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C:\Users\justi\Documents\Course Files\Course Files\1 - The Complete Guide To Multifamily Real Estate Investing\"/>
    </mc:Choice>
  </mc:AlternateContent>
  <xr:revisionPtr revIDLastSave="0" documentId="13_ncr:1_{C98D0554-2DB1-4152-8665-963BF82B8C18}" xr6:coauthVersionLast="47" xr6:coauthVersionMax="47" xr10:uidLastSave="{00000000-0000-0000-0000-000000000000}"/>
  <bookViews>
    <workbookView xWindow="57480" yWindow="7980" windowWidth="29040" windowHeight="16440" activeTab="1" xr2:uid="{00000000-000D-0000-FFFF-FFFF00000000}"/>
  </bookViews>
  <sheets>
    <sheet name="Read Me First" sheetId="26" r:id="rId1"/>
    <sheet name="Cap Rate" sheetId="3" r:id="rId2"/>
    <sheet name="Cap Rate SOLUTION" sheetId="5" r:id="rId3"/>
    <sheet name="Cash-on-Cash Return" sheetId="6" r:id="rId4"/>
    <sheet name="Cash-on-Cash Return SOLUTION" sheetId="7" r:id="rId5"/>
    <sheet name="IRR" sheetId="8" r:id="rId6"/>
    <sheet name="IRR SOLUTION" sheetId="9" r:id="rId7"/>
    <sheet name="Equity Multiple" sheetId="10" r:id="rId8"/>
    <sheet name="Equity Multiple SOLUTION" sheetId="11" r:id="rId9"/>
    <sheet name="Loan Metrics" sheetId="12" r:id="rId10"/>
    <sheet name="LTV + LTC SOLUTION" sheetId="13" r:id="rId11"/>
    <sheet name="DSCR + Debt Yield SOLUTION" sheetId="14" r:id="rId12"/>
    <sheet name="Return Sensitivity" sheetId="16" r:id="rId13"/>
    <sheet name="Capital Risk Buckets" sheetId="17" r:id="rId14"/>
    <sheet name="Mini-Model" sheetId="24" r:id="rId15"/>
    <sheet name="Rent vs. Buy Analysis" sheetId="21" r:id="rId16"/>
    <sheet name="The Capital Stack" sheetId="18" r:id="rId17"/>
    <sheet name="Fee &amp; Waterfall Structures" sheetId="25" r:id="rId18"/>
    <sheet name="Acquisition Case Study" sheetId="22" r:id="rId19"/>
  </sheets>
  <externalReferences>
    <externalReference r:id="rId20"/>
    <externalReference r:id="rId21"/>
    <externalReference r:id="rId22"/>
  </externalReferences>
  <definedNames>
    <definedName name="_" localSheetId="1" hidden="1">'[1]1999 BUDGET'!#REF!</definedName>
    <definedName name="_" localSheetId="0" hidden="1">'[2]1999 BUDGET'!#REF!</definedName>
    <definedName name="_" localSheetId="12" hidden="1">'[1]1999 BUDGET'!#REF!</definedName>
    <definedName name="_" hidden="1">'[1]1999 BUDGET'!#REF!</definedName>
    <definedName name="__a1" localSheetId="13" hidden="1">{"Assump",#N/A,TRUE,"Proforma";"first",#N/A,TRUE,"Proforma";"second",#N/A,TRUE,"Proforma";"lease1",#N/A,TRUE,"Proforma";"lease2",#N/A,TRUE,"Proforma"}</definedName>
    <definedName name="__a1" localSheetId="0" hidden="1">{"Assump",#N/A,TRUE,"Proforma";"first",#N/A,TRUE,"Proforma";"second",#N/A,TRUE,"Proforma";"lease1",#N/A,TRUE,"Proforma";"lease2",#N/A,TRUE,"Proforma"}</definedName>
    <definedName name="__a1" localSheetId="12" hidden="1">{"Assump",#N/A,TRUE,"Proforma";"first",#N/A,TRUE,"Proforma";"second",#N/A,TRUE,"Proforma";"lease1",#N/A,TRUE,"Proforma";"lease2",#N/A,TRUE,"Proforma"}</definedName>
    <definedName name="__a1" hidden="1">{"Assump",#N/A,TRUE,"Proforma";"first",#N/A,TRUE,"Proforma";"second",#N/A,TRUE,"Proforma";"lease1",#N/A,TRUE,"Proforma";"lease2",#N/A,TRUE,"Proforma"}</definedName>
    <definedName name="__FDS_HYPERLINK_TOGGLE_STATE__" hidden="1">"ON"</definedName>
    <definedName name="_a1" localSheetId="13" hidden="1">{"Assump",#N/A,TRUE,"Proforma";"first",#N/A,TRUE,"Proforma";"second",#N/A,TRUE,"Proforma";"lease1",#N/A,TRUE,"Proforma";"lease2",#N/A,TRUE,"Proforma"}</definedName>
    <definedName name="_a1" localSheetId="0" hidden="1">{"Assump",#N/A,TRUE,"Proforma";"first",#N/A,TRUE,"Proforma";"second",#N/A,TRUE,"Proforma";"lease1",#N/A,TRUE,"Proforma";"lease2",#N/A,TRUE,"Proforma"}</definedName>
    <definedName name="_a1" localSheetId="12" hidden="1">{"Assump",#N/A,TRUE,"Proforma";"first",#N/A,TRUE,"Proforma";"second",#N/A,TRUE,"Proforma";"lease1",#N/A,TRUE,"Proforma";"lease2",#N/A,TRUE,"Proforma"}</definedName>
    <definedName name="_a1" hidden="1">{"Assump",#N/A,TRUE,"Proforma";"first",#N/A,TRUE,"Proforma";"second",#N/A,TRUE,"Proforma";"lease1",#N/A,TRUE,"Proforma";"lease2",#N/A,TRUE,"Proforma"}</definedName>
    <definedName name="_COO2" localSheetId="13" hidden="1">{#N/A,#N/A,FALSE,"Matrix";#N/A,#N/A,FALSE,"Cash Flow";#N/A,#N/A,FALSE,"10 Year Cost Analysis"}</definedName>
    <definedName name="_COO2" localSheetId="0" hidden="1">{#N/A,#N/A,FALSE,"Matrix";#N/A,#N/A,FALSE,"Cash Flow";#N/A,#N/A,FALSE,"10 Year Cost Analysis"}</definedName>
    <definedName name="_COO2" localSheetId="12" hidden="1">{#N/A,#N/A,FALSE,"Matrix";#N/A,#N/A,FALSE,"Cash Flow";#N/A,#N/A,FALSE,"10 Year Cost Analysis"}</definedName>
    <definedName name="_COO2" hidden="1">{#N/A,#N/A,FALSE,"Matrix";#N/A,#N/A,FALSE,"Cash Flow";#N/A,#N/A,FALSE,"10 Year Cost Analysis"}</definedName>
    <definedName name="_dfadfasd" localSheetId="13" hidden="1">{"cap_structure",#N/A,FALSE,"Graph-Mkt Cap";"price",#N/A,FALSE,"Graph-Price";"ebit",#N/A,FALSE,"Graph-EBITDA";"ebitda",#N/A,FALSE,"Graph-EBITDA"}</definedName>
    <definedName name="_dfadfasd" localSheetId="0" hidden="1">{"cap_structure",#N/A,FALSE,"Graph-Mkt Cap";"price",#N/A,FALSE,"Graph-Price";"ebit",#N/A,FALSE,"Graph-EBITDA";"ebitda",#N/A,FALSE,"Graph-EBITDA"}</definedName>
    <definedName name="_dfadfasd" localSheetId="12" hidden="1">{"cap_structure",#N/A,FALSE,"Graph-Mkt Cap";"price",#N/A,FALSE,"Graph-Price";"ebit",#N/A,FALSE,"Graph-EBITDA";"ebitda",#N/A,FALSE,"Graph-EBITDA"}</definedName>
    <definedName name="_dfadfasd" hidden="1">{"cap_structure",#N/A,FALSE,"Graph-Mkt Cap";"price",#N/A,FALSE,"Graph-Price";"ebit",#N/A,FALSE,"Graph-EBITDA";"ebitda",#N/A,FALSE,"Graph-EBITDA"}</definedName>
    <definedName name="_Fill" localSheetId="1" hidden="1">#REF!</definedName>
    <definedName name="_Fill" localSheetId="13" hidden="1">#REF!</definedName>
    <definedName name="_Fill" localSheetId="0" hidden="1">#REF!</definedName>
    <definedName name="_Fill" localSheetId="12" hidden="1">#REF!</definedName>
    <definedName name="_Fill" hidden="1">#REF!</definedName>
    <definedName name="_Key1" localSheetId="1" hidden="1">#REF!</definedName>
    <definedName name="_Key1" localSheetId="13" hidden="1">#REF!</definedName>
    <definedName name="_Key1" localSheetId="0" hidden="1">#REF!</definedName>
    <definedName name="_Key1" localSheetId="12" hidden="1">#REF!</definedName>
    <definedName name="_Key1" hidden="1">#REF!</definedName>
    <definedName name="_Key2" localSheetId="1" hidden="1">#REF!</definedName>
    <definedName name="_Key2" localSheetId="13" hidden="1">#REF!</definedName>
    <definedName name="_Key2" localSheetId="0" hidden="1">#REF!</definedName>
    <definedName name="_Key2" localSheetId="12" hidden="1">#REF!</definedName>
    <definedName name="_Key2" hidden="1">#REF!</definedName>
    <definedName name="_Order1" hidden="1">255</definedName>
    <definedName name="_Order2" hidden="1">255</definedName>
    <definedName name="_Sort" localSheetId="1" hidden="1">#REF!</definedName>
    <definedName name="_Sort" localSheetId="13" hidden="1">#REF!</definedName>
    <definedName name="_Sort" localSheetId="0" hidden="1">#REF!</definedName>
    <definedName name="_Sort" localSheetId="12" hidden="1">#REF!</definedName>
    <definedName name="_Sort" hidden="1">#REF!</definedName>
    <definedName name="_Table2_In1" localSheetId="1" hidden="1">#REF!</definedName>
    <definedName name="_Table2_In1" localSheetId="13" hidden="1">#REF!</definedName>
    <definedName name="_Table2_In1" localSheetId="0" hidden="1">#REF!</definedName>
    <definedName name="_Table2_In1" localSheetId="12" hidden="1">#REF!</definedName>
    <definedName name="_Table2_In1" hidden="1">#REF!</definedName>
    <definedName name="_Table2_In2" localSheetId="1" hidden="1">#REF!</definedName>
    <definedName name="_Table2_In2" localSheetId="13" hidden="1">#REF!</definedName>
    <definedName name="_Table2_In2" localSheetId="0" hidden="1">#REF!</definedName>
    <definedName name="_Table2_In2" localSheetId="12" hidden="1">#REF!</definedName>
    <definedName name="_Table2_In2" hidden="1">#REF!</definedName>
    <definedName name="_Table2_Out" localSheetId="1" hidden="1">#REF!</definedName>
    <definedName name="_Table2_Out" localSheetId="13" hidden="1">#REF!</definedName>
    <definedName name="_Table2_Out" localSheetId="0" hidden="1">#REF!</definedName>
    <definedName name="_Table2_Out" localSheetId="12" hidden="1">#REF!</definedName>
    <definedName name="_Table2_Out" hidden="1">#REF!</definedName>
    <definedName name="_Table3_In2" localSheetId="1" hidden="1">#REF!</definedName>
    <definedName name="_Table3_In2" localSheetId="13" hidden="1">#REF!</definedName>
    <definedName name="_Table3_In2" localSheetId="0" hidden="1">#REF!</definedName>
    <definedName name="_Table3_In2" localSheetId="12" hidden="1">#REF!</definedName>
    <definedName name="_Table3_In2" hidden="1">#REF!</definedName>
    <definedName name="a1a1" localSheetId="13" hidden="1">{"Assump",#N/A,TRUE,"Proforma";"first",#N/A,TRUE,"Proforma";"second",#N/A,TRUE,"Proforma";"lease1",#N/A,TRUE,"Proforma";"lease2",#N/A,TRUE,"Proforma"}</definedName>
    <definedName name="a1a1" localSheetId="0" hidden="1">{"Assump",#N/A,TRUE,"Proforma";"first",#N/A,TRUE,"Proforma";"second",#N/A,TRUE,"Proforma";"lease1",#N/A,TRUE,"Proforma";"lease2",#N/A,TRUE,"Proforma"}</definedName>
    <definedName name="a1a1" localSheetId="12" hidden="1">{"Assump",#N/A,TRUE,"Proforma";"first",#N/A,TRUE,"Proforma";"second",#N/A,TRUE,"Proforma";"lease1",#N/A,TRUE,"Proforma";"lease2",#N/A,TRUE,"Proforma"}</definedName>
    <definedName name="a1a1" hidden="1">{"Assump",#N/A,TRUE,"Proforma";"first",#N/A,TRUE,"Proforma";"second",#N/A,TRUE,"Proforma";"lease1",#N/A,TRUE,"Proforma";"lease2",#N/A,TRUE,"Proforma"}</definedName>
    <definedName name="aa" localSheetId="13" hidden="1">{"AnnualRentRoll",#N/A,FALSE,"RentRoll"}</definedName>
    <definedName name="aa" localSheetId="0" hidden="1">{"AnnualRentRoll",#N/A,FALSE,"RentRoll"}</definedName>
    <definedName name="aa" localSheetId="12" hidden="1">{"AnnualRentRoll",#N/A,FALSE,"RentRoll"}</definedName>
    <definedName name="aa" hidden="1">{"AnnualRentRoll",#N/A,FALSE,"RentRoll"}</definedName>
    <definedName name="aaa" localSheetId="13" hidden="1">{"AnnualRentRoll",#N/A,FALSE,"RentRoll"}</definedName>
    <definedName name="aaa" localSheetId="0" hidden="1">{"AnnualRentRoll",#N/A,FALSE,"RentRoll"}</definedName>
    <definedName name="aaa" localSheetId="12" hidden="1">{"AnnualRentRoll",#N/A,FALSE,"RentRoll"}</definedName>
    <definedName name="aaa" hidden="1">{"AnnualRentRoll",#N/A,FALSE,"RentRoll"}</definedName>
    <definedName name="aaaaa" localSheetId="13" hidden="1">{"Assump",#N/A,TRUE,"Proforma";"first",#N/A,TRUE,"Proforma";"second",#N/A,TRUE,"Proforma";"lease1",#N/A,TRUE,"Proforma";"lease2",#N/A,TRUE,"Proforma"}</definedName>
    <definedName name="aaaaa" localSheetId="0" hidden="1">{"Assump",#N/A,TRUE,"Proforma";"first",#N/A,TRUE,"Proforma";"second",#N/A,TRUE,"Proforma";"lease1",#N/A,TRUE,"Proforma";"lease2",#N/A,TRUE,"Proforma"}</definedName>
    <definedName name="aaaaa" localSheetId="12" hidden="1">{"Assump",#N/A,TRUE,"Proforma";"first",#N/A,TRUE,"Proforma";"second",#N/A,TRUE,"Proforma";"lease1",#N/A,TRUE,"Proforma";"lease2",#N/A,TRUE,"Proforma"}</definedName>
    <definedName name="aaaaa" hidden="1">{"Assump",#N/A,TRUE,"Proforma";"first",#N/A,TRUE,"Proforma";"second",#N/A,TRUE,"Proforma";"lease1",#N/A,TRUE,"Proforma";"lease2",#N/A,TRUE,"Proforma"}</definedName>
    <definedName name="aaaaaaa" localSheetId="13" hidden="1">{"Outflow 1",#N/A,FALSE,"Outflows-Inflows";"Outflow 2",#N/A,FALSE,"Outflows-Inflows";"Inflow 1",#N/A,FALSE,"Outflows-Inflows";"Inflow 2",#N/A,FALSE,"Outflows-Inflows"}</definedName>
    <definedName name="aaaaaaa" localSheetId="0" hidden="1">{"Outflow 1",#N/A,FALSE,"Outflows-Inflows";"Outflow 2",#N/A,FALSE,"Outflows-Inflows";"Inflow 1",#N/A,FALSE,"Outflows-Inflows";"Inflow 2",#N/A,FALSE,"Outflows-Inflows"}</definedName>
    <definedName name="aaaaaaa" localSheetId="12" hidden="1">{"Outflow 1",#N/A,FALSE,"Outflows-Inflows";"Outflow 2",#N/A,FALSE,"Outflows-Inflows";"Inflow 1",#N/A,FALSE,"Outflows-Inflows";"Inflow 2",#N/A,FALSE,"Outflows-Inflows"}</definedName>
    <definedName name="aaaaaaa" hidden="1">{"Outflow 1",#N/A,FALSE,"Outflows-Inflows";"Outflow 2",#N/A,FALSE,"Outflows-Inflows";"Inflow 1",#N/A,FALSE,"Outflows-Inflows";"Inflow 2",#N/A,FALSE,"Outflows-Inflows"}</definedName>
    <definedName name="AAAAAAAA" localSheetId="13" hidden="1">{"Outflow 1",#N/A,FALSE,"Outflows-Inflows";"Outflow 2",#N/A,FALSE,"Outflows-Inflows";"Inflow 1",#N/A,FALSE,"Outflows-Inflows";"Inflow 2",#N/A,FALSE,"Outflows-Inflows"}</definedName>
    <definedName name="AAAAAAAA" localSheetId="0" hidden="1">{"Outflow 1",#N/A,FALSE,"Outflows-Inflows";"Outflow 2",#N/A,FALSE,"Outflows-Inflows";"Inflow 1",#N/A,FALSE,"Outflows-Inflows";"Inflow 2",#N/A,FALSE,"Outflows-Inflows"}</definedName>
    <definedName name="AAAAAAAA" localSheetId="12" hidden="1">{"Outflow 1",#N/A,FALSE,"Outflows-Inflows";"Outflow 2",#N/A,FALSE,"Outflows-Inflows";"Inflow 1",#N/A,FALSE,"Outflows-Inflows";"Inflow 2",#N/A,FALSE,"Outflows-Inflows"}</definedName>
    <definedName name="AAAAAAAA" hidden="1">{"Outflow 1",#N/A,FALSE,"Outflows-Inflows";"Outflow 2",#N/A,FALSE,"Outflows-Inflows";"Inflow 1",#N/A,FALSE,"Outflows-Inflows";"Inflow 2",#N/A,FALSE,"Outflows-Inflows"}</definedName>
    <definedName name="aasdfa" localSheetId="13" hidden="1">{"rtn",#N/A,FALSE,"RTN";"tables",#N/A,FALSE,"RTN";"cf",#N/A,FALSE,"CF";"stats",#N/A,FALSE,"Stats";"prop",#N/A,FALSE,"Prop"}</definedName>
    <definedName name="aasdfa" localSheetId="0" hidden="1">{"rtn",#N/A,FALSE,"RTN";"tables",#N/A,FALSE,"RTN";"cf",#N/A,FALSE,"CF";"stats",#N/A,FALSE,"Stats";"prop",#N/A,FALSE,"Prop"}</definedName>
    <definedName name="aasdfa" localSheetId="12" hidden="1">{"rtn",#N/A,FALSE,"RTN";"tables",#N/A,FALSE,"RTN";"cf",#N/A,FALSE,"CF";"stats",#N/A,FALSE,"Stats";"prop",#N/A,FALSE,"Prop"}</definedName>
    <definedName name="aasdfa" hidden="1">{"rtn",#N/A,FALSE,"RTN";"tables",#N/A,FALSE,"RTN";"cf",#N/A,FALSE,"CF";"stats",#N/A,FALSE,"Stats";"prop",#N/A,FALSE,"Prop"}</definedName>
    <definedName name="ad" localSheetId="13" hidden="1">{TRUE,TRUE,-1.25,-15.5,604.5,369,FALSE,FALSE,TRUE,TRUE,0,1,#N/A,1,#N/A,20.5555555555556,28.9285714285714,1,FALSE,FALSE,3,TRUE,1,FALSE,80,"Swvu.summary1.","ACwvu.summary1.",#N/A,FALSE,FALSE,0.5,0.5,0.5,0.5,2,"&amp;F","&amp;L&amp;D&amp;C&amp;A&amp;RPage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ad" localSheetId="0" hidden="1">{TRUE,TRUE,-1.25,-15.5,604.5,369,FALSE,FALSE,TRUE,TRUE,0,1,#N/A,1,#N/A,20.5555555555556,28.9285714285714,1,FALSE,FALSE,3,TRUE,1,FALSE,80,"Swvu.summary1.","ACwvu.summary1.",#N/A,FALSE,FALSE,0.5,0.5,0.5,0.5,2,"&amp;F","&amp;L&amp;D&amp;C&amp;A&amp;RPage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ad" localSheetId="12" hidden="1">{TRUE,TRUE,-1.25,-15.5,604.5,369,FALSE,FALSE,TRUE,TRUE,0,1,#N/A,1,#N/A,20.5555555555556,28.9285714285714,1,FALSE,FALSE,3,TRUE,1,FALSE,80,"Swvu.summary1.","ACwvu.summary1.",#N/A,FALSE,FALSE,0.5,0.5,0.5,0.5,2,"&amp;F","&amp;L&amp;D&amp;C&amp;A&amp;RPage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ad" hidden="1">{TRUE,TRUE,-1.25,-15.5,604.5,369,FALSE,FALSE,TRUE,TRUE,0,1,#N/A,1,#N/A,20.5555555555556,28.9285714285714,1,FALSE,FALSE,3,TRUE,1,FALSE,80,"Swvu.summary1.","ACwvu.summary1.",#N/A,FALSE,FALSE,0.5,0.5,0.5,0.5,2,"&amp;F","&amp;L&amp;D&amp;C&amp;A&amp;RPage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adfa" localSheetId="13" hidden="1">{"cap_structure",#N/A,FALSE,"Graph-Mkt Cap";"price",#N/A,FALSE,"Graph-Price";"ebit",#N/A,FALSE,"Graph-EBITDA";"ebitda",#N/A,FALSE,"Graph-EBITDA"}</definedName>
    <definedName name="adfa" localSheetId="0" hidden="1">{"cap_structure",#N/A,FALSE,"Graph-Mkt Cap";"price",#N/A,FALSE,"Graph-Price";"ebit",#N/A,FALSE,"Graph-EBITDA";"ebitda",#N/A,FALSE,"Graph-EBITDA"}</definedName>
    <definedName name="adfa" localSheetId="12" hidden="1">{"cap_structure",#N/A,FALSE,"Graph-Mkt Cap";"price",#N/A,FALSE,"Graph-Price";"ebit",#N/A,FALSE,"Graph-EBITDA";"ebitda",#N/A,FALSE,"Graph-EBITDA"}</definedName>
    <definedName name="adfa" hidden="1">{"cap_structure",#N/A,FALSE,"Graph-Mkt Cap";"price",#N/A,FALSE,"Graph-Price";"ebit",#N/A,FALSE,"Graph-EBITDA";"ebitda",#N/A,FALSE,"Graph-EBITDA"}</definedName>
    <definedName name="adfgga" localSheetId="13" hidden="1">{"FCB_ALL",#N/A,FALSE,"FCB"}</definedName>
    <definedName name="adfgga" localSheetId="0" hidden="1">{"FCB_ALL",#N/A,FALSE,"FCB"}</definedName>
    <definedName name="adfgga" localSheetId="12" hidden="1">{"FCB_ALL",#N/A,FALSE,"FCB"}</definedName>
    <definedName name="adfgga" hidden="1">{"FCB_ALL",#N/A,FALSE,"FCB"}</definedName>
    <definedName name="adfghsdfgas" localSheetId="13" hidden="1">{"inputs raw data",#N/A,TRUE,"INPUT"}</definedName>
    <definedName name="adfghsdfgas" localSheetId="0" hidden="1">{"inputs raw data",#N/A,TRUE,"INPUT"}</definedName>
    <definedName name="adfghsdfgas" localSheetId="12" hidden="1">{"inputs raw data",#N/A,TRUE,"INPUT"}</definedName>
    <definedName name="adfghsdfgas" hidden="1">{"inputs raw data",#N/A,TRUE,"INPUT"}</definedName>
    <definedName name="ADFWAE" localSheetId="13" hidden="1">{"summary1",#N/A,TRUE,"Comps";"summary2",#N/A,TRUE,"Comps";"summary3",#N/A,TRUE,"Comps"}</definedName>
    <definedName name="ADFWAE" localSheetId="0" hidden="1">{"summary1",#N/A,TRUE,"Comps";"summary2",#N/A,TRUE,"Comps";"summary3",#N/A,TRUE,"Comps"}</definedName>
    <definedName name="ADFWAE" localSheetId="12" hidden="1">{"summary1",#N/A,TRUE,"Comps";"summary2",#N/A,TRUE,"Comps";"summary3",#N/A,TRUE,"Comps"}</definedName>
    <definedName name="ADFWAE" hidden="1">{"summary1",#N/A,TRUE,"Comps";"summary2",#N/A,TRUE,"Comps";"summary3",#N/A,TRUE,"Comps"}</definedName>
    <definedName name="adgad" localSheetId="13"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adgad" localSheetId="0"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adgad" localSheetId="12"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adgad"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ads" localSheetId="13" hidden="1">{"inputs raw data",#N/A,TRUE,"INPUT"}</definedName>
    <definedName name="ads" localSheetId="0" hidden="1">{"inputs raw data",#N/A,TRUE,"INPUT"}</definedName>
    <definedName name="ads" localSheetId="12" hidden="1">{"inputs raw data",#N/A,TRUE,"INPUT"}</definedName>
    <definedName name="ads" hidden="1">{"inputs raw data",#N/A,TRUE,"INPUT"}</definedName>
    <definedName name="ADSFA" localSheetId="13" hidden="1">{"inputs raw data",#N/A,TRUE,"INPUT"}</definedName>
    <definedName name="ADSFA" localSheetId="0" hidden="1">{"inputs raw data",#N/A,TRUE,"INPUT"}</definedName>
    <definedName name="ADSFA" localSheetId="12" hidden="1">{"inputs raw data",#N/A,TRUE,"INPUT"}</definedName>
    <definedName name="ADSFA" hidden="1">{"inputs raw data",#N/A,TRUE,"INPUT"}</definedName>
    <definedName name="AEWEW" localSheetId="13" hidden="1">{"inputs raw data",#N/A,TRUE,"INPUT"}</definedName>
    <definedName name="AEWEW" localSheetId="0" hidden="1">{"inputs raw data",#N/A,TRUE,"INPUT"}</definedName>
    <definedName name="AEWEW" localSheetId="12" hidden="1">{"inputs raw data",#N/A,TRUE,"INPUT"}</definedName>
    <definedName name="AEWEW" hidden="1">{"inputs raw data",#N/A,TRUE,"INPUT"}</definedName>
    <definedName name="all" localSheetId="13" hidden="1">{#N/A,#N/A,FALSE,"CF Consolidated 2";#N/A,#N/A,FALSE,"Retail Assump";#N/A,#N/A,FALSE,"CF Retail";#N/A,#N/A,FALSE,"Garage Assumpt 1";#N/A,#N/A,FALSE,"Garage Op Proj";#N/A,#N/A,FALSE,"Hist I&amp;E";#N/A,#N/A,FALSE,"Rent Roll";#N/A,#N/A,FALSE,"RE Taxes";#N/A,#N/A,FALSE,"CAM - BH";#N/A,#N/A,FALSE,"Comm.Condo CAM"}</definedName>
    <definedName name="all" localSheetId="0" hidden="1">{#N/A,#N/A,FALSE,"CF Consolidated 2";#N/A,#N/A,FALSE,"Retail Assump";#N/A,#N/A,FALSE,"CF Retail";#N/A,#N/A,FALSE,"Garage Assumpt 1";#N/A,#N/A,FALSE,"Garage Op Proj";#N/A,#N/A,FALSE,"Hist I&amp;E";#N/A,#N/A,FALSE,"Rent Roll";#N/A,#N/A,FALSE,"RE Taxes";#N/A,#N/A,FALSE,"CAM - BH";#N/A,#N/A,FALSE,"Comm.Condo CAM"}</definedName>
    <definedName name="all" localSheetId="12" hidden="1">{#N/A,#N/A,FALSE,"CF Consolidated 2";#N/A,#N/A,FALSE,"Retail Assump";#N/A,#N/A,FALSE,"CF Retail";#N/A,#N/A,FALSE,"Garage Assumpt 1";#N/A,#N/A,FALSE,"Garage Op Proj";#N/A,#N/A,FALSE,"Hist I&amp;E";#N/A,#N/A,FALSE,"Rent Roll";#N/A,#N/A,FALSE,"RE Taxes";#N/A,#N/A,FALSE,"CAM - BH";#N/A,#N/A,FALSE,"Comm.Condo CAM"}</definedName>
    <definedName name="all" hidden="1">{#N/A,#N/A,FALSE,"CF Consolidated 2";#N/A,#N/A,FALSE,"Retail Assump";#N/A,#N/A,FALSE,"CF Retail";#N/A,#N/A,FALSE,"Garage Assumpt 1";#N/A,#N/A,FALSE,"Garage Op Proj";#N/A,#N/A,FALSE,"Hist I&amp;E";#N/A,#N/A,FALSE,"Rent Roll";#N/A,#N/A,FALSE,"RE Taxes";#N/A,#N/A,FALSE,"CAM - BH";#N/A,#N/A,FALSE,"Comm.Condo CAM"}</definedName>
    <definedName name="arew" localSheetId="13" hidden="1">{"cap_structure",#N/A,FALSE,"Graph-Mkt Cap";"price",#N/A,FALSE,"Graph-Price";"ebit",#N/A,FALSE,"Graph-EBITDA";"ebitda",#N/A,FALSE,"Graph-EBITDA"}</definedName>
    <definedName name="arew" localSheetId="0" hidden="1">{"cap_structure",#N/A,FALSE,"Graph-Mkt Cap";"price",#N/A,FALSE,"Graph-Price";"ebit",#N/A,FALSE,"Graph-EBITDA";"ebitda",#N/A,FALSE,"Graph-EBITDA"}</definedName>
    <definedName name="arew" localSheetId="12" hidden="1">{"cap_structure",#N/A,FALSE,"Graph-Mkt Cap";"price",#N/A,FALSE,"Graph-Price";"ebit",#N/A,FALSE,"Graph-EBITDA";"ebitda",#N/A,FALSE,"Graph-EBITDA"}</definedName>
    <definedName name="arew" hidden="1">{"cap_structure",#N/A,FALSE,"Graph-Mkt Cap";"price",#N/A,FALSE,"Graph-Price";"ebit",#N/A,FALSE,"Graph-EBITDA";"ebitda",#N/A,FALSE,"Graph-EBITDA"}</definedName>
    <definedName name="arg" localSheetId="13" hidden="1">{"inputs raw data",#N/A,TRUE,"INPUT"}</definedName>
    <definedName name="arg" localSheetId="0" hidden="1">{"inputs raw data",#N/A,TRUE,"INPUT"}</definedName>
    <definedName name="arg" localSheetId="12" hidden="1">{"inputs raw data",#N/A,TRUE,"INPUT"}</definedName>
    <definedName name="arg" hidden="1">{"inputs raw data",#N/A,TRUE,"INPUT"}</definedName>
    <definedName name="as" localSheetId="13" hidden="1">{"Outflow 1",#N/A,FALSE,"Outflows-Inflows";"Outflow 2",#N/A,FALSE,"Outflows-Inflows";"Inflow 1",#N/A,FALSE,"Outflows-Inflows";"Inflow 2",#N/A,FALSE,"Outflows-Inflows"}</definedName>
    <definedName name="as" localSheetId="0" hidden="1">{"Outflow 1",#N/A,FALSE,"Outflows-Inflows";"Outflow 2",#N/A,FALSE,"Outflows-Inflows";"Inflow 1",#N/A,FALSE,"Outflows-Inflows";"Inflow 2",#N/A,FALSE,"Outflows-Inflows"}</definedName>
    <definedName name="as" localSheetId="12" hidden="1">{"Outflow 1",#N/A,FALSE,"Outflows-Inflows";"Outflow 2",#N/A,FALSE,"Outflows-Inflows";"Inflow 1",#N/A,FALSE,"Outflows-Inflows";"Inflow 2",#N/A,FALSE,"Outflows-Inflows"}</definedName>
    <definedName name="as" hidden="1">{"Outflow 1",#N/A,FALSE,"Outflows-Inflows";"Outflow 2",#N/A,FALSE,"Outflows-Inflows";"Inflow 1",#N/A,FALSE,"Outflows-Inflows";"Inflow 2",#N/A,FALSE,"Outflows-Inflows"}</definedName>
    <definedName name="asdfas" localSheetId="13" hidden="1">{"print 1.6",#N/A,FALSE,"Sheet1";"print 2.6",#N/A,FALSE,"Sheet1";"print 3.6",#N/A,FALSE,"Sheet1";"print 4.6",#N/A,FALSE,"Sheet1";"print 5.6",#N/A,FALSE,"Sheet1";"print 6.6",#N/A,FALSE,"Sheet1"}</definedName>
    <definedName name="asdfas" localSheetId="0" hidden="1">{"print 1.6",#N/A,FALSE,"Sheet1";"print 2.6",#N/A,FALSE,"Sheet1";"print 3.6",#N/A,FALSE,"Sheet1";"print 4.6",#N/A,FALSE,"Sheet1";"print 5.6",#N/A,FALSE,"Sheet1";"print 6.6",#N/A,FALSE,"Sheet1"}</definedName>
    <definedName name="asdfas" localSheetId="12" hidden="1">{"print 1.6",#N/A,FALSE,"Sheet1";"print 2.6",#N/A,FALSE,"Sheet1";"print 3.6",#N/A,FALSE,"Sheet1";"print 4.6",#N/A,FALSE,"Sheet1";"print 5.6",#N/A,FALSE,"Sheet1";"print 6.6",#N/A,FALSE,"Sheet1"}</definedName>
    <definedName name="asdfas" hidden="1">{"print 1.6",#N/A,FALSE,"Sheet1";"print 2.6",#N/A,FALSE,"Sheet1";"print 3.6",#N/A,FALSE,"Sheet1";"print 4.6",#N/A,FALSE,"Sheet1";"print 5.6",#N/A,FALSE,"Sheet1";"print 6.6",#N/A,FALSE,"Sheet1"}</definedName>
    <definedName name="asdfasaa" localSheetId="13" hidden="1">{"print 1.6",#N/A,FALSE,"Sheet1";"print 2.6",#N/A,FALSE,"Sheet1";"print 3.6",#N/A,FALSE,"Sheet1";"print 4.6",#N/A,FALSE,"Sheet1";"print 5.6",#N/A,FALSE,"Sheet1";"print 6.6",#N/A,FALSE,"Sheet1"}</definedName>
    <definedName name="asdfasaa" localSheetId="0" hidden="1">{"print 1.6",#N/A,FALSE,"Sheet1";"print 2.6",#N/A,FALSE,"Sheet1";"print 3.6",#N/A,FALSE,"Sheet1";"print 4.6",#N/A,FALSE,"Sheet1";"print 5.6",#N/A,FALSE,"Sheet1";"print 6.6",#N/A,FALSE,"Sheet1"}</definedName>
    <definedName name="asdfasaa" localSheetId="12" hidden="1">{"print 1.6",#N/A,FALSE,"Sheet1";"print 2.6",#N/A,FALSE,"Sheet1";"print 3.6",#N/A,FALSE,"Sheet1";"print 4.6",#N/A,FALSE,"Sheet1";"print 5.6",#N/A,FALSE,"Sheet1";"print 6.6",#N/A,FALSE,"Sheet1"}</definedName>
    <definedName name="asdfasaa" hidden="1">{"print 1.6",#N/A,FALSE,"Sheet1";"print 2.6",#N/A,FALSE,"Sheet1";"print 3.6",#N/A,FALSE,"Sheet1";"print 4.6",#N/A,FALSE,"Sheet1";"print 5.6",#N/A,FALSE,"Sheet1";"print 6.6",#N/A,FALSE,"Sheet1"}</definedName>
    <definedName name="asdfasd" localSheetId="13" hidden="1">{"cap_structure",#N/A,FALSE,"Graph-Mkt Cap";"price",#N/A,FALSE,"Graph-Price";"ebit",#N/A,FALSE,"Graph-EBITDA";"ebitda",#N/A,FALSE,"Graph-EBITDA"}</definedName>
    <definedName name="asdfasd" localSheetId="0" hidden="1">{"cap_structure",#N/A,FALSE,"Graph-Mkt Cap";"price",#N/A,FALSE,"Graph-Price";"ebit",#N/A,FALSE,"Graph-EBITDA";"ebitda",#N/A,FALSE,"Graph-EBITDA"}</definedName>
    <definedName name="asdfasd" localSheetId="12" hidden="1">{"cap_structure",#N/A,FALSE,"Graph-Mkt Cap";"price",#N/A,FALSE,"Graph-Price";"ebit",#N/A,FALSE,"Graph-EBITDA";"ebitda",#N/A,FALSE,"Graph-EBITDA"}</definedName>
    <definedName name="asdfasd" hidden="1">{"cap_structure",#N/A,FALSE,"Graph-Mkt Cap";"price",#N/A,FALSE,"Graph-Price";"ebit",#N/A,FALSE,"Graph-EBITDA";"ebitda",#N/A,FALSE,"Graph-EBITDA"}</definedName>
    <definedName name="asdfasdf" localSheetId="13" hidden="1">{"rtn",#N/A,FALSE,"RTN";"tables",#N/A,FALSE,"RTN";"cf",#N/A,FALSE,"CF";"stats",#N/A,FALSE,"Stats";"prop",#N/A,FALSE,"Prop"}</definedName>
    <definedName name="asdfasdf" localSheetId="0" hidden="1">{"rtn",#N/A,FALSE,"RTN";"tables",#N/A,FALSE,"RTN";"cf",#N/A,FALSE,"CF";"stats",#N/A,FALSE,"Stats";"prop",#N/A,FALSE,"Prop"}</definedName>
    <definedName name="asdfasdf" localSheetId="12" hidden="1">{"rtn",#N/A,FALSE,"RTN";"tables",#N/A,FALSE,"RTN";"cf",#N/A,FALSE,"CF";"stats",#N/A,FALSE,"Stats";"prop",#N/A,FALSE,"Prop"}</definedName>
    <definedName name="asdfasdf" hidden="1">{"rtn",#N/A,FALSE,"RTN";"tables",#N/A,FALSE,"RTN";"cf",#N/A,FALSE,"CF";"stats",#N/A,FALSE,"Stats";"prop",#N/A,FALSE,"Prop"}</definedName>
    <definedName name="asdfasdfasd" localSheetId="13" hidden="1">{"summary1",#N/A,TRUE,"Comps";"summary2",#N/A,TRUE,"Comps";"summary3",#N/A,TRUE,"Comps"}</definedName>
    <definedName name="asdfasdfasd" localSheetId="0" hidden="1">{"summary1",#N/A,TRUE,"Comps";"summary2",#N/A,TRUE,"Comps";"summary3",#N/A,TRUE,"Comps"}</definedName>
    <definedName name="asdfasdfasd" localSheetId="12" hidden="1">{"summary1",#N/A,TRUE,"Comps";"summary2",#N/A,TRUE,"Comps";"summary3",#N/A,TRUE,"Comps"}</definedName>
    <definedName name="asdfasdfasd" hidden="1">{"summary1",#N/A,TRUE,"Comps";"summary2",#N/A,TRUE,"Comps";"summary3",#N/A,TRUE,"Comps"}</definedName>
    <definedName name="asdfg" localSheetId="13" hidden="1">{"rtn",#N/A,FALSE,"RTN";"tables",#N/A,FALSE,"RTN";"cf",#N/A,FALSE,"CF";"stats",#N/A,FALSE,"Stats";"prop",#N/A,FALSE,"Prop"}</definedName>
    <definedName name="asdfg" localSheetId="0" hidden="1">{"rtn",#N/A,FALSE,"RTN";"tables",#N/A,FALSE,"RTN";"cf",#N/A,FALSE,"CF";"stats",#N/A,FALSE,"Stats";"prop",#N/A,FALSE,"Prop"}</definedName>
    <definedName name="asdfg" localSheetId="12" hidden="1">{"rtn",#N/A,FALSE,"RTN";"tables",#N/A,FALSE,"RTN";"cf",#N/A,FALSE,"CF";"stats",#N/A,FALSE,"Stats";"prop",#N/A,FALSE,"Prop"}</definedName>
    <definedName name="asdfg" hidden="1">{"rtn",#N/A,FALSE,"RTN";"tables",#N/A,FALSE,"RTN";"cf",#N/A,FALSE,"CF";"stats",#N/A,FALSE,"Stats";"prop",#N/A,FALSE,"Prop"}</definedName>
    <definedName name="asfdgsdfg" localSheetId="13" hidden="1">{"inputs raw data",#N/A,TRUE,"INPUT"}</definedName>
    <definedName name="asfdgsdfg" localSheetId="0" hidden="1">{"inputs raw data",#N/A,TRUE,"INPUT"}</definedName>
    <definedName name="asfdgsdfg" localSheetId="12" hidden="1">{"inputs raw data",#N/A,TRUE,"INPUT"}</definedName>
    <definedName name="asfdgsdfg" hidden="1">{"inputs raw data",#N/A,TRUE,"INPUT"}</definedName>
    <definedName name="ass" localSheetId="13" hidden="1">{"print 1.6",#N/A,FALSE,"Sheet1";"print 2.6",#N/A,FALSE,"Sheet1";"print 3.6",#N/A,FALSE,"Sheet1";"print 4.6",#N/A,FALSE,"Sheet1";"print 5.6",#N/A,FALSE,"Sheet1";"print 6.6",#N/A,FALSE,"Sheet1"}</definedName>
    <definedName name="ass" localSheetId="0" hidden="1">{"print 1.6",#N/A,FALSE,"Sheet1";"print 2.6",#N/A,FALSE,"Sheet1";"print 3.6",#N/A,FALSE,"Sheet1";"print 4.6",#N/A,FALSE,"Sheet1";"print 5.6",#N/A,FALSE,"Sheet1";"print 6.6",#N/A,FALSE,"Sheet1"}</definedName>
    <definedName name="ass" localSheetId="12" hidden="1">{"print 1.6",#N/A,FALSE,"Sheet1";"print 2.6",#N/A,FALSE,"Sheet1";"print 3.6",#N/A,FALSE,"Sheet1";"print 4.6",#N/A,FALSE,"Sheet1";"print 5.6",#N/A,FALSE,"Sheet1";"print 6.6",#N/A,FALSE,"Sheet1"}</definedName>
    <definedName name="ass" hidden="1">{"print 1.6",#N/A,FALSE,"Sheet1";"print 2.6",#N/A,FALSE,"Sheet1";"print 3.6",#N/A,FALSE,"Sheet1";"print 4.6",#N/A,FALSE,"Sheet1";"print 5.6",#N/A,FALSE,"Sheet1";"print 6.6",#N/A,FALSE,"Sheet1"}</definedName>
    <definedName name="asss" localSheetId="13" hidden="1">{"rtn",#N/A,FALSE,"RTN";"tables",#N/A,FALSE,"RTN";"cf",#N/A,FALSE,"CF";"stats",#N/A,FALSE,"Stats";"prop",#N/A,FALSE,"Prop"}</definedName>
    <definedName name="asss" localSheetId="0" hidden="1">{"rtn",#N/A,FALSE,"RTN";"tables",#N/A,FALSE,"RTN";"cf",#N/A,FALSE,"CF";"stats",#N/A,FALSE,"Stats";"prop",#N/A,FALSE,"Prop"}</definedName>
    <definedName name="asss" localSheetId="12" hidden="1">{"rtn",#N/A,FALSE,"RTN";"tables",#N/A,FALSE,"RTN";"cf",#N/A,FALSE,"CF";"stats",#N/A,FALSE,"Stats";"prop",#N/A,FALSE,"Prop"}</definedName>
    <definedName name="asss" hidden="1">{"rtn",#N/A,FALSE,"RTN";"tables",#N/A,FALSE,"RTN";"cf",#N/A,FALSE,"CF";"stats",#N/A,FALSE,"Stats";"prop",#N/A,FALSE,"Prop"}</definedName>
    <definedName name="b" localSheetId="13" hidden="1">{"Assump",#N/A,TRUE,"Proforma";"first",#N/A,TRUE,"Proforma";"second",#N/A,TRUE,"Proforma";"lease1",#N/A,TRUE,"Proforma";"lease2",#N/A,TRUE,"Proforma"}</definedName>
    <definedName name="b" localSheetId="0" hidden="1">{"Assump",#N/A,TRUE,"Proforma";"first",#N/A,TRUE,"Proforma";"second",#N/A,TRUE,"Proforma";"lease1",#N/A,TRUE,"Proforma";"lease2",#N/A,TRUE,"Proforma"}</definedName>
    <definedName name="b" localSheetId="12" hidden="1">{"Assump",#N/A,TRUE,"Proforma";"first",#N/A,TRUE,"Proforma";"second",#N/A,TRUE,"Proforma";"lease1",#N/A,TRUE,"Proforma";"lease2",#N/A,TRUE,"Proforma"}</definedName>
    <definedName name="b" hidden="1">{"Assump",#N/A,TRUE,"Proforma";"first",#N/A,TRUE,"Proforma";"second",#N/A,TRUE,"Proforma";"lease1",#N/A,TRUE,"Proforma";"lease2",#N/A,TRUE,"Proforma"}</definedName>
    <definedName name="BadLink" localSheetId="1" hidden="1">#REF!</definedName>
    <definedName name="BadLink" localSheetId="13" hidden="1">#REF!</definedName>
    <definedName name="BadLink" localSheetId="0" hidden="1">#REF!</definedName>
    <definedName name="BadLink" localSheetId="12" hidden="1">#REF!</definedName>
    <definedName name="BadLink" hidden="1">#REF!</definedName>
    <definedName name="bb" localSheetId="13" hidden="1">{#N/A,#N/A,FALSE,"ExitStratigy"}</definedName>
    <definedName name="bb" localSheetId="0" hidden="1">{#N/A,#N/A,FALSE,"ExitStratigy"}</definedName>
    <definedName name="bb" localSheetId="12" hidden="1">{#N/A,#N/A,FALSE,"ExitStratigy"}</definedName>
    <definedName name="bb" hidden="1">{#N/A,#N/A,FALSE,"ExitStratigy"}</definedName>
    <definedName name="bbb" localSheetId="13" hidden="1">{#N/A,#N/A,FALSE,"ExitStratigy"}</definedName>
    <definedName name="bbb" localSheetId="0" hidden="1">{#N/A,#N/A,FALSE,"ExitStratigy"}</definedName>
    <definedName name="bbb" localSheetId="12" hidden="1">{#N/A,#N/A,FALSE,"ExitStratigy"}</definedName>
    <definedName name="bbb" hidden="1">{#N/A,#N/A,FALSE,"ExitStratigy"}</definedName>
    <definedName name="c.LTMYear" localSheetId="1" hidden="1">#REF!</definedName>
    <definedName name="c.LTMYear" localSheetId="13" hidden="1">#REF!</definedName>
    <definedName name="c.LTMYear" localSheetId="0" hidden="1">#REF!</definedName>
    <definedName name="c.LTMYear" localSheetId="12" hidden="1">#REF!</definedName>
    <definedName name="c.LTMYear" hidden="1">#REF!</definedName>
    <definedName name="cc" localSheetId="13" hidden="1">{#N/A,#N/A,FALSE,"LoanAssumptions"}</definedName>
    <definedName name="cc" localSheetId="0" hidden="1">{#N/A,#N/A,FALSE,"LoanAssumptions"}</definedName>
    <definedName name="cc" localSheetId="12" hidden="1">{#N/A,#N/A,FALSE,"LoanAssumptions"}</definedName>
    <definedName name="cc" hidden="1">{#N/A,#N/A,FALSE,"LoanAssumptions"}</definedName>
    <definedName name="ccc" localSheetId="13" hidden="1">{#N/A,#N/A,FALSE,"LoanAssumptions"}</definedName>
    <definedName name="ccc" localSheetId="0" hidden="1">{#N/A,#N/A,FALSE,"LoanAssumptions"}</definedName>
    <definedName name="ccc" localSheetId="12" hidden="1">{#N/A,#N/A,FALSE,"LoanAssumptions"}</definedName>
    <definedName name="ccc" hidden="1">{#N/A,#N/A,FALSE,"LoanAssumptions"}</definedName>
    <definedName name="COO" localSheetId="13" hidden="1">{#N/A,#N/A,FALSE,"Matrix";#N/A,#N/A,FALSE,"Cash Flow";#N/A,#N/A,FALSE,"10 Year Cost Analysis"}</definedName>
    <definedName name="COO" localSheetId="0" hidden="1">{#N/A,#N/A,FALSE,"Matrix";#N/A,#N/A,FALSE,"Cash Flow";#N/A,#N/A,FALSE,"10 Year Cost Analysis"}</definedName>
    <definedName name="COO" localSheetId="12" hidden="1">{#N/A,#N/A,FALSE,"Matrix";#N/A,#N/A,FALSE,"Cash Flow";#N/A,#N/A,FALSE,"10 Year Cost Analysis"}</definedName>
    <definedName name="COO" hidden="1">{#N/A,#N/A,FALSE,"Matrix";#N/A,#N/A,FALSE,"Cash Flow";#N/A,#N/A,FALSE,"10 Year Cost Analysis"}</definedName>
    <definedName name="CreditStats" localSheetId="1" hidden="1">#REF!</definedName>
    <definedName name="CreditStats" localSheetId="13" hidden="1">#REF!</definedName>
    <definedName name="CreditStats" localSheetId="0" hidden="1">#REF!</definedName>
    <definedName name="CreditStats" localSheetId="12" hidden="1">#REF!</definedName>
    <definedName name="CreditStats" hidden="1">#REF!</definedName>
    <definedName name="DAFAD" localSheetId="13" hidden="1">{"cap_structure",#N/A,FALSE,"Graph-Mkt Cap";"price",#N/A,FALSE,"Graph-Price";"ebit",#N/A,FALSE,"Graph-EBITDA";"ebitda",#N/A,FALSE,"Graph-EBITDA"}</definedName>
    <definedName name="DAFAD" localSheetId="0" hidden="1">{"cap_structure",#N/A,FALSE,"Graph-Mkt Cap";"price",#N/A,FALSE,"Graph-Price";"ebit",#N/A,FALSE,"Graph-EBITDA";"ebitda",#N/A,FALSE,"Graph-EBITDA"}</definedName>
    <definedName name="DAFAD" localSheetId="12" hidden="1">{"cap_structure",#N/A,FALSE,"Graph-Mkt Cap";"price",#N/A,FALSE,"Graph-Price";"ebit",#N/A,FALSE,"Graph-EBITDA";"ebitda",#N/A,FALSE,"Graph-EBITDA"}</definedName>
    <definedName name="DAFAD" hidden="1">{"cap_structure",#N/A,FALSE,"Graph-Mkt Cap";"price",#N/A,FALSE,"Graph-Price";"ebit",#N/A,FALSE,"Graph-EBITDA";"ebitda",#N/A,FALSE,"Graph-EBITDA"}</definedName>
    <definedName name="dafgdfg" localSheetId="13" hidden="1">{"inputs raw data",#N/A,TRUE,"INPUT"}</definedName>
    <definedName name="dafgdfg" localSheetId="0" hidden="1">{"inputs raw data",#N/A,TRUE,"INPUT"}</definedName>
    <definedName name="dafgdfg" localSheetId="12" hidden="1">{"inputs raw data",#N/A,TRUE,"INPUT"}</definedName>
    <definedName name="dafgdfg" hidden="1">{"inputs raw data",#N/A,TRUE,"INPUT"}</definedName>
    <definedName name="data" localSheetId="13" hidden="1">{"data",#N/A,FALSE,"INPUT"}</definedName>
    <definedName name="data" localSheetId="0" hidden="1">{"data",#N/A,FALSE,"INPUT"}</definedName>
    <definedName name="data" localSheetId="12" hidden="1">{"data",#N/A,FALSE,"INPUT"}</definedName>
    <definedName name="data" hidden="1">{"data",#N/A,FALSE,"INPUT"}</definedName>
    <definedName name="dd" localSheetId="13" hidden="1">{"MonthlyRentRoll",#N/A,FALSE,"RentRoll"}</definedName>
    <definedName name="dd" localSheetId="0" hidden="1">{"MonthlyRentRoll",#N/A,FALSE,"RentRoll"}</definedName>
    <definedName name="dd" localSheetId="12" hidden="1">{"MonthlyRentRoll",#N/A,FALSE,"RentRoll"}</definedName>
    <definedName name="dd" hidden="1">{"MonthlyRentRoll",#N/A,FALSE,"RentRoll"}</definedName>
    <definedName name="ddd" localSheetId="13" hidden="1">{"MonthlyRentRoll",#N/A,FALSE,"RentRoll"}</definedName>
    <definedName name="ddd" localSheetId="0" hidden="1">{"MonthlyRentRoll",#N/A,FALSE,"RentRoll"}</definedName>
    <definedName name="ddd" localSheetId="12" hidden="1">{"MonthlyRentRoll",#N/A,FALSE,"RentRoll"}</definedName>
    <definedName name="ddd" hidden="1">{"MonthlyRentRoll",#N/A,FALSE,"RentRoll"}</definedName>
    <definedName name="dfahgadf" localSheetId="13"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dfahgadf" localSheetId="0"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dfahgadf" localSheetId="12"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dfahgadf"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dfd" localSheetId="13" hidden="1">{"FCB_ALL",#N/A,FALSE,"FCB";"GREY_ALL",#N/A,FALSE,"GREY"}</definedName>
    <definedName name="dfd" localSheetId="0" hidden="1">{"FCB_ALL",#N/A,FALSE,"FCB";"GREY_ALL",#N/A,FALSE,"GREY"}</definedName>
    <definedName name="dfd" localSheetId="12" hidden="1">{"FCB_ALL",#N/A,FALSE,"FCB";"GREY_ALL",#N/A,FALSE,"GREY"}</definedName>
    <definedName name="dfd" hidden="1">{"FCB_ALL",#N/A,FALSE,"FCB";"GREY_ALL",#N/A,FALSE,"GREY"}</definedName>
    <definedName name="dfdas" localSheetId="13" hidden="1">{"FCB_ALL",#N/A,FALSE,"FCB";"GREY_ALL",#N/A,FALSE,"GREY"}</definedName>
    <definedName name="dfdas" localSheetId="0" hidden="1">{"FCB_ALL",#N/A,FALSE,"FCB";"GREY_ALL",#N/A,FALSE,"GREY"}</definedName>
    <definedName name="dfdas" localSheetId="12" hidden="1">{"FCB_ALL",#N/A,FALSE,"FCB";"GREY_ALL",#N/A,FALSE,"GREY"}</definedName>
    <definedName name="dfdas" hidden="1">{"FCB_ALL",#N/A,FALSE,"FCB";"GREY_ALL",#N/A,FALSE,"GREY"}</definedName>
    <definedName name="dfdfd" localSheetId="13" hidden="1">{"FCB_ALL",#N/A,FALSE,"FCB";"GREY_ALL",#N/A,FALSE,"GREY"}</definedName>
    <definedName name="dfdfd" localSheetId="0" hidden="1">{"FCB_ALL",#N/A,FALSE,"FCB";"GREY_ALL",#N/A,FALSE,"GREY"}</definedName>
    <definedName name="dfdfd" localSheetId="12" hidden="1">{"FCB_ALL",#N/A,FALSE,"FCB";"GREY_ALL",#N/A,FALSE,"GREY"}</definedName>
    <definedName name="dfdfd" hidden="1">{"FCB_ALL",#N/A,FALSE,"FCB";"GREY_ALL",#N/A,FALSE,"GREY"}</definedName>
    <definedName name="dfdfdfd" localSheetId="13" hidden="1">{"FCB_ALL",#N/A,FALSE,"FCB"}</definedName>
    <definedName name="dfdfdfd" localSheetId="0" hidden="1">{"FCB_ALL",#N/A,FALSE,"FCB"}</definedName>
    <definedName name="dfdfdfd" localSheetId="12" hidden="1">{"FCB_ALL",#N/A,FALSE,"FCB"}</definedName>
    <definedName name="dfdfdfd" hidden="1">{"FCB_ALL",#N/A,FALSE,"FCB"}</definedName>
    <definedName name="dfhdfagdf" localSheetId="13" hidden="1">{"cap_structure",#N/A,FALSE,"Graph-Mkt Cap";"price",#N/A,FALSE,"Graph-Price";"ebit",#N/A,FALSE,"Graph-EBITDA";"ebitda",#N/A,FALSE,"Graph-EBITDA"}</definedName>
    <definedName name="dfhdfagdf" localSheetId="0" hidden="1">{"cap_structure",#N/A,FALSE,"Graph-Mkt Cap";"price",#N/A,FALSE,"Graph-Price";"ebit",#N/A,FALSE,"Graph-EBITDA";"ebitda",#N/A,FALSE,"Graph-EBITDA"}</definedName>
    <definedName name="dfhdfagdf" localSheetId="12" hidden="1">{"cap_structure",#N/A,FALSE,"Graph-Mkt Cap";"price",#N/A,FALSE,"Graph-Price";"ebit",#N/A,FALSE,"Graph-EBITDA";"ebitda",#N/A,FALSE,"Graph-EBITDA"}</definedName>
    <definedName name="dfhdfagdf" hidden="1">{"cap_structure",#N/A,FALSE,"Graph-Mkt Cap";"price",#N/A,FALSE,"Graph-Price";"ebit",#N/A,FALSE,"Graph-EBITDA";"ebitda",#N/A,FALSE,"Graph-EBITDA"}</definedName>
    <definedName name="DHG" localSheetId="13" hidden="1">{"cap_structure",#N/A,FALSE,"Graph-Mkt Cap";"price",#N/A,FALSE,"Graph-Price";"ebit",#N/A,FALSE,"Graph-EBITDA";"ebitda",#N/A,FALSE,"Graph-EBITDA"}</definedName>
    <definedName name="DHG" localSheetId="0" hidden="1">{"cap_structure",#N/A,FALSE,"Graph-Mkt Cap";"price",#N/A,FALSE,"Graph-Price";"ebit",#N/A,FALSE,"Graph-EBITDA";"ebitda",#N/A,FALSE,"Graph-EBITDA"}</definedName>
    <definedName name="DHG" localSheetId="12" hidden="1">{"cap_structure",#N/A,FALSE,"Graph-Mkt Cap";"price",#N/A,FALSE,"Graph-Price";"ebit",#N/A,FALSE,"Graph-EBITDA";"ebitda",#N/A,FALSE,"Graph-EBITDA"}</definedName>
    <definedName name="DHG" hidden="1">{"cap_structure",#N/A,FALSE,"Graph-Mkt Cap";"price",#N/A,FALSE,"Graph-Price";"ebit",#N/A,FALSE,"Graph-EBITDA";"ebitda",#N/A,FALSE,"Graph-EBITDA"}</definedName>
    <definedName name="DZ.IndSpec_Left" localSheetId="1" hidden="1">#REF!</definedName>
    <definedName name="DZ.IndSpec_Left" localSheetId="13" hidden="1">#REF!</definedName>
    <definedName name="DZ.IndSpec_Left" localSheetId="0" hidden="1">#REF!</definedName>
    <definedName name="DZ.IndSpec_Left" localSheetId="12" hidden="1">#REF!</definedName>
    <definedName name="DZ.IndSpec_Left" hidden="1">#REF!</definedName>
    <definedName name="DZ.IndSpec_Right" localSheetId="1" hidden="1">#REF!</definedName>
    <definedName name="DZ.IndSpec_Right" localSheetId="13" hidden="1">#REF!</definedName>
    <definedName name="DZ.IndSpec_Right" localSheetId="0" hidden="1">#REF!</definedName>
    <definedName name="DZ.IndSpec_Right" localSheetId="12" hidden="1">#REF!</definedName>
    <definedName name="DZ.IndSpec_Right" hidden="1">#REF!</definedName>
    <definedName name="DZ.LTM" localSheetId="1" hidden="1">#REF!</definedName>
    <definedName name="DZ.LTM" localSheetId="13" hidden="1">#REF!</definedName>
    <definedName name="DZ.LTM" localSheetId="0" hidden="1">#REF!</definedName>
    <definedName name="DZ.LTM" localSheetId="12" hidden="1">#REF!</definedName>
    <definedName name="DZ.LTM" hidden="1">#REF!</definedName>
    <definedName name="DZ.LTMPlus" localSheetId="1" hidden="1">#REF!</definedName>
    <definedName name="DZ.LTMPlus" localSheetId="13" hidden="1">#REF!</definedName>
    <definedName name="DZ.LTMPlus" localSheetId="0" hidden="1">#REF!</definedName>
    <definedName name="DZ.LTMPlus" localSheetId="12" hidden="1">#REF!</definedName>
    <definedName name="DZ.LTMPlus" hidden="1">#REF!</definedName>
    <definedName name="earghdfh" localSheetId="13" hidden="1">{TRUE,TRUE,-1.25,-15.5,604.5,369,FALSE,FALSE,TRUE,TRUE,0,1,#N/A,1,#N/A,20.5555555555556,28.9285714285714,1,FALSE,FALSE,3,TRUE,1,FALSE,80,"Swvu.summary1.","ACwvu.summary1.",#N/A,FALSE,FALSE,0.5,0.5,0.5,0.5,2,"&amp;F","&amp;L&amp;D&amp;C&amp;A&amp;RPage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earghdfh" localSheetId="0" hidden="1">{TRUE,TRUE,-1.25,-15.5,604.5,369,FALSE,FALSE,TRUE,TRUE,0,1,#N/A,1,#N/A,20.5555555555556,28.9285714285714,1,FALSE,FALSE,3,TRUE,1,FALSE,80,"Swvu.summary1.","ACwvu.summary1.",#N/A,FALSE,FALSE,0.5,0.5,0.5,0.5,2,"&amp;F","&amp;L&amp;D&amp;C&amp;A&amp;RPage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earghdfh" localSheetId="12" hidden="1">{TRUE,TRUE,-1.25,-15.5,604.5,369,FALSE,FALSE,TRUE,TRUE,0,1,#N/A,1,#N/A,20.5555555555556,28.9285714285714,1,FALSE,FALSE,3,TRUE,1,FALSE,80,"Swvu.summary1.","ACwvu.summary1.",#N/A,FALSE,FALSE,0.5,0.5,0.5,0.5,2,"&amp;F","&amp;L&amp;D&amp;C&amp;A&amp;RPage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earghdfh" hidden="1">{TRUE,TRUE,-1.25,-15.5,604.5,369,FALSE,FALSE,TRUE,TRUE,0,1,#N/A,1,#N/A,20.5555555555556,28.9285714285714,1,FALSE,FALSE,3,TRUE,1,FALSE,80,"Swvu.summary1.","ACwvu.summary1.",#N/A,FALSE,FALSE,0.5,0.5,0.5,0.5,2,"&amp;F","&amp;L&amp;D&amp;C&amp;A&amp;RPage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ee" localSheetId="13" hidden="1">{#N/A,#N/A,FALSE,"OperatingAssumptions"}</definedName>
    <definedName name="ee" localSheetId="0" hidden="1">{#N/A,#N/A,FALSE,"OperatingAssumptions"}</definedName>
    <definedName name="ee" localSheetId="12" hidden="1">{#N/A,#N/A,FALSE,"OperatingAssumptions"}</definedName>
    <definedName name="ee" hidden="1">{#N/A,#N/A,FALSE,"OperatingAssumptions"}</definedName>
    <definedName name="eee" localSheetId="13" hidden="1">{#N/A,#N/A,FALSE,"OperatingAssumptions"}</definedName>
    <definedName name="eee" localSheetId="0" hidden="1">{#N/A,#N/A,FALSE,"OperatingAssumptions"}</definedName>
    <definedName name="eee" localSheetId="12" hidden="1">{#N/A,#N/A,FALSE,"OperatingAssumptions"}</definedName>
    <definedName name="eee" hidden="1">{#N/A,#N/A,FALSE,"OperatingAssumptions"}</definedName>
    <definedName name="er" localSheetId="13"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er" localSheetId="0"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er" localSheetId="12"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er"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ertyui" localSheetId="13" hidden="1">{"FCB_ALL",#N/A,FALSE,"FCB";"GREY_ALL",#N/A,FALSE,"GREY"}</definedName>
    <definedName name="ertyui" localSheetId="0" hidden="1">{"FCB_ALL",#N/A,FALSE,"FCB";"GREY_ALL",#N/A,FALSE,"GREY"}</definedName>
    <definedName name="ertyui" localSheetId="12" hidden="1">{"FCB_ALL",#N/A,FALSE,"FCB";"GREY_ALL",#N/A,FALSE,"GREY"}</definedName>
    <definedName name="ertyui" hidden="1">{"FCB_ALL",#N/A,FALSE,"FCB";"GREY_ALL",#N/A,FALSE,"GREY"}</definedName>
    <definedName name="ev.Calculation" hidden="1">-4135</definedName>
    <definedName name="ev.Initialized" hidden="1">FALSE</definedName>
    <definedName name="EV__LASTREFTIME__" hidden="1">38433.706724537</definedName>
    <definedName name="Exchange_Rates" localSheetId="1" hidden="1">#REF!</definedName>
    <definedName name="Exchange_Rates" localSheetId="13" hidden="1">#REF!</definedName>
    <definedName name="Exchange_Rates" localSheetId="0" hidden="1">#REF!</definedName>
    <definedName name="Exchange_Rates" localSheetId="12" hidden="1">#REF!</definedName>
    <definedName name="Exchange_Rates" hidden="1">#REF!</definedName>
    <definedName name="ExRate_Yr1" localSheetId="1" hidden="1">#REF!</definedName>
    <definedName name="ExRate_Yr1" localSheetId="13" hidden="1">#REF!</definedName>
    <definedName name="ExRate_Yr1" localSheetId="0" hidden="1">#REF!</definedName>
    <definedName name="ExRate_Yr1" hidden="1">#REF!</definedName>
    <definedName name="ExRate_Yr2" localSheetId="1" hidden="1">#REF!</definedName>
    <definedName name="ExRate_Yr2" localSheetId="13" hidden="1">#REF!</definedName>
    <definedName name="ExRate_Yr2" localSheetId="0" hidden="1">#REF!</definedName>
    <definedName name="ExRate_Yr2" localSheetId="12" hidden="1">#REF!</definedName>
    <definedName name="ExRate_Yr2" hidden="1">#REF!</definedName>
    <definedName name="ExRate_Yr3" localSheetId="1" hidden="1">#REF!</definedName>
    <definedName name="ExRate_Yr3" localSheetId="13" hidden="1">#REF!</definedName>
    <definedName name="ExRate_Yr3" localSheetId="0" hidden="1">#REF!</definedName>
    <definedName name="ExRate_Yr3" localSheetId="12" hidden="1">#REF!</definedName>
    <definedName name="ExRate_Yr3" hidden="1">#REF!</definedName>
    <definedName name="ExRate_Yr4" localSheetId="1" hidden="1">#REF!</definedName>
    <definedName name="ExRate_Yr4" localSheetId="13" hidden="1">#REF!</definedName>
    <definedName name="ExRate_Yr4" localSheetId="0" hidden="1">#REF!</definedName>
    <definedName name="ExRate_Yr4" localSheetId="12" hidden="1">#REF!</definedName>
    <definedName name="ExRate_Yr4" hidden="1">#REF!</definedName>
    <definedName name="ExRate_Yr5" localSheetId="1" hidden="1">#REF!</definedName>
    <definedName name="ExRate_Yr5" localSheetId="13" hidden="1">#REF!</definedName>
    <definedName name="ExRate_Yr5" localSheetId="0" hidden="1">#REF!</definedName>
    <definedName name="ExRate_Yr5" localSheetId="12" hidden="1">#REF!</definedName>
    <definedName name="ExRate_Yr5" hidden="1">#REF!</definedName>
    <definedName name="ExRate_Yr6" localSheetId="1" hidden="1">#REF!</definedName>
    <definedName name="ExRate_Yr6" localSheetId="13" hidden="1">#REF!</definedName>
    <definedName name="ExRate_Yr6" localSheetId="0" hidden="1">#REF!</definedName>
    <definedName name="ExRate_Yr6" localSheetId="12" hidden="1">#REF!</definedName>
    <definedName name="ExRate_Yr6" hidden="1">#REF!</definedName>
    <definedName name="ExRate_Yr7" localSheetId="1" hidden="1">#REF!</definedName>
    <definedName name="ExRate_Yr7" localSheetId="13" hidden="1">#REF!</definedName>
    <definedName name="ExRate_Yr7" localSheetId="0" hidden="1">#REF!</definedName>
    <definedName name="ExRate_Yr7" localSheetId="12" hidden="1">#REF!</definedName>
    <definedName name="ExRate_Yr7" hidden="1">#REF!</definedName>
    <definedName name="ExRateLTM_Yr1" localSheetId="1" hidden="1">#REF!</definedName>
    <definedName name="ExRateLTM_Yr1" localSheetId="13" hidden="1">#REF!</definedName>
    <definedName name="ExRateLTM_Yr1" localSheetId="0" hidden="1">#REF!</definedName>
    <definedName name="ExRateLTM_Yr1" localSheetId="12" hidden="1">#REF!</definedName>
    <definedName name="ExRateLTM_Yr1" hidden="1">#REF!</definedName>
    <definedName name="ExRateLTM_Yr2" localSheetId="1" hidden="1">#REF!</definedName>
    <definedName name="ExRateLTM_Yr2" localSheetId="13" hidden="1">#REF!</definedName>
    <definedName name="ExRateLTM_Yr2" localSheetId="0" hidden="1">#REF!</definedName>
    <definedName name="ExRateLTM_Yr2" localSheetId="12" hidden="1">#REF!</definedName>
    <definedName name="ExRateLTM_Yr2" hidden="1">#REF!</definedName>
    <definedName name="ExRateLTM_Yr3" localSheetId="1" hidden="1">#REF!</definedName>
    <definedName name="ExRateLTM_Yr3" localSheetId="13" hidden="1">#REF!</definedName>
    <definedName name="ExRateLTM_Yr3" localSheetId="0" hidden="1">#REF!</definedName>
    <definedName name="ExRateLTM_Yr3" localSheetId="12" hidden="1">#REF!</definedName>
    <definedName name="ExRateLTM_Yr3" hidden="1">#REF!</definedName>
    <definedName name="fadsf" localSheetId="13" hidden="1">{TRUE,TRUE,-1.25,-15.5,604.5,369,FALSE,FALSE,TRUE,TRUE,0,1,#N/A,1,#N/A,20.5555555555556,28.9285714285714,1,FALSE,FALSE,3,TRUE,1,FALSE,80,"Swvu.summary1.","ACwvu.summary1.",#N/A,FALSE,FALSE,0.5,0.5,0.5,0.5,2,"&amp;F","&amp;L&amp;D&amp;C&amp;A&amp;RPage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fadsf" localSheetId="0" hidden="1">{TRUE,TRUE,-1.25,-15.5,604.5,369,FALSE,FALSE,TRUE,TRUE,0,1,#N/A,1,#N/A,20.5555555555556,28.9285714285714,1,FALSE,FALSE,3,TRUE,1,FALSE,80,"Swvu.summary1.","ACwvu.summary1.",#N/A,FALSE,FALSE,0.5,0.5,0.5,0.5,2,"&amp;F","&amp;L&amp;D&amp;C&amp;A&amp;RPage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fadsf" localSheetId="12" hidden="1">{TRUE,TRUE,-1.25,-15.5,604.5,369,FALSE,FALSE,TRUE,TRUE,0,1,#N/A,1,#N/A,20.5555555555556,28.9285714285714,1,FALSE,FALSE,3,TRUE,1,FALSE,80,"Swvu.summary1.","ACwvu.summary1.",#N/A,FALSE,FALSE,0.5,0.5,0.5,0.5,2,"&amp;F","&amp;L&amp;D&amp;C&amp;A&amp;RPage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fadsf" hidden="1">{TRUE,TRUE,-1.25,-15.5,604.5,369,FALSE,FALSE,TRUE,TRUE,0,1,#N/A,1,#N/A,20.5555555555556,28.9285714285714,1,FALSE,FALSE,3,TRUE,1,FALSE,80,"Swvu.summary1.","ACwvu.summary1.",#N/A,FALSE,FALSE,0.5,0.5,0.5,0.5,2,"&amp;F","&amp;L&amp;D&amp;C&amp;A&amp;RPage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fdgad" localSheetId="13" hidden="1">{"inputs raw data",#N/A,TRUE,"INPUT"}</definedName>
    <definedName name="fdgad" localSheetId="0" hidden="1">{"inputs raw data",#N/A,TRUE,"INPUT"}</definedName>
    <definedName name="fdgad" localSheetId="12" hidden="1">{"inputs raw data",#N/A,TRUE,"INPUT"}</definedName>
    <definedName name="fdgad" hidden="1">{"inputs raw data",#N/A,TRUE,"INPUT"}</definedName>
    <definedName name="ff" localSheetId="13" hidden="1">{#N/A,#N/A,TRUE,"Summary";"AnnualRentRoll",#N/A,TRUE,"RentRoll";#N/A,#N/A,TRUE,"ExitStratigy";#N/A,#N/A,TRUE,"OperatingAssumptions"}</definedName>
    <definedName name="ff" localSheetId="0" hidden="1">{#N/A,#N/A,TRUE,"Summary";"AnnualRentRoll",#N/A,TRUE,"RentRoll";#N/A,#N/A,TRUE,"ExitStratigy";#N/A,#N/A,TRUE,"OperatingAssumptions"}</definedName>
    <definedName name="ff" localSheetId="12" hidden="1">{#N/A,#N/A,TRUE,"Summary";"AnnualRentRoll",#N/A,TRUE,"RentRoll";#N/A,#N/A,TRUE,"ExitStratigy";#N/A,#N/A,TRUE,"OperatingAssumptions"}</definedName>
    <definedName name="ff" hidden="1">{#N/A,#N/A,TRUE,"Summary";"AnnualRentRoll",#N/A,TRUE,"RentRoll";#N/A,#N/A,TRUE,"ExitStratigy";#N/A,#N/A,TRUE,"OperatingAssumptions"}</definedName>
    <definedName name="fff" localSheetId="13" hidden="1">{#N/A,#N/A,TRUE,"Summary";"AnnualRentRoll",#N/A,TRUE,"RentRoll";#N/A,#N/A,TRUE,"ExitStratigy";#N/A,#N/A,TRUE,"OperatingAssumptions"}</definedName>
    <definedName name="fff" localSheetId="0" hidden="1">{#N/A,#N/A,TRUE,"Summary";"AnnualRentRoll",#N/A,TRUE,"RentRoll";#N/A,#N/A,TRUE,"ExitStratigy";#N/A,#N/A,TRUE,"OperatingAssumptions"}</definedName>
    <definedName name="fff" localSheetId="12" hidden="1">{#N/A,#N/A,TRUE,"Summary";"AnnualRentRoll",#N/A,TRUE,"RentRoll";#N/A,#N/A,TRUE,"ExitStratigy";#N/A,#N/A,TRUE,"OperatingAssumptions"}</definedName>
    <definedName name="fff" hidden="1">{#N/A,#N/A,TRUE,"Summary";"AnnualRentRoll",#N/A,TRUE,"RentRoll";#N/A,#N/A,TRUE,"ExitStratigy";#N/A,#N/A,TRUE,"OperatingAssumptions"}</definedName>
    <definedName name="fhg" localSheetId="13"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fhg" localSheetId="0"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fhg" localSheetId="12"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fhg"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fhj" localSheetId="13" hidden="1">{TRUE,TRUE,-1.25,-15.5,604.5,369,FALSE,FALSE,TRUE,TRUE,0,1,83,1,38,4,5,4,TRUE,TRUE,3,TRUE,1,TRUE,75,"Swvu.inputs._.raw._.data.","ACwvu.inputs._.raw._.data.",#N/A,FALSE,FALSE,0.5,0.5,0.5,0.5,2,"&amp;F","&amp;A&amp;RPage &amp;P",FALSE,FALSE,FALSE,FALSE,1,60,#N/A,#N/A,"=R1C61:R53C89","=C1:C5",#N/A,#N/A,FALSE,FALSE,FALSE,1,600,600,FALSE,FALSE,TRUE,TRUE,TRUE}</definedName>
    <definedName name="fhj" localSheetId="0" hidden="1">{TRUE,TRUE,-1.25,-15.5,604.5,369,FALSE,FALSE,TRUE,TRUE,0,1,83,1,38,4,5,4,TRUE,TRUE,3,TRUE,1,TRUE,75,"Swvu.inputs._.raw._.data.","ACwvu.inputs._.raw._.data.",#N/A,FALSE,FALSE,0.5,0.5,0.5,0.5,2,"&amp;F","&amp;A&amp;RPage &amp;P",FALSE,FALSE,FALSE,FALSE,1,60,#N/A,#N/A,"=R1C61:R53C89","=C1:C5",#N/A,#N/A,FALSE,FALSE,FALSE,1,600,600,FALSE,FALSE,TRUE,TRUE,TRUE}</definedName>
    <definedName name="fhj" localSheetId="12" hidden="1">{TRUE,TRUE,-1.25,-15.5,604.5,369,FALSE,FALSE,TRUE,TRUE,0,1,83,1,38,4,5,4,TRUE,TRUE,3,TRUE,1,TRUE,75,"Swvu.inputs._.raw._.data.","ACwvu.inputs._.raw._.data.",#N/A,FALSE,FALSE,0.5,0.5,0.5,0.5,2,"&amp;F","&amp;A&amp;RPage &amp;P",FALSE,FALSE,FALSE,FALSE,1,60,#N/A,#N/A,"=R1C61:R53C89","=C1:C5",#N/A,#N/A,FALSE,FALSE,FALSE,1,600,600,FALSE,FALSE,TRUE,TRUE,TRUE}</definedName>
    <definedName name="fhj" hidden="1">{TRUE,TRUE,-1.25,-15.5,604.5,369,FALSE,FALSE,TRUE,TRUE,0,1,83,1,38,4,5,4,TRUE,TRUE,3,TRUE,1,TRUE,75,"Swvu.inputs._.raw._.data.","ACwvu.inputs._.raw._.data.",#N/A,FALSE,FALSE,0.5,0.5,0.5,0.5,2,"&amp;F","&amp;A&amp;RPage &amp;P",FALSE,FALSE,FALSE,FALSE,1,60,#N/A,#N/A,"=R1C61:R53C89","=C1:C5",#N/A,#N/A,FALSE,FALSE,FALSE,1,600,600,FALSE,FALSE,TRUE,TRUE,TRUE}</definedName>
    <definedName name="fm" localSheetId="13" hidden="1">{"summary1",#N/A,TRUE,"Comps";"summary2",#N/A,TRUE,"Comps";"summary3",#N/A,TRUE,"Comps"}</definedName>
    <definedName name="fm" localSheetId="0" hidden="1">{"summary1",#N/A,TRUE,"Comps";"summary2",#N/A,TRUE,"Comps";"summary3",#N/A,TRUE,"Comps"}</definedName>
    <definedName name="fm" localSheetId="12" hidden="1">{"summary1",#N/A,TRUE,"Comps";"summary2",#N/A,TRUE,"Comps";"summary3",#N/A,TRUE,"Comps"}</definedName>
    <definedName name="fm" hidden="1">{"summary1",#N/A,TRUE,"Comps";"summary2",#N/A,TRUE,"Comps";"summary3",#N/A,TRUE,"Comps"}</definedName>
    <definedName name="fuckface" localSheetId="13" hidden="1">{#N/A,#N/A,FALSE,"Assumptions";#N/A,#N/A,FALSE,"Impact Assumptions";#N/A,#N/A,FALSE,"10-Yr - detail";#N/A,#N/A,FALSE,"1,5,10 yr comp";#N/A,#N/A,FALSE,"Lse-Exp.";#N/A,#N/A,FALSE,"Rent Roll";#N/A,#N/A,FALSE,"Historical (2)";#N/A,#N/A,FALSE,"RET's";#N/A,#N/A,FALSE,"Lease Rollover"}</definedName>
    <definedName name="fuckface" localSheetId="0" hidden="1">{#N/A,#N/A,FALSE,"Assumptions";#N/A,#N/A,FALSE,"Impact Assumptions";#N/A,#N/A,FALSE,"10-Yr - detail";#N/A,#N/A,FALSE,"1,5,10 yr comp";#N/A,#N/A,FALSE,"Lse-Exp.";#N/A,#N/A,FALSE,"Rent Roll";#N/A,#N/A,FALSE,"Historical (2)";#N/A,#N/A,FALSE,"RET's";#N/A,#N/A,FALSE,"Lease Rollover"}</definedName>
    <definedName name="fuckface" localSheetId="12" hidden="1">{#N/A,#N/A,FALSE,"Assumptions";#N/A,#N/A,FALSE,"Impact Assumptions";#N/A,#N/A,FALSE,"10-Yr - detail";#N/A,#N/A,FALSE,"1,5,10 yr comp";#N/A,#N/A,FALSE,"Lse-Exp.";#N/A,#N/A,FALSE,"Rent Roll";#N/A,#N/A,FALSE,"Historical (2)";#N/A,#N/A,FALSE,"RET's";#N/A,#N/A,FALSE,"Lease Rollover"}</definedName>
    <definedName name="fuckface" hidden="1">{#N/A,#N/A,FALSE,"Assumptions";#N/A,#N/A,FALSE,"Impact Assumptions";#N/A,#N/A,FALSE,"10-Yr - detail";#N/A,#N/A,FALSE,"1,5,10 yr comp";#N/A,#N/A,FALSE,"Lse-Exp.";#N/A,#N/A,FALSE,"Rent Roll";#N/A,#N/A,FALSE,"Historical (2)";#N/A,#N/A,FALSE,"RET's";#N/A,#N/A,FALSE,"Lease Rollover"}</definedName>
    <definedName name="gfhs" localSheetId="13" hidden="1">{"summary1",#N/A,TRUE,"Comps";"summary2",#N/A,TRUE,"Comps";"summary3",#N/A,TRUE,"Comps"}</definedName>
    <definedName name="gfhs" localSheetId="0" hidden="1">{"summary1",#N/A,TRUE,"Comps";"summary2",#N/A,TRUE,"Comps";"summary3",#N/A,TRUE,"Comps"}</definedName>
    <definedName name="gfhs" localSheetId="12" hidden="1">{"summary1",#N/A,TRUE,"Comps";"summary2",#N/A,TRUE,"Comps";"summary3",#N/A,TRUE,"Comps"}</definedName>
    <definedName name="gfhs" hidden="1">{"summary1",#N/A,TRUE,"Comps";"summary2",#N/A,TRUE,"Comps";"summary3",#N/A,TRUE,"Comps"}</definedName>
    <definedName name="gg" localSheetId="13" hidden="1">{#N/A,#N/A,FALSE,"PropertyInfo"}</definedName>
    <definedName name="gg" localSheetId="0" hidden="1">{#N/A,#N/A,FALSE,"PropertyInfo"}</definedName>
    <definedName name="gg" localSheetId="12" hidden="1">{#N/A,#N/A,FALSE,"PropertyInfo"}</definedName>
    <definedName name="gg" hidden="1">{#N/A,#N/A,FALSE,"PropertyInfo"}</definedName>
    <definedName name="ggg" localSheetId="13" hidden="1">{#N/A,#N/A,FALSE,"PropertyInfo"}</definedName>
    <definedName name="ggg" localSheetId="0" hidden="1">{#N/A,#N/A,FALSE,"PropertyInfo"}</definedName>
    <definedName name="ggg" localSheetId="12" hidden="1">{#N/A,#N/A,FALSE,"PropertyInfo"}</definedName>
    <definedName name="ggg" hidden="1">{#N/A,#N/A,FALSE,"PropertyInfo"}</definedName>
    <definedName name="gh" localSheetId="13" hidden="1">{"FCB_ALL",#N/A,FALSE,"FCB";"GREY_ALL",#N/A,FALSE,"GREY"}</definedName>
    <definedName name="gh" localSheetId="0" hidden="1">{"FCB_ALL",#N/A,FALSE,"FCB";"GREY_ALL",#N/A,FALSE,"GREY"}</definedName>
    <definedName name="gh" localSheetId="12" hidden="1">{"FCB_ALL",#N/A,FALSE,"FCB";"GREY_ALL",#N/A,FALSE,"GREY"}</definedName>
    <definedName name="gh" hidden="1">{"FCB_ALL",#N/A,FALSE,"FCB";"GREY_ALL",#N/A,FALSE,"GREY"}</definedName>
    <definedName name="GKUY" localSheetId="13" hidden="1">{TRUE,TRUE,-1.25,-15.5,604.5,369,FALSE,FALSE,TRUE,TRUE,0,1,#N/A,41,#N/A,20.5555555555556,27.0714285714286,1,FALSE,FALSE,3,TRUE,1,FALSE,80,"Swvu.summary2.","ACwvu.summary2.",#N/A,FALSE,FALSE,0.5,0.5,0.5,0.5,2,"&amp;F","&amp;A&amp;RPage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GKUY" localSheetId="0" hidden="1">{TRUE,TRUE,-1.25,-15.5,604.5,369,FALSE,FALSE,TRUE,TRUE,0,1,#N/A,41,#N/A,20.5555555555556,27.0714285714286,1,FALSE,FALSE,3,TRUE,1,FALSE,80,"Swvu.summary2.","ACwvu.summary2.",#N/A,FALSE,FALSE,0.5,0.5,0.5,0.5,2,"&amp;F","&amp;A&amp;RPage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GKUY" localSheetId="12" hidden="1">{TRUE,TRUE,-1.25,-15.5,604.5,369,FALSE,FALSE,TRUE,TRUE,0,1,#N/A,41,#N/A,20.5555555555556,27.0714285714286,1,FALSE,FALSE,3,TRUE,1,FALSE,80,"Swvu.summary2.","ACwvu.summary2.",#N/A,FALSE,FALSE,0.5,0.5,0.5,0.5,2,"&amp;F","&amp;A&amp;RPage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GKUY" hidden="1">{TRUE,TRUE,-1.25,-15.5,604.5,369,FALSE,FALSE,TRUE,TRUE,0,1,#N/A,41,#N/A,20.5555555555556,27.0714285714286,1,FALSE,FALSE,3,TRUE,1,FALSE,80,"Swvu.summary2.","ACwvu.summary2.",#N/A,FALSE,FALSE,0.5,0.5,0.5,0.5,2,"&amp;F","&amp;A&amp;RPage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HD" localSheetId="13" hidden="1">{TRUE,TRUE,-1.25,-15.5,604.5,369,FALSE,FALSE,TRUE,TRUE,0,1,83,1,38,4,5,4,TRUE,TRUE,3,TRUE,1,TRUE,75,"Swvu.inputs._.raw._.data.","ACwvu.inputs._.raw._.data.",#N/A,FALSE,FALSE,0.5,0.5,0.5,0.5,2,"&amp;F","&amp;A&amp;RPage &amp;P",FALSE,FALSE,FALSE,FALSE,1,60,#N/A,#N/A,"=R1C61:R53C89","=C1:C5",#N/A,#N/A,FALSE,FALSE,FALSE,1,600,600,FALSE,FALSE,TRUE,TRUE,TRUE}</definedName>
    <definedName name="HD" localSheetId="0" hidden="1">{TRUE,TRUE,-1.25,-15.5,604.5,369,FALSE,FALSE,TRUE,TRUE,0,1,83,1,38,4,5,4,TRUE,TRUE,3,TRUE,1,TRUE,75,"Swvu.inputs._.raw._.data.","ACwvu.inputs._.raw._.data.",#N/A,FALSE,FALSE,0.5,0.5,0.5,0.5,2,"&amp;F","&amp;A&amp;RPage &amp;P",FALSE,FALSE,FALSE,FALSE,1,60,#N/A,#N/A,"=R1C61:R53C89","=C1:C5",#N/A,#N/A,FALSE,FALSE,FALSE,1,600,600,FALSE,FALSE,TRUE,TRUE,TRUE}</definedName>
    <definedName name="HD" localSheetId="12" hidden="1">{TRUE,TRUE,-1.25,-15.5,604.5,369,FALSE,FALSE,TRUE,TRUE,0,1,83,1,38,4,5,4,TRUE,TRUE,3,TRUE,1,TRUE,75,"Swvu.inputs._.raw._.data.","ACwvu.inputs._.raw._.data.",#N/A,FALSE,FALSE,0.5,0.5,0.5,0.5,2,"&amp;F","&amp;A&amp;RPage &amp;P",FALSE,FALSE,FALSE,FALSE,1,60,#N/A,#N/A,"=R1C61:R53C89","=C1:C5",#N/A,#N/A,FALSE,FALSE,FALSE,1,600,600,FALSE,FALSE,TRUE,TRUE,TRUE}</definedName>
    <definedName name="HD" hidden="1">{TRUE,TRUE,-1.25,-15.5,604.5,369,FALSE,FALSE,TRUE,TRUE,0,1,83,1,38,4,5,4,TRUE,TRUE,3,TRUE,1,TRUE,75,"Swvu.inputs._.raw._.data.","ACwvu.inputs._.raw._.data.",#N/A,FALSE,FALSE,0.5,0.5,0.5,0.5,2,"&amp;F","&amp;A&amp;RPage &amp;P",FALSE,FALSE,FALSE,FALSE,1,60,#N/A,#N/A,"=R1C61:R53C89","=C1:C5",#N/A,#N/A,FALSE,FALSE,FALSE,1,600,600,FALSE,FALSE,TRUE,TRUE,TRUE}</definedName>
    <definedName name="hh" localSheetId="13" hidden="1">{#N/A,#N/A,FALSE,"Summary"}</definedName>
    <definedName name="hh" localSheetId="0" hidden="1">{#N/A,#N/A,FALSE,"Summary"}</definedName>
    <definedName name="hh" localSheetId="12" hidden="1">{#N/A,#N/A,FALSE,"Summary"}</definedName>
    <definedName name="hh" hidden="1">{#N/A,#N/A,FALSE,"Summary"}</definedName>
    <definedName name="hhh" localSheetId="13" hidden="1">{#N/A,#N/A,FALSE,"Summary"}</definedName>
    <definedName name="hhh" localSheetId="0" hidden="1">{#N/A,#N/A,FALSE,"Summary"}</definedName>
    <definedName name="hhh" localSheetId="12" hidden="1">{#N/A,#N/A,FALSE,"Summary"}</definedName>
    <definedName name="hhh" hidden="1">{#N/A,#N/A,FALSE,"Summary"}</definedName>
    <definedName name="hjf" localSheetId="13" hidden="1">{TRUE,TRUE,-1.25,-15.5,604.5,369,FALSE,FALSE,TRUE,TRUE,0,1,#N/A,1,#N/A,20.5555555555556,28.9285714285714,1,FALSE,FALSE,3,TRUE,1,FALSE,80,"Swvu.summary1.","ACwvu.summary1.",#N/A,FALSE,FALSE,0.5,0.5,0.5,0.5,2,"&amp;F","&amp;L&amp;D&amp;C&amp;A&amp;RPage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hjf" localSheetId="0" hidden="1">{TRUE,TRUE,-1.25,-15.5,604.5,369,FALSE,FALSE,TRUE,TRUE,0,1,#N/A,1,#N/A,20.5555555555556,28.9285714285714,1,FALSE,FALSE,3,TRUE,1,FALSE,80,"Swvu.summary1.","ACwvu.summary1.",#N/A,FALSE,FALSE,0.5,0.5,0.5,0.5,2,"&amp;F","&amp;L&amp;D&amp;C&amp;A&amp;RPage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hjf" localSheetId="12" hidden="1">{TRUE,TRUE,-1.25,-15.5,604.5,369,FALSE,FALSE,TRUE,TRUE,0,1,#N/A,1,#N/A,20.5555555555556,28.9285714285714,1,FALSE,FALSE,3,TRUE,1,FALSE,80,"Swvu.summary1.","ACwvu.summary1.",#N/A,FALSE,FALSE,0.5,0.5,0.5,0.5,2,"&amp;F","&amp;L&amp;D&amp;C&amp;A&amp;RPage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hjf" hidden="1">{TRUE,TRUE,-1.25,-15.5,604.5,369,FALSE,FALSE,TRUE,TRUE,0,1,#N/A,1,#N/A,20.5555555555556,28.9285714285714,1,FALSE,FALSE,3,TRUE,1,FALSE,80,"Swvu.summary1.","ACwvu.summary1.",#N/A,FALSE,FALSE,0.5,0.5,0.5,0.5,2,"&amp;F","&amp;L&amp;D&amp;C&amp;A&amp;RPage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hn._I006" localSheetId="1" hidden="1">#REF!</definedName>
    <definedName name="hn._I006" localSheetId="13" hidden="1">#REF!</definedName>
    <definedName name="hn._I006" localSheetId="0" hidden="1">#REF!</definedName>
    <definedName name="hn._I006" localSheetId="12" hidden="1">#REF!</definedName>
    <definedName name="hn._I006" hidden="1">#REF!</definedName>
    <definedName name="hn._I018" localSheetId="1" hidden="1">#REF!</definedName>
    <definedName name="hn._I018" localSheetId="13" hidden="1">#REF!</definedName>
    <definedName name="hn._I018" localSheetId="0" hidden="1">#REF!</definedName>
    <definedName name="hn._I018" localSheetId="12" hidden="1">#REF!</definedName>
    <definedName name="hn._I018" hidden="1">#REF!</definedName>
    <definedName name="hn._I024" localSheetId="1" hidden="1">#REF!</definedName>
    <definedName name="hn._I024" localSheetId="13" hidden="1">#REF!</definedName>
    <definedName name="hn._I024" localSheetId="0" hidden="1">#REF!</definedName>
    <definedName name="hn._I024" localSheetId="12" hidden="1">#REF!</definedName>
    <definedName name="hn._I024" hidden="1">#REF!</definedName>
    <definedName name="hn._I028" localSheetId="1" hidden="1">#REF!</definedName>
    <definedName name="hn._I028" localSheetId="13" hidden="1">#REF!</definedName>
    <definedName name="hn._I028" localSheetId="0" hidden="1">#REF!</definedName>
    <definedName name="hn._I028" localSheetId="12" hidden="1">#REF!</definedName>
    <definedName name="hn._I028" hidden="1">#REF!</definedName>
    <definedName name="hn._I029" localSheetId="1" hidden="1">#REF!</definedName>
    <definedName name="hn._I029" localSheetId="13" hidden="1">#REF!</definedName>
    <definedName name="hn._I029" localSheetId="0" hidden="1">#REF!</definedName>
    <definedName name="hn._I029" localSheetId="12" hidden="1">#REF!</definedName>
    <definedName name="hn._I029" hidden="1">#REF!</definedName>
    <definedName name="hn._I030" localSheetId="1" hidden="1">#REF!</definedName>
    <definedName name="hn._I030" localSheetId="13" hidden="1">#REF!</definedName>
    <definedName name="hn._I030" localSheetId="0" hidden="1">#REF!</definedName>
    <definedName name="hn._I030" localSheetId="12" hidden="1">#REF!</definedName>
    <definedName name="hn._I030" hidden="1">#REF!</definedName>
    <definedName name="hn._I031" localSheetId="1" hidden="1">#REF!</definedName>
    <definedName name="hn._I031" localSheetId="13" hidden="1">#REF!</definedName>
    <definedName name="hn._I031" localSheetId="0" hidden="1">#REF!</definedName>
    <definedName name="hn._I031" localSheetId="12" hidden="1">#REF!</definedName>
    <definedName name="hn._I031" hidden="1">#REF!</definedName>
    <definedName name="hn._I044" localSheetId="1" hidden="1">#REF!</definedName>
    <definedName name="hn._I044" localSheetId="13" hidden="1">#REF!</definedName>
    <definedName name="hn._I044" localSheetId="0" hidden="1">#REF!</definedName>
    <definedName name="hn._I044" localSheetId="12" hidden="1">#REF!</definedName>
    <definedName name="hn._I044" hidden="1">#REF!</definedName>
    <definedName name="hn._I051" localSheetId="1" hidden="1">#REF!</definedName>
    <definedName name="hn._I051" localSheetId="13" hidden="1">#REF!</definedName>
    <definedName name="hn._I051" localSheetId="0" hidden="1">#REF!</definedName>
    <definedName name="hn._I051" localSheetId="12" hidden="1">#REF!</definedName>
    <definedName name="hn._I051" hidden="1">#REF!</definedName>
    <definedName name="hn._I059" localSheetId="1" hidden="1">#REF!</definedName>
    <definedName name="hn._I059" localSheetId="13" hidden="1">#REF!</definedName>
    <definedName name="hn._I059" localSheetId="0" hidden="1">#REF!</definedName>
    <definedName name="hn._I059" localSheetId="12" hidden="1">#REF!</definedName>
    <definedName name="hn._I059" hidden="1">#REF!</definedName>
    <definedName name="hn._I062" localSheetId="1" hidden="1">#REF!</definedName>
    <definedName name="hn._I062" localSheetId="13" hidden="1">#REF!</definedName>
    <definedName name="hn._I062" localSheetId="0" hidden="1">#REF!</definedName>
    <definedName name="hn._I062" localSheetId="12" hidden="1">#REF!</definedName>
    <definedName name="hn._I062" hidden="1">#REF!</definedName>
    <definedName name="hn._I070" localSheetId="1" hidden="1">#REF!</definedName>
    <definedName name="hn._I070" localSheetId="13" hidden="1">#REF!</definedName>
    <definedName name="hn._I070" localSheetId="0" hidden="1">#REF!</definedName>
    <definedName name="hn._I070" localSheetId="12" hidden="1">#REF!</definedName>
    <definedName name="hn._I070" hidden="1">#REF!</definedName>
    <definedName name="hn._I071" localSheetId="1" hidden="1">#REF!</definedName>
    <definedName name="hn._I071" localSheetId="13" hidden="1">#REF!</definedName>
    <definedName name="hn._I071" localSheetId="0" hidden="1">#REF!</definedName>
    <definedName name="hn._I071" localSheetId="12" hidden="1">#REF!</definedName>
    <definedName name="hn._I071" hidden="1">#REF!</definedName>
    <definedName name="hn._I075" localSheetId="1" hidden="1">#REF!</definedName>
    <definedName name="hn._I075" localSheetId="13" hidden="1">#REF!</definedName>
    <definedName name="hn._I075" localSheetId="0" hidden="1">#REF!</definedName>
    <definedName name="hn._I075" localSheetId="12" hidden="1">#REF!</definedName>
    <definedName name="hn._I075" hidden="1">#REF!</definedName>
    <definedName name="hn._I077" localSheetId="1" hidden="1">#REF!</definedName>
    <definedName name="hn._I077" localSheetId="13" hidden="1">#REF!</definedName>
    <definedName name="hn._I077" localSheetId="0" hidden="1">#REF!</definedName>
    <definedName name="hn._I077" localSheetId="12" hidden="1">#REF!</definedName>
    <definedName name="hn._I077" hidden="1">#REF!</definedName>
    <definedName name="hn._I083" localSheetId="1" hidden="1">#REF!</definedName>
    <definedName name="hn._I083" localSheetId="13" hidden="1">#REF!</definedName>
    <definedName name="hn._I083" localSheetId="0" hidden="1">#REF!</definedName>
    <definedName name="hn._I083" localSheetId="12" hidden="1">#REF!</definedName>
    <definedName name="hn._I083" hidden="1">#REF!</definedName>
    <definedName name="hn._I085" localSheetId="1" hidden="1">#REF!</definedName>
    <definedName name="hn._I085" localSheetId="13" hidden="1">#REF!</definedName>
    <definedName name="hn._I085" localSheetId="0" hidden="1">#REF!</definedName>
    <definedName name="hn._I085" localSheetId="12" hidden="1">#REF!</definedName>
    <definedName name="hn._I085" hidden="1">#REF!</definedName>
    <definedName name="hn._P001" localSheetId="1" hidden="1">#REF!</definedName>
    <definedName name="hn._P001" localSheetId="13" hidden="1">#REF!</definedName>
    <definedName name="hn._P001" localSheetId="0" hidden="1">#REF!</definedName>
    <definedName name="hn._P001" localSheetId="12" hidden="1">#REF!</definedName>
    <definedName name="hn._P001" hidden="1">#REF!</definedName>
    <definedName name="hn._P002" localSheetId="1" hidden="1">#REF!</definedName>
    <definedName name="hn._P002" localSheetId="13" hidden="1">#REF!</definedName>
    <definedName name="hn._P002" localSheetId="0" hidden="1">#REF!</definedName>
    <definedName name="hn._P002" localSheetId="12" hidden="1">#REF!</definedName>
    <definedName name="hn._P002" hidden="1">#REF!</definedName>
    <definedName name="hn._P004" localSheetId="1" hidden="1">#REF!</definedName>
    <definedName name="hn._P004" localSheetId="13" hidden="1">#REF!</definedName>
    <definedName name="hn._P004" localSheetId="0" hidden="1">#REF!</definedName>
    <definedName name="hn._P004" localSheetId="12" hidden="1">#REF!</definedName>
    <definedName name="hn._P004" hidden="1">#REF!</definedName>
    <definedName name="hn._P014" localSheetId="1" hidden="1">#REF!</definedName>
    <definedName name="hn._P014" localSheetId="13" hidden="1">#REF!</definedName>
    <definedName name="hn._P014" localSheetId="0" hidden="1">#REF!</definedName>
    <definedName name="hn._P014" localSheetId="12" hidden="1">#REF!</definedName>
    <definedName name="hn._P014" hidden="1">#REF!</definedName>
    <definedName name="hn._P016" localSheetId="1" hidden="1">#REF!</definedName>
    <definedName name="hn._P016" localSheetId="13" hidden="1">#REF!</definedName>
    <definedName name="hn._P016" localSheetId="0" hidden="1">#REF!</definedName>
    <definedName name="hn._P016" localSheetId="12" hidden="1">#REF!</definedName>
    <definedName name="hn._P016" hidden="1">#REF!</definedName>
    <definedName name="hn._P017" localSheetId="1" hidden="1">#REF!</definedName>
    <definedName name="hn._P017" localSheetId="13" hidden="1">#REF!</definedName>
    <definedName name="hn._P017" localSheetId="0" hidden="1">#REF!</definedName>
    <definedName name="hn._P017" localSheetId="12" hidden="1">#REF!</definedName>
    <definedName name="hn._P017" hidden="1">#REF!</definedName>
    <definedName name="hn._P017g" localSheetId="1" hidden="1">#REF!</definedName>
    <definedName name="hn._P017g" localSheetId="13" hidden="1">#REF!</definedName>
    <definedName name="hn._P017g" localSheetId="0" hidden="1">#REF!</definedName>
    <definedName name="hn._P017g" localSheetId="12" hidden="1">#REF!</definedName>
    <definedName name="hn._P017g" hidden="1">#REF!</definedName>
    <definedName name="hn._P021" localSheetId="1" hidden="1">#REF!</definedName>
    <definedName name="hn._P021" localSheetId="13" hidden="1">#REF!</definedName>
    <definedName name="hn._P021" localSheetId="0" hidden="1">#REF!</definedName>
    <definedName name="hn._P021" localSheetId="12" hidden="1">#REF!</definedName>
    <definedName name="hn._P021" hidden="1">#REF!</definedName>
    <definedName name="hn._P024" localSheetId="1" hidden="1">#REF!</definedName>
    <definedName name="hn._P024" localSheetId="13" hidden="1">#REF!</definedName>
    <definedName name="hn._P024" localSheetId="0" hidden="1">#REF!</definedName>
    <definedName name="hn._P024" localSheetId="12" hidden="1">#REF!</definedName>
    <definedName name="hn._P024" hidden="1">#REF!</definedName>
    <definedName name="hn.Add015" localSheetId="1" hidden="1">#REF!</definedName>
    <definedName name="hn.Add015" localSheetId="13" hidden="1">#REF!</definedName>
    <definedName name="hn.Add015" localSheetId="0" hidden="1">#REF!</definedName>
    <definedName name="hn.Add015" localSheetId="12" hidden="1">#REF!</definedName>
    <definedName name="hn.Add015" hidden="1">#REF!</definedName>
    <definedName name="hn.ConvertVal1" localSheetId="1" hidden="1">#REF!</definedName>
    <definedName name="hn.ConvertVal1" localSheetId="13" hidden="1">#REF!</definedName>
    <definedName name="hn.ConvertVal1" localSheetId="0" hidden="1">#REF!</definedName>
    <definedName name="hn.ConvertVal1" localSheetId="12" hidden="1">#REF!</definedName>
    <definedName name="hn.ConvertVal1" hidden="1">#REF!</definedName>
    <definedName name="hn.ConvertZero1" localSheetId="1" hidden="1">#REF!,#REF!,#REF!,#REF!,#REF!,#REF!,#REF!,#REF!,#REF!,#REF!</definedName>
    <definedName name="hn.ConvertZero1" localSheetId="13" hidden="1">#REF!,#REF!,#REF!,#REF!,#REF!,#REF!,#REF!,#REF!,#REF!,#REF!</definedName>
    <definedName name="hn.ConvertZero1" localSheetId="0" hidden="1">#REF!,#REF!,#REF!,#REF!,#REF!,#REF!,#REF!,#REF!,#REF!,#REF!</definedName>
    <definedName name="hn.ConvertZero1" localSheetId="12" hidden="1">#REF!,#REF!,#REF!,#REF!,#REF!,#REF!,#REF!,#REF!,#REF!,#REF!</definedName>
    <definedName name="hn.ConvertZero1" hidden="1">#REF!,#REF!,#REF!,#REF!,#REF!,#REF!,#REF!,#REF!,#REF!,#REF!</definedName>
    <definedName name="hn.ConvertZero2" localSheetId="1" hidden="1">#REF!,#REF!,#REF!,#REF!,#REF!,#REF!,#REF!,#REF!</definedName>
    <definedName name="hn.ConvertZero2" localSheetId="13" hidden="1">#REF!,#REF!,#REF!,#REF!,#REF!,#REF!,#REF!,#REF!</definedName>
    <definedName name="hn.ConvertZero2" localSheetId="0" hidden="1">#REF!,#REF!,#REF!,#REF!,#REF!,#REF!,#REF!,#REF!</definedName>
    <definedName name="hn.ConvertZero2" localSheetId="12" hidden="1">#REF!,#REF!,#REF!,#REF!,#REF!,#REF!,#REF!,#REF!</definedName>
    <definedName name="hn.ConvertZero2" hidden="1">#REF!,#REF!,#REF!,#REF!,#REF!,#REF!,#REF!,#REF!</definedName>
    <definedName name="hn.ConvertZero3" localSheetId="1" hidden="1">#REF!,#REF!,#REF!,#REF!,#REF!</definedName>
    <definedName name="hn.ConvertZero3" localSheetId="13" hidden="1">#REF!,#REF!,#REF!,#REF!,#REF!</definedName>
    <definedName name="hn.ConvertZero3" localSheetId="0" hidden="1">#REF!,#REF!,#REF!,#REF!,#REF!</definedName>
    <definedName name="hn.ConvertZero3" localSheetId="12" hidden="1">#REF!,#REF!,#REF!,#REF!,#REF!</definedName>
    <definedName name="hn.ConvertZero3" hidden="1">#REF!,#REF!,#REF!,#REF!,#REF!</definedName>
    <definedName name="hn.ConvertZero4" localSheetId="1" hidden="1">#REF!,#REF!,#REF!,#REF!,#REF!,#REF!,#REF!,#REF!</definedName>
    <definedName name="hn.ConvertZero4" localSheetId="13" hidden="1">#REF!,#REF!,#REF!,#REF!,#REF!,#REF!,#REF!,#REF!</definedName>
    <definedName name="hn.ConvertZero4" localSheetId="0" hidden="1">#REF!,#REF!,#REF!,#REF!,#REF!,#REF!,#REF!,#REF!</definedName>
    <definedName name="hn.ConvertZero4" localSheetId="12" hidden="1">#REF!,#REF!,#REF!,#REF!,#REF!,#REF!,#REF!,#REF!</definedName>
    <definedName name="hn.ConvertZero4" hidden="1">#REF!,#REF!,#REF!,#REF!,#REF!,#REF!,#REF!,#REF!</definedName>
    <definedName name="hn.ConvertZeroUnhide1" localSheetId="1" hidden="1">#REF!,#REF!,#REF!</definedName>
    <definedName name="hn.ConvertZeroUnhide1" localSheetId="13" hidden="1">#REF!,#REF!,#REF!</definedName>
    <definedName name="hn.ConvertZeroUnhide1" localSheetId="0" hidden="1">#REF!,#REF!,#REF!</definedName>
    <definedName name="hn.ConvertZeroUnhide1" localSheetId="12" hidden="1">#REF!,#REF!,#REF!</definedName>
    <definedName name="hn.ConvertZeroUnhide1" hidden="1">#REF!,#REF!,#REF!</definedName>
    <definedName name="hn.CopyforPR" localSheetId="1" hidden="1">#REF!</definedName>
    <definedName name="hn.CopyforPR" localSheetId="13" hidden="1">#REF!</definedName>
    <definedName name="hn.CopyforPR" localSheetId="0" hidden="1">#REF!</definedName>
    <definedName name="hn.CopyforPR" localSheetId="12" hidden="1">#REF!</definedName>
    <definedName name="hn.CopyforPR" hidden="1">#REF!</definedName>
    <definedName name="hn.Delete015" localSheetId="1" hidden="1">#REF!,#REF!,#REF!,#REF!</definedName>
    <definedName name="hn.Delete015" localSheetId="13" hidden="1">#REF!,#REF!,#REF!,#REF!</definedName>
    <definedName name="hn.Delete015" localSheetId="0" hidden="1">#REF!,#REF!,#REF!,#REF!</definedName>
    <definedName name="hn.Delete015" localSheetId="12" hidden="1">#REF!,#REF!,#REF!,#REF!</definedName>
    <definedName name="hn.Delete015" hidden="1">#REF!,#REF!,#REF!,#REF!</definedName>
    <definedName name="hn.domestic" localSheetId="1" hidden="1">#REF!</definedName>
    <definedName name="hn.domestic" localSheetId="13" hidden="1">#REF!</definedName>
    <definedName name="hn.domestic" localSheetId="0" hidden="1">#REF!</definedName>
    <definedName name="hn.domestic" localSheetId="12" hidden="1">#REF!</definedName>
    <definedName name="hn.domestic" hidden="1">#REF!</definedName>
    <definedName name="hn.DZ_MultByFXRates" hidden="1">[3]DropZone!$B$2:$I$118,[3]DropZone!$B$120:$I$132,[3]DropZone!$B$134:$I$136,[3]DropZone!$B$138:$I$146</definedName>
    <definedName name="hn.ExtDb" hidden="1">FALSE</definedName>
    <definedName name="hn.FromMain" localSheetId="1" hidden="1">#REF!</definedName>
    <definedName name="hn.FromMain" localSheetId="13" hidden="1">#REF!</definedName>
    <definedName name="hn.FromMain" localSheetId="0" hidden="1">#REF!</definedName>
    <definedName name="hn.FromMain" localSheetId="12" hidden="1">#REF!</definedName>
    <definedName name="hn.FromMain" hidden="1">#REF!</definedName>
    <definedName name="hn.FromMain1" localSheetId="1" hidden="1">#REF!</definedName>
    <definedName name="hn.FromMain1" localSheetId="13" hidden="1">#REF!</definedName>
    <definedName name="hn.FromMain1" localSheetId="0" hidden="1">#REF!</definedName>
    <definedName name="hn.FromMain1" localSheetId="12" hidden="1">#REF!</definedName>
    <definedName name="hn.FromMain1" hidden="1">#REF!</definedName>
    <definedName name="hn.FromMain2" localSheetId="1" hidden="1">#REF!</definedName>
    <definedName name="hn.FromMain2" localSheetId="13" hidden="1">#REF!</definedName>
    <definedName name="hn.FromMain2" localSheetId="0" hidden="1">#REF!</definedName>
    <definedName name="hn.FromMain2" localSheetId="12" hidden="1">#REF!</definedName>
    <definedName name="hn.FromMain2" hidden="1">#REF!</definedName>
    <definedName name="hn.FromMain3" localSheetId="1" hidden="1">#REF!</definedName>
    <definedName name="hn.FromMain3" localSheetId="13" hidden="1">#REF!</definedName>
    <definedName name="hn.FromMain3" localSheetId="0" hidden="1">#REF!</definedName>
    <definedName name="hn.FromMain3" localSheetId="12" hidden="1">#REF!</definedName>
    <definedName name="hn.FromMain3" hidden="1">#REF!</definedName>
    <definedName name="hn.FromMain4" localSheetId="1" hidden="1">#REF!</definedName>
    <definedName name="hn.FromMain4" localSheetId="13" hidden="1">#REF!</definedName>
    <definedName name="hn.FromMain4" localSheetId="0" hidden="1">#REF!</definedName>
    <definedName name="hn.FromMain4" localSheetId="12" hidden="1">#REF!</definedName>
    <definedName name="hn.FromMain4" hidden="1">#REF!</definedName>
    <definedName name="hn.FromMain5" localSheetId="1" hidden="1">#REF!</definedName>
    <definedName name="hn.FromMain5" localSheetId="13" hidden="1">#REF!</definedName>
    <definedName name="hn.FromMain5" localSheetId="0" hidden="1">#REF!</definedName>
    <definedName name="hn.FromMain5" localSheetId="12" hidden="1">#REF!</definedName>
    <definedName name="hn.FromMain5" hidden="1">#REF!</definedName>
    <definedName name="hn.Global" localSheetId="1" hidden="1">#REF!</definedName>
    <definedName name="hn.Global" localSheetId="13" hidden="1">#REF!</definedName>
    <definedName name="hn.Global" localSheetId="0" hidden="1">#REF!</definedName>
    <definedName name="hn.Global" localSheetId="12" hidden="1">#REF!</definedName>
    <definedName name="hn.Global" hidden="1">#REF!</definedName>
    <definedName name="hn.LTM_MultByFXRates" localSheetId="1" hidden="1">#REF!,#REF!,#REF!,#REF!,#REF!,#REF!,#REF!</definedName>
    <definedName name="hn.LTM_MultByFXRates" localSheetId="13" hidden="1">#REF!,#REF!,#REF!,#REF!,#REF!,#REF!,#REF!</definedName>
    <definedName name="hn.LTM_MultByFXRates" localSheetId="0" hidden="1">#REF!,#REF!,#REF!,#REF!,#REF!,#REF!,#REF!</definedName>
    <definedName name="hn.LTM_MultByFXRates" localSheetId="12" hidden="1">#REF!,#REF!,#REF!,#REF!,#REF!,#REF!,#REF!</definedName>
    <definedName name="hn.LTM_MultByFXRates" hidden="1">#REF!,#REF!,#REF!,#REF!,#REF!,#REF!,#REF!</definedName>
    <definedName name="hn.LTMData" localSheetId="1" hidden="1">#REF!</definedName>
    <definedName name="hn.LTMData" localSheetId="13" hidden="1">#REF!</definedName>
    <definedName name="hn.LTMData" localSheetId="0" hidden="1">#REF!</definedName>
    <definedName name="hn.LTMData" localSheetId="12" hidden="1">#REF!</definedName>
    <definedName name="hn.LTMData" hidden="1">#REF!</definedName>
    <definedName name="hn.ModelType" hidden="1">"DEAL"</definedName>
    <definedName name="hn.ModelVersion" hidden="1">1</definedName>
    <definedName name="hn.MultbyFXRates" localSheetId="1" hidden="1">#REF!,#REF!,#REF!,#REF!,#REF!,#REF!,#REF!</definedName>
    <definedName name="hn.MultbyFXRates" localSheetId="13" hidden="1">#REF!,#REF!,#REF!,#REF!,#REF!,#REF!,#REF!</definedName>
    <definedName name="hn.MultbyFXRates" localSheetId="0" hidden="1">#REF!,#REF!,#REF!,#REF!,#REF!,#REF!,#REF!</definedName>
    <definedName name="hn.MultbyFXRates" localSheetId="12" hidden="1">#REF!,#REF!,#REF!,#REF!,#REF!,#REF!,#REF!</definedName>
    <definedName name="hn.MultbyFXRates" hidden="1">#REF!,#REF!,#REF!,#REF!,#REF!,#REF!,#REF!</definedName>
    <definedName name="hn.MultByFXRates1" localSheetId="1" hidden="1">#REF!,#REF!,#REF!,#REF!,#REF!</definedName>
    <definedName name="hn.MultByFXRates1" localSheetId="13" hidden="1">#REF!,#REF!,#REF!,#REF!,#REF!</definedName>
    <definedName name="hn.MultByFXRates1" localSheetId="0" hidden="1">#REF!,#REF!,#REF!,#REF!,#REF!</definedName>
    <definedName name="hn.MultByFXRates1" localSheetId="12" hidden="1">#REF!,#REF!,#REF!,#REF!,#REF!</definedName>
    <definedName name="hn.MultByFXRates1" hidden="1">#REF!,#REF!,#REF!,#REF!,#REF!</definedName>
    <definedName name="hn.MultByFXRates2" localSheetId="1" hidden="1">#REF!,#REF!,#REF!,#REF!,#REF!</definedName>
    <definedName name="hn.MultByFXRates2" localSheetId="13" hidden="1">#REF!,#REF!,#REF!,#REF!,#REF!</definedName>
    <definedName name="hn.MultByFXRates2" localSheetId="0" hidden="1">#REF!,#REF!,#REF!,#REF!,#REF!</definedName>
    <definedName name="hn.MultByFXRates2" localSheetId="12" hidden="1">#REF!,#REF!,#REF!,#REF!,#REF!</definedName>
    <definedName name="hn.MultByFXRates2" hidden="1">#REF!,#REF!,#REF!,#REF!,#REF!</definedName>
    <definedName name="hn.MultByFXRates3" localSheetId="1" hidden="1">#REF!,#REF!,#REF!,#REF!,#REF!</definedName>
    <definedName name="hn.MultByFXRates3" localSheetId="13" hidden="1">#REF!,#REF!,#REF!,#REF!,#REF!</definedName>
    <definedName name="hn.MultByFXRates3" localSheetId="0" hidden="1">#REF!,#REF!,#REF!,#REF!,#REF!</definedName>
    <definedName name="hn.MultByFXRates3" localSheetId="12" hidden="1">#REF!,#REF!,#REF!,#REF!,#REF!</definedName>
    <definedName name="hn.MultByFXRates3" hidden="1">#REF!,#REF!,#REF!,#REF!,#REF!</definedName>
    <definedName name="hn.MultbyFxrates4" localSheetId="1" hidden="1">#REF!,#REF!,#REF!,#REF!,#REF!,#REF!,#REF!</definedName>
    <definedName name="hn.MultbyFxrates4" localSheetId="13" hidden="1">#REF!,#REF!,#REF!,#REF!,#REF!,#REF!,#REF!</definedName>
    <definedName name="hn.MultbyFxrates4" localSheetId="0" hidden="1">#REF!,#REF!,#REF!,#REF!,#REF!,#REF!,#REF!</definedName>
    <definedName name="hn.MultbyFxrates4" localSheetId="12" hidden="1">#REF!,#REF!,#REF!,#REF!,#REF!,#REF!,#REF!</definedName>
    <definedName name="hn.MultbyFxrates4" hidden="1">#REF!,#REF!,#REF!,#REF!,#REF!,#REF!,#REF!</definedName>
    <definedName name="hn.multbyfxrates5" localSheetId="1" hidden="1">#REF!,#REF!,#REF!,#REF!,#REF!</definedName>
    <definedName name="hn.multbyfxrates5" localSheetId="13" hidden="1">#REF!,#REF!,#REF!,#REF!,#REF!</definedName>
    <definedName name="hn.multbyfxrates5" localSheetId="0" hidden="1">#REF!,#REF!,#REF!,#REF!,#REF!</definedName>
    <definedName name="hn.multbyfxrates5" localSheetId="12" hidden="1">#REF!,#REF!,#REF!,#REF!,#REF!</definedName>
    <definedName name="hn.multbyfxrates5" hidden="1">#REF!,#REF!,#REF!,#REF!,#REF!</definedName>
    <definedName name="hn.multbyfxrates6" localSheetId="1" hidden="1">#REF!,#REF!,#REF!,#REF!,#REF!</definedName>
    <definedName name="hn.multbyfxrates6" localSheetId="13" hidden="1">#REF!,#REF!,#REF!,#REF!,#REF!</definedName>
    <definedName name="hn.multbyfxrates6" localSheetId="0" hidden="1">#REF!,#REF!,#REF!,#REF!,#REF!</definedName>
    <definedName name="hn.multbyfxrates6" localSheetId="12" hidden="1">#REF!,#REF!,#REF!,#REF!,#REF!</definedName>
    <definedName name="hn.multbyfxrates6" hidden="1">#REF!,#REF!,#REF!,#REF!,#REF!</definedName>
    <definedName name="hn.multbyfxrates7" localSheetId="1" hidden="1">#REF!,#REF!,#REF!,#REF!,#REF!</definedName>
    <definedName name="hn.multbyfxrates7" localSheetId="13" hidden="1">#REF!,#REF!,#REF!,#REF!,#REF!</definedName>
    <definedName name="hn.multbyfxrates7" localSheetId="0" hidden="1">#REF!,#REF!,#REF!,#REF!,#REF!</definedName>
    <definedName name="hn.multbyfxrates7" localSheetId="12" hidden="1">#REF!,#REF!,#REF!,#REF!,#REF!</definedName>
    <definedName name="hn.multbyfxrates7" hidden="1">#REF!,#REF!,#REF!,#REF!,#REF!</definedName>
    <definedName name="hn.MultByFXRatesBot1" localSheetId="1" hidden="1">#REF!,#REF!,#REF!,#REF!,#REF!,#REF!,#REF!,#REF!,#REF!,#REF!,#REF!,#REF!</definedName>
    <definedName name="hn.MultByFXRatesBot1" localSheetId="13" hidden="1">#REF!,#REF!,#REF!,#REF!,#REF!,#REF!,#REF!,#REF!,#REF!,#REF!,#REF!,#REF!</definedName>
    <definedName name="hn.MultByFXRatesBot1" localSheetId="0" hidden="1">#REF!,#REF!,#REF!,#REF!,#REF!,#REF!,#REF!,#REF!,#REF!,#REF!,#REF!,#REF!</definedName>
    <definedName name="hn.MultByFXRatesBot1" localSheetId="12" hidden="1">#REF!,#REF!,#REF!,#REF!,#REF!,#REF!,#REF!,#REF!,#REF!,#REF!,#REF!,#REF!</definedName>
    <definedName name="hn.MultByFXRatesBot1" hidden="1">#REF!,#REF!,#REF!,#REF!,#REF!,#REF!,#REF!,#REF!,#REF!,#REF!,#REF!,#REF!</definedName>
    <definedName name="hn.MultByFXRatesBot2" localSheetId="1" hidden="1">#REF!,#REF!,#REF!,#REF!,#REF!,#REF!,#REF!,#REF!,#REF!,#REF!,#REF!,#REF!</definedName>
    <definedName name="hn.MultByFXRatesBot2" localSheetId="13" hidden="1">#REF!,#REF!,#REF!,#REF!,#REF!,#REF!,#REF!,#REF!,#REF!,#REF!,#REF!,#REF!</definedName>
    <definedName name="hn.MultByFXRatesBot2" localSheetId="0" hidden="1">#REF!,#REF!,#REF!,#REF!,#REF!,#REF!,#REF!,#REF!,#REF!,#REF!,#REF!,#REF!</definedName>
    <definedName name="hn.MultByFXRatesBot2" localSheetId="12" hidden="1">#REF!,#REF!,#REF!,#REF!,#REF!,#REF!,#REF!,#REF!,#REF!,#REF!,#REF!,#REF!</definedName>
    <definedName name="hn.MultByFXRatesBot2" hidden="1">#REF!,#REF!,#REF!,#REF!,#REF!,#REF!,#REF!,#REF!,#REF!,#REF!,#REF!,#REF!</definedName>
    <definedName name="hn.MultByFXRatesBot3" localSheetId="1" hidden="1">#REF!,#REF!,#REF!,#REF!,#REF!,#REF!,#REF!,#REF!,#REF!,#REF!,#REF!,#REF!</definedName>
    <definedName name="hn.MultByFXRatesBot3" localSheetId="13" hidden="1">#REF!,#REF!,#REF!,#REF!,#REF!,#REF!,#REF!,#REF!,#REF!,#REF!,#REF!,#REF!</definedName>
    <definedName name="hn.MultByFXRatesBot3" localSheetId="0" hidden="1">#REF!,#REF!,#REF!,#REF!,#REF!,#REF!,#REF!,#REF!,#REF!,#REF!,#REF!,#REF!</definedName>
    <definedName name="hn.MultByFXRatesBot3" localSheetId="12" hidden="1">#REF!,#REF!,#REF!,#REF!,#REF!,#REF!,#REF!,#REF!,#REF!,#REF!,#REF!,#REF!</definedName>
    <definedName name="hn.MultByFXRatesBot3" hidden="1">#REF!,#REF!,#REF!,#REF!,#REF!,#REF!,#REF!,#REF!,#REF!,#REF!,#REF!,#REF!</definedName>
    <definedName name="hn.MultByFXRatesBot4" localSheetId="1" hidden="1">#REF!,#REF!,#REF!,#REF!,#REF!,#REF!,#REF!,#REF!,#REF!,#REF!,#REF!,#REF!,#REF!</definedName>
    <definedName name="hn.MultByFXRatesBot4" localSheetId="13" hidden="1">#REF!,#REF!,#REF!,#REF!,#REF!,#REF!,#REF!,#REF!,#REF!,#REF!,#REF!,#REF!,#REF!</definedName>
    <definedName name="hn.MultByFXRatesBot4" localSheetId="0" hidden="1">#REF!,#REF!,#REF!,#REF!,#REF!,#REF!,#REF!,#REF!,#REF!,#REF!,#REF!,#REF!,#REF!</definedName>
    <definedName name="hn.MultByFXRatesBot4" localSheetId="12" hidden="1">#REF!,#REF!,#REF!,#REF!,#REF!,#REF!,#REF!,#REF!,#REF!,#REF!,#REF!,#REF!,#REF!</definedName>
    <definedName name="hn.MultByFXRatesBot4" hidden="1">#REF!,#REF!,#REF!,#REF!,#REF!,#REF!,#REF!,#REF!,#REF!,#REF!,#REF!,#REF!,#REF!</definedName>
    <definedName name="hn.MultByFXRatesBot5" localSheetId="1" hidden="1">#REF!,#REF!,#REF!,#REF!,#REF!,#REF!,#REF!,#REF!,#REF!,#REF!,#REF!</definedName>
    <definedName name="hn.MultByFXRatesBot5" localSheetId="13" hidden="1">#REF!,#REF!,#REF!,#REF!,#REF!,#REF!,#REF!,#REF!,#REF!,#REF!,#REF!</definedName>
    <definedName name="hn.MultByFXRatesBot5" localSheetId="0" hidden="1">#REF!,#REF!,#REF!,#REF!,#REF!,#REF!,#REF!,#REF!,#REF!,#REF!,#REF!</definedName>
    <definedName name="hn.MultByFXRatesBot5" localSheetId="12" hidden="1">#REF!,#REF!,#REF!,#REF!,#REF!,#REF!,#REF!,#REF!,#REF!,#REF!,#REF!</definedName>
    <definedName name="hn.MultByFXRatesBot5" hidden="1">#REF!,#REF!,#REF!,#REF!,#REF!,#REF!,#REF!,#REF!,#REF!,#REF!,#REF!</definedName>
    <definedName name="hn.MultByFXRatesBot6" localSheetId="1" hidden="1">#REF!,#REF!,#REF!,#REF!,#REF!,#REF!,#REF!,#REF!,#REF!,#REF!,#REF!</definedName>
    <definedName name="hn.MultByFXRatesBot6" localSheetId="13" hidden="1">#REF!,#REF!,#REF!,#REF!,#REF!,#REF!,#REF!,#REF!,#REF!,#REF!,#REF!</definedName>
    <definedName name="hn.MultByFXRatesBot6" localSheetId="0" hidden="1">#REF!,#REF!,#REF!,#REF!,#REF!,#REF!,#REF!,#REF!,#REF!,#REF!,#REF!</definedName>
    <definedName name="hn.MultByFXRatesBot6" localSheetId="12" hidden="1">#REF!,#REF!,#REF!,#REF!,#REF!,#REF!,#REF!,#REF!,#REF!,#REF!,#REF!</definedName>
    <definedName name="hn.MultByFXRatesBot6" hidden="1">#REF!,#REF!,#REF!,#REF!,#REF!,#REF!,#REF!,#REF!,#REF!,#REF!,#REF!</definedName>
    <definedName name="hn.MultByFXRatesBot7" localSheetId="1" hidden="1">#REF!,#REF!,#REF!,#REF!,#REF!,#REF!,#REF!,#REF!,#REF!,#REF!,#REF!</definedName>
    <definedName name="hn.MultByFXRatesBot7" localSheetId="13" hidden="1">#REF!,#REF!,#REF!,#REF!,#REF!,#REF!,#REF!,#REF!,#REF!,#REF!,#REF!</definedName>
    <definedName name="hn.MultByFXRatesBot7" localSheetId="0" hidden="1">#REF!,#REF!,#REF!,#REF!,#REF!,#REF!,#REF!,#REF!,#REF!,#REF!,#REF!</definedName>
    <definedName name="hn.MultByFXRatesBot7" localSheetId="12" hidden="1">#REF!,#REF!,#REF!,#REF!,#REF!,#REF!,#REF!,#REF!,#REF!,#REF!,#REF!</definedName>
    <definedName name="hn.MultByFXRatesBot7" hidden="1">#REF!,#REF!,#REF!,#REF!,#REF!,#REF!,#REF!,#REF!,#REF!,#REF!,#REF!</definedName>
    <definedName name="hn.MultByFXRatesTop1" localSheetId="1" hidden="1">#REF!,#REF!,#REF!,#REF!,#REF!,#REF!,#REF!,#REF!,#REF!,#REF!,#REF!,#REF!</definedName>
    <definedName name="hn.MultByFXRatesTop1" localSheetId="13" hidden="1">#REF!,#REF!,#REF!,#REF!,#REF!,#REF!,#REF!,#REF!,#REF!,#REF!,#REF!,#REF!</definedName>
    <definedName name="hn.MultByFXRatesTop1" localSheetId="0" hidden="1">#REF!,#REF!,#REF!,#REF!,#REF!,#REF!,#REF!,#REF!,#REF!,#REF!,#REF!,#REF!</definedName>
    <definedName name="hn.MultByFXRatesTop1" localSheetId="12" hidden="1">#REF!,#REF!,#REF!,#REF!,#REF!,#REF!,#REF!,#REF!,#REF!,#REF!,#REF!,#REF!</definedName>
    <definedName name="hn.MultByFXRatesTop1" hidden="1">#REF!,#REF!,#REF!,#REF!,#REF!,#REF!,#REF!,#REF!,#REF!,#REF!,#REF!,#REF!</definedName>
    <definedName name="hn.MultByFXRatesTop2" localSheetId="1" hidden="1">#REF!,#REF!,#REF!,#REF!,#REF!,#REF!,#REF!,#REF!,#REF!,#REF!,#REF!,#REF!,#REF!,#REF!,#REF!</definedName>
    <definedName name="hn.MultByFXRatesTop2" localSheetId="13" hidden="1">#REF!,#REF!,#REF!,#REF!,#REF!,#REF!,#REF!,#REF!,#REF!,#REF!,#REF!,#REF!,#REF!,#REF!,#REF!</definedName>
    <definedName name="hn.MultByFXRatesTop2" localSheetId="0" hidden="1">#REF!,#REF!,#REF!,#REF!,#REF!,#REF!,#REF!,#REF!,#REF!,#REF!,#REF!,#REF!,#REF!,#REF!,#REF!</definedName>
    <definedName name="hn.MultByFXRatesTop2" localSheetId="12" hidden="1">#REF!,#REF!,#REF!,#REF!,#REF!,#REF!,#REF!,#REF!,#REF!,#REF!,#REF!,#REF!,#REF!,#REF!,#REF!</definedName>
    <definedName name="hn.MultByFXRatesTop2" hidden="1">#REF!,#REF!,#REF!,#REF!,#REF!,#REF!,#REF!,#REF!,#REF!,#REF!,#REF!,#REF!,#REF!,#REF!,#REF!</definedName>
    <definedName name="hn.MultByFXRatesTop3" localSheetId="1" hidden="1">#REF!,#REF!,#REF!,#REF!,#REF!,#REF!,#REF!,#REF!,#REF!,#REF!,#REF!,#REF!,#REF!,#REF!,#REF!</definedName>
    <definedName name="hn.MultByFXRatesTop3" localSheetId="13" hidden="1">#REF!,#REF!,#REF!,#REF!,#REF!,#REF!,#REF!,#REF!,#REF!,#REF!,#REF!,#REF!,#REF!,#REF!,#REF!</definedName>
    <definedName name="hn.MultByFXRatesTop3" localSheetId="0" hidden="1">#REF!,#REF!,#REF!,#REF!,#REF!,#REF!,#REF!,#REF!,#REF!,#REF!,#REF!,#REF!,#REF!,#REF!,#REF!</definedName>
    <definedName name="hn.MultByFXRatesTop3" localSheetId="12" hidden="1">#REF!,#REF!,#REF!,#REF!,#REF!,#REF!,#REF!,#REF!,#REF!,#REF!,#REF!,#REF!,#REF!,#REF!,#REF!</definedName>
    <definedName name="hn.MultByFXRatesTop3" hidden="1">#REF!,#REF!,#REF!,#REF!,#REF!,#REF!,#REF!,#REF!,#REF!,#REF!,#REF!,#REF!,#REF!,#REF!,#REF!</definedName>
    <definedName name="hn.MultByFXRatesTop4" localSheetId="1" hidden="1">#REF!,#REF!,#REF!,#REF!,#REF!,#REF!,#REF!,#REF!,#REF!,#REF!,#REF!,#REF!,#REF!,#REF!,#REF!</definedName>
    <definedName name="hn.MultByFXRatesTop4" localSheetId="13" hidden="1">#REF!,#REF!,#REF!,#REF!,#REF!,#REF!,#REF!,#REF!,#REF!,#REF!,#REF!,#REF!,#REF!,#REF!,#REF!</definedName>
    <definedName name="hn.MultByFXRatesTop4" localSheetId="0" hidden="1">#REF!,#REF!,#REF!,#REF!,#REF!,#REF!,#REF!,#REF!,#REF!,#REF!,#REF!,#REF!,#REF!,#REF!,#REF!</definedName>
    <definedName name="hn.MultByFXRatesTop4" localSheetId="12" hidden="1">#REF!,#REF!,#REF!,#REF!,#REF!,#REF!,#REF!,#REF!,#REF!,#REF!,#REF!,#REF!,#REF!,#REF!,#REF!</definedName>
    <definedName name="hn.MultByFXRatesTop4" hidden="1">#REF!,#REF!,#REF!,#REF!,#REF!,#REF!,#REF!,#REF!,#REF!,#REF!,#REF!,#REF!,#REF!,#REF!,#REF!</definedName>
    <definedName name="hn.MultByFXRatesTop5" localSheetId="1" hidden="1">#REF!,#REF!,#REF!,#REF!,#REF!,#REF!,#REF!,#REF!,#REF!,#REF!,#REF!,#REF!</definedName>
    <definedName name="hn.MultByFXRatesTop5" localSheetId="13" hidden="1">#REF!,#REF!,#REF!,#REF!,#REF!,#REF!,#REF!,#REF!,#REF!,#REF!,#REF!,#REF!</definedName>
    <definedName name="hn.MultByFXRatesTop5" localSheetId="0" hidden="1">#REF!,#REF!,#REF!,#REF!,#REF!,#REF!,#REF!,#REF!,#REF!,#REF!,#REF!,#REF!</definedName>
    <definedName name="hn.MultByFXRatesTop5" localSheetId="12" hidden="1">#REF!,#REF!,#REF!,#REF!,#REF!,#REF!,#REF!,#REF!,#REF!,#REF!,#REF!,#REF!</definedName>
    <definedName name="hn.MultByFXRatesTop5" hidden="1">#REF!,#REF!,#REF!,#REF!,#REF!,#REF!,#REF!,#REF!,#REF!,#REF!,#REF!,#REF!</definedName>
    <definedName name="hn.MultByFXRatesTop6" localSheetId="1" hidden="1">#REF!,#REF!,#REF!,#REF!,#REF!,#REF!,#REF!,#REF!,#REF!,#REF!,#REF!,#REF!,#REF!,#REF!,#REF!</definedName>
    <definedName name="hn.MultByFXRatesTop6" localSheetId="13" hidden="1">#REF!,#REF!,#REF!,#REF!,#REF!,#REF!,#REF!,#REF!,#REF!,#REF!,#REF!,#REF!,#REF!,#REF!,#REF!</definedName>
    <definedName name="hn.MultByFXRatesTop6" localSheetId="0" hidden="1">#REF!,#REF!,#REF!,#REF!,#REF!,#REF!,#REF!,#REF!,#REF!,#REF!,#REF!,#REF!,#REF!,#REF!,#REF!</definedName>
    <definedName name="hn.MultByFXRatesTop6" localSheetId="12" hidden="1">#REF!,#REF!,#REF!,#REF!,#REF!,#REF!,#REF!,#REF!,#REF!,#REF!,#REF!,#REF!,#REF!,#REF!,#REF!</definedName>
    <definedName name="hn.MultByFXRatesTop6" hidden="1">#REF!,#REF!,#REF!,#REF!,#REF!,#REF!,#REF!,#REF!,#REF!,#REF!,#REF!,#REF!,#REF!,#REF!,#REF!</definedName>
    <definedName name="hn.MultByFXRatesTop7" localSheetId="1" hidden="1">#REF!,#REF!,#REF!,#REF!,#REF!,#REF!,#REF!,#REF!,#REF!,#REF!,#REF!,#REF!,#REF!,#REF!,#REF!</definedName>
    <definedName name="hn.MultByFXRatesTop7" localSheetId="13" hidden="1">#REF!,#REF!,#REF!,#REF!,#REF!,#REF!,#REF!,#REF!,#REF!,#REF!,#REF!,#REF!,#REF!,#REF!,#REF!</definedName>
    <definedName name="hn.MultByFXRatesTop7" localSheetId="0" hidden="1">#REF!,#REF!,#REF!,#REF!,#REF!,#REF!,#REF!,#REF!,#REF!,#REF!,#REF!,#REF!,#REF!,#REF!,#REF!</definedName>
    <definedName name="hn.MultByFXRatesTop7" localSheetId="12" hidden="1">#REF!,#REF!,#REF!,#REF!,#REF!,#REF!,#REF!,#REF!,#REF!,#REF!,#REF!,#REF!,#REF!,#REF!,#REF!</definedName>
    <definedName name="hn.MultByFXRatesTop7" hidden="1">#REF!,#REF!,#REF!,#REF!,#REF!,#REF!,#REF!,#REF!,#REF!,#REF!,#REF!,#REF!,#REF!,#REF!,#REF!</definedName>
    <definedName name="hn.NoUpload" hidden="1">0</definedName>
    <definedName name="hn.ParityCheck" localSheetId="1" hidden="1">#REF!</definedName>
    <definedName name="hn.ParityCheck" localSheetId="13" hidden="1">#REF!</definedName>
    <definedName name="hn.ParityCheck" localSheetId="0" hidden="1">#REF!</definedName>
    <definedName name="hn.ParityCheck" localSheetId="12" hidden="1">#REF!</definedName>
    <definedName name="hn.ParityCheck" hidden="1">#REF!</definedName>
    <definedName name="hn.PrivateLTMYear" localSheetId="1" hidden="1">#REF!</definedName>
    <definedName name="hn.PrivateLTMYear" localSheetId="13" hidden="1">#REF!</definedName>
    <definedName name="hn.PrivateLTMYear" localSheetId="0" hidden="1">#REF!</definedName>
    <definedName name="hn.PrivateLTMYear" localSheetId="12" hidden="1">#REF!</definedName>
    <definedName name="hn.PrivateLTMYear" hidden="1">#REF!</definedName>
    <definedName name="hn.USLast" localSheetId="1" hidden="1">#REF!</definedName>
    <definedName name="hn.USLast" localSheetId="13" hidden="1">#REF!</definedName>
    <definedName name="hn.USLast" localSheetId="0" hidden="1">#REF!</definedName>
    <definedName name="hn.USLast" localSheetId="12" hidden="1">#REF!</definedName>
    <definedName name="hn.USLast" hidden="1">#REF!</definedName>
    <definedName name="hn.YearLabel" localSheetId="1" hidden="1">#REF!</definedName>
    <definedName name="hn.YearLabel" localSheetId="13" hidden="1">#REF!</definedName>
    <definedName name="hn.YearLabel" localSheetId="0" hidden="1">#REF!</definedName>
    <definedName name="hn.YearLabel" hidden="1">#REF!</definedName>
    <definedName name="huh" localSheetId="13" hidden="1">{#N/A,#N/A,FALSE,"Assumptions";#N/A,#N/A,FALSE,"Impact Assumptions";#N/A,#N/A,FALSE,"10-Yr - detail";#N/A,#N/A,FALSE,"1,5,10 yr comp";#N/A,#N/A,FALSE,"Lse-Exp.";#N/A,#N/A,FALSE,"Rent Roll";#N/A,#N/A,FALSE,"Historical (2)";#N/A,#N/A,FALSE,"RET's";#N/A,#N/A,FALSE,"Lease Rollover"}</definedName>
    <definedName name="huh" localSheetId="0" hidden="1">{#N/A,#N/A,FALSE,"Assumptions";#N/A,#N/A,FALSE,"Impact Assumptions";#N/A,#N/A,FALSE,"10-Yr - detail";#N/A,#N/A,FALSE,"1,5,10 yr comp";#N/A,#N/A,FALSE,"Lse-Exp.";#N/A,#N/A,FALSE,"Rent Roll";#N/A,#N/A,FALSE,"Historical (2)";#N/A,#N/A,FALSE,"RET's";#N/A,#N/A,FALSE,"Lease Rollover"}</definedName>
    <definedName name="huh" localSheetId="12" hidden="1">{#N/A,#N/A,FALSE,"Assumptions";#N/A,#N/A,FALSE,"Impact Assumptions";#N/A,#N/A,FALSE,"10-Yr - detail";#N/A,#N/A,FALSE,"1,5,10 yr comp";#N/A,#N/A,FALSE,"Lse-Exp.";#N/A,#N/A,FALSE,"Rent Roll";#N/A,#N/A,FALSE,"Historical (2)";#N/A,#N/A,FALSE,"RET's";#N/A,#N/A,FALSE,"Lease Rollover"}</definedName>
    <definedName name="huh" hidden="1">{#N/A,#N/A,FALSE,"Assumptions";#N/A,#N/A,FALSE,"Impact Assumptions";#N/A,#N/A,FALSE,"10-Yr - detail";#N/A,#N/A,FALSE,"1,5,10 yr comp";#N/A,#N/A,FALSE,"Lse-Exp.";#N/A,#N/A,FALSE,"Rent Roll";#N/A,#N/A,FALSE,"Historical (2)";#N/A,#N/A,FALSE,"RET's";#N/A,#N/A,FALSE,"Lease Rollover"}</definedName>
    <definedName name="IsColHidden" hidden="1">FALSE</definedName>
    <definedName name="IsLTMColHidden" hidden="1">FALSE</definedName>
    <definedName name="jb" localSheetId="13" hidden="1">{"summary1",#N/A,TRUE,"Comps";"summary2",#N/A,TRUE,"Comps";"summary3",#N/A,TRUE,"Comps"}</definedName>
    <definedName name="jb" localSheetId="0" hidden="1">{"summary1",#N/A,TRUE,"Comps";"summary2",#N/A,TRUE,"Comps";"summary3",#N/A,TRUE,"Comps"}</definedName>
    <definedName name="jb" localSheetId="12" hidden="1">{"summary1",#N/A,TRUE,"Comps";"summary2",#N/A,TRUE,"Comps";"summary3",#N/A,TRUE,"Comps"}</definedName>
    <definedName name="jb" hidden="1">{"summary1",#N/A,TRUE,"Comps";"summary2",#N/A,TRUE,"Comps";"summary3",#N/A,TRUE,"Comps"}</definedName>
    <definedName name="jk" localSheetId="13" hidden="1">{TRUE,TRUE,-1.25,-15.5,604.5,369,FALSE,FALSE,TRUE,TRUE,0,1,#N/A,1,#N/A,20.5555555555556,28.9285714285714,1,FALSE,FALSE,3,TRUE,1,FALSE,80,"Swvu.summary1.","ACwvu.summary1.",#N/A,FALSE,FALSE,0.5,0.5,0.5,0.5,2,"&amp;F","&amp;L&amp;D&amp;C&amp;A&amp;RPage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jk" localSheetId="0" hidden="1">{TRUE,TRUE,-1.25,-15.5,604.5,369,FALSE,FALSE,TRUE,TRUE,0,1,#N/A,1,#N/A,20.5555555555556,28.9285714285714,1,FALSE,FALSE,3,TRUE,1,FALSE,80,"Swvu.summary1.","ACwvu.summary1.",#N/A,FALSE,FALSE,0.5,0.5,0.5,0.5,2,"&amp;F","&amp;L&amp;D&amp;C&amp;A&amp;RPage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jk" localSheetId="12" hidden="1">{TRUE,TRUE,-1.25,-15.5,604.5,369,FALSE,FALSE,TRUE,TRUE,0,1,#N/A,1,#N/A,20.5555555555556,28.9285714285714,1,FALSE,FALSE,3,TRUE,1,FALSE,80,"Swvu.summary1.","ACwvu.summary1.",#N/A,FALSE,FALSE,0.5,0.5,0.5,0.5,2,"&amp;F","&amp;L&amp;D&amp;C&amp;A&amp;RPage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jk" hidden="1">{TRUE,TRUE,-1.25,-15.5,604.5,369,FALSE,FALSE,TRUE,TRUE,0,1,#N/A,1,#N/A,20.5555555555556,28.9285714285714,1,FALSE,FALSE,3,TRUE,1,FALSE,80,"Swvu.summary1.","ACwvu.summary1.",#N/A,FALSE,FALSE,0.5,0.5,0.5,0.5,2,"&amp;F","&amp;L&amp;D&amp;C&amp;A&amp;RPage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k" localSheetId="13" hidden="1">{#N/A,#N/A,FALSE,"Assumptions";#N/A,#N/A,FALSE,"Consol CF";#N/A,#N/A,FALSE,"matx B4 DS";#N/A,#N/A,FALSE,"Hacienda CF";#N/A,#N/A,FALSE,"matx B4 DS Hac";#N/A,#N/A,FALSE,"Chabot CF";#N/A,#N/A,FALSE,"matx B4 DS Chabot";#N/A,#N/A,FALSE,"Diablo CF";#N/A,#N/A,FALSE,"matx B4 DS Diablo"}</definedName>
    <definedName name="k" localSheetId="0" hidden="1">{#N/A,#N/A,FALSE,"Assumptions";#N/A,#N/A,FALSE,"Consol CF";#N/A,#N/A,FALSE,"matx B4 DS";#N/A,#N/A,FALSE,"Hacienda CF";#N/A,#N/A,FALSE,"matx B4 DS Hac";#N/A,#N/A,FALSE,"Chabot CF";#N/A,#N/A,FALSE,"matx B4 DS Chabot";#N/A,#N/A,FALSE,"Diablo CF";#N/A,#N/A,FALSE,"matx B4 DS Diablo"}</definedName>
    <definedName name="k" localSheetId="12" hidden="1">{#N/A,#N/A,FALSE,"Assumptions";#N/A,#N/A,FALSE,"Consol CF";#N/A,#N/A,FALSE,"matx B4 DS";#N/A,#N/A,FALSE,"Hacienda CF";#N/A,#N/A,FALSE,"matx B4 DS Hac";#N/A,#N/A,FALSE,"Chabot CF";#N/A,#N/A,FALSE,"matx B4 DS Chabot";#N/A,#N/A,FALSE,"Diablo CF";#N/A,#N/A,FALSE,"matx B4 DS Diablo"}</definedName>
    <definedName name="k" hidden="1">{#N/A,#N/A,FALSE,"Assumptions";#N/A,#N/A,FALSE,"Consol CF";#N/A,#N/A,FALSE,"matx B4 DS";#N/A,#N/A,FALSE,"Hacienda CF";#N/A,#N/A,FALSE,"matx B4 DS Hac";#N/A,#N/A,FALSE,"Chabot CF";#N/A,#N/A,FALSE,"matx B4 DS Chabot";#N/A,#N/A,FALSE,"Diablo CF";#N/A,#N/A,FALSE,"matx B4 DS Diablo"}</definedName>
    <definedName name="KGKHJ" localSheetId="13" hidden="1">{TRUE,TRUE,-1.25,-15.5,604.5,369,FALSE,FALSE,TRUE,TRUE,0,1,#N/A,1,#N/A,20.5555555555556,28.9285714285714,1,FALSE,FALSE,3,TRUE,1,FALSE,80,"Swvu.summary1.","ACwvu.summary1.",#N/A,FALSE,FALSE,0.5,0.5,0.5,0.5,2,"&amp;F","&amp;L&amp;D&amp;C&amp;A&amp;RPage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KGKHJ" localSheetId="0" hidden="1">{TRUE,TRUE,-1.25,-15.5,604.5,369,FALSE,FALSE,TRUE,TRUE,0,1,#N/A,1,#N/A,20.5555555555556,28.9285714285714,1,FALSE,FALSE,3,TRUE,1,FALSE,80,"Swvu.summary1.","ACwvu.summary1.",#N/A,FALSE,FALSE,0.5,0.5,0.5,0.5,2,"&amp;F","&amp;L&amp;D&amp;C&amp;A&amp;RPage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KGKHJ" localSheetId="12" hidden="1">{TRUE,TRUE,-1.25,-15.5,604.5,369,FALSE,FALSE,TRUE,TRUE,0,1,#N/A,1,#N/A,20.5555555555556,28.9285714285714,1,FALSE,FALSE,3,TRUE,1,FALSE,80,"Swvu.summary1.","ACwvu.summary1.",#N/A,FALSE,FALSE,0.5,0.5,0.5,0.5,2,"&amp;F","&amp;L&amp;D&amp;C&amp;A&amp;RPage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KGKHJ" hidden="1">{TRUE,TRUE,-1.25,-15.5,604.5,369,FALSE,FALSE,TRUE,TRUE,0,1,#N/A,1,#N/A,20.5555555555556,28.9285714285714,1,FALSE,FALSE,3,TRUE,1,FALSE,80,"Swvu.summary1.","ACwvu.summary1.",#N/A,FALSE,FALSE,0.5,0.5,0.5,0.5,2,"&amp;F","&amp;L&amp;D&amp;C&amp;A&amp;RPage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lll" localSheetId="13" hidden="1">{"Outflow 1",#N/A,FALSE,"Outflows-Inflows";"Outflow 2",#N/A,FALSE,"Outflows-Inflows";"Inflow 1",#N/A,FALSE,"Outflows-Inflows";"Inflow 2",#N/A,FALSE,"Outflows-Inflows"}</definedName>
    <definedName name="lll" localSheetId="0" hidden="1">{"Outflow 1",#N/A,FALSE,"Outflows-Inflows";"Outflow 2",#N/A,FALSE,"Outflows-Inflows";"Inflow 1",#N/A,FALSE,"Outflows-Inflows";"Inflow 2",#N/A,FALSE,"Outflows-Inflows"}</definedName>
    <definedName name="lll" localSheetId="12" hidden="1">{"Outflow 1",#N/A,FALSE,"Outflows-Inflows";"Outflow 2",#N/A,FALSE,"Outflows-Inflows";"Inflow 1",#N/A,FALSE,"Outflows-Inflows";"Inflow 2",#N/A,FALSE,"Outflows-Inflows"}</definedName>
    <definedName name="lll" hidden="1">{"Outflow 1",#N/A,FALSE,"Outflows-Inflows";"Outflow 2",#N/A,FALSE,"Outflows-Inflows";"Inflow 1",#N/A,FALSE,"Outflows-Inflows";"Inflow 2",#N/A,FALSE,"Outflows-Inflows"}</definedName>
    <definedName name="ltm_BalanceSheet" localSheetId="1" hidden="1">#REF!</definedName>
    <definedName name="ltm_BalanceSheet" localSheetId="13" hidden="1">#REF!</definedName>
    <definedName name="ltm_BalanceSheet" localSheetId="0" hidden="1">#REF!</definedName>
    <definedName name="ltm_BalanceSheet" localSheetId="12" hidden="1">#REF!</definedName>
    <definedName name="ltm_BalanceSheet" hidden="1">#REF!</definedName>
    <definedName name="ltm_IncomeStatement" localSheetId="1" hidden="1">#REF!</definedName>
    <definedName name="ltm_IncomeStatement" localSheetId="13" hidden="1">#REF!</definedName>
    <definedName name="ltm_IncomeStatement" localSheetId="0" hidden="1">#REF!</definedName>
    <definedName name="ltm_IncomeStatement" localSheetId="12" hidden="1">#REF!</definedName>
    <definedName name="ltm_IncomeStatement" hidden="1">#REF!</definedName>
    <definedName name="MGHM" localSheetId="13" hidden="1">{TRUE,TRUE,-1.25,-15.5,604.5,369,FALSE,FALSE,TRUE,TRUE,0,1,#N/A,41,#N/A,20.5555555555556,27.0714285714286,1,FALSE,FALSE,3,TRUE,1,FALSE,80,"Swvu.summary2.","ACwvu.summary2.",#N/A,FALSE,FALSE,0.5,0.5,0.5,0.5,2,"&amp;F","&amp;A&amp;RPage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MGHM" localSheetId="0" hidden="1">{TRUE,TRUE,-1.25,-15.5,604.5,369,FALSE,FALSE,TRUE,TRUE,0,1,#N/A,41,#N/A,20.5555555555556,27.0714285714286,1,FALSE,FALSE,3,TRUE,1,FALSE,80,"Swvu.summary2.","ACwvu.summary2.",#N/A,FALSE,FALSE,0.5,0.5,0.5,0.5,2,"&amp;F","&amp;A&amp;RPage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MGHM" localSheetId="12" hidden="1">{TRUE,TRUE,-1.25,-15.5,604.5,369,FALSE,FALSE,TRUE,TRUE,0,1,#N/A,41,#N/A,20.5555555555556,27.0714285714286,1,FALSE,FALSE,3,TRUE,1,FALSE,80,"Swvu.summary2.","ACwvu.summary2.",#N/A,FALSE,FALSE,0.5,0.5,0.5,0.5,2,"&amp;F","&amp;A&amp;RPage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MGHM" hidden="1">{TRUE,TRUE,-1.25,-15.5,604.5,369,FALSE,FALSE,TRUE,TRUE,0,1,#N/A,41,#N/A,20.5555555555556,27.0714285714286,1,FALSE,FALSE,3,TRUE,1,FALSE,80,"Swvu.summary2.","ACwvu.summary2.",#N/A,FALSE,FALSE,0.5,0.5,0.5,0.5,2,"&amp;F","&amp;A&amp;RPage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mhj" localSheetId="13" hidden="1">{TRUE,TRUE,-1.25,-15.5,604.5,369,FALSE,FALSE,TRUE,TRUE,0,1,#N/A,41,#N/A,20.5555555555556,27.0714285714286,1,FALSE,FALSE,3,TRUE,1,FALSE,80,"Swvu.summary2.","ACwvu.summary2.",#N/A,FALSE,FALSE,0.5,0.5,0.5,0.5,2,"&amp;F","&amp;A&amp;RPage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mhj" localSheetId="0" hidden="1">{TRUE,TRUE,-1.25,-15.5,604.5,369,FALSE,FALSE,TRUE,TRUE,0,1,#N/A,41,#N/A,20.5555555555556,27.0714285714286,1,FALSE,FALSE,3,TRUE,1,FALSE,80,"Swvu.summary2.","ACwvu.summary2.",#N/A,FALSE,FALSE,0.5,0.5,0.5,0.5,2,"&amp;F","&amp;A&amp;RPage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mhj" localSheetId="12" hidden="1">{TRUE,TRUE,-1.25,-15.5,604.5,369,FALSE,FALSE,TRUE,TRUE,0,1,#N/A,41,#N/A,20.5555555555556,27.0714285714286,1,FALSE,FALSE,3,TRUE,1,FALSE,80,"Swvu.summary2.","ACwvu.summary2.",#N/A,FALSE,FALSE,0.5,0.5,0.5,0.5,2,"&amp;F","&amp;A&amp;RPage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mhj" hidden="1">{TRUE,TRUE,-1.25,-15.5,604.5,369,FALSE,FALSE,TRUE,TRUE,0,1,#N/A,41,#N/A,20.5555555555556,27.0714285714286,1,FALSE,FALSE,3,TRUE,1,FALSE,80,"Swvu.summary2.","ACwvu.summary2.",#N/A,FALSE,FALSE,0.5,0.5,0.5,0.5,2,"&amp;F","&amp;A&amp;RPage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o" localSheetId="13" hidden="1">{TRUE,TRUE,-1.25,-15.5,604.5,369,FALSE,FALSE,TRUE,TRUE,0,1,83,1,38,4,5,4,TRUE,TRUE,3,TRUE,1,TRUE,75,"Swvu.inputs._.raw._.data.","ACwvu.inputs._.raw._.data.",#N/A,FALSE,FALSE,0.5,0.5,0.5,0.5,2,"&amp;F","&amp;A&amp;RPage &amp;P",FALSE,FALSE,FALSE,FALSE,1,60,#N/A,#N/A,"=R1C61:R53C89","=C1:C5",#N/A,#N/A,FALSE,FALSE,FALSE,1,600,600,FALSE,FALSE,TRUE,TRUE,TRUE}</definedName>
    <definedName name="o" localSheetId="0" hidden="1">{TRUE,TRUE,-1.25,-15.5,604.5,369,FALSE,FALSE,TRUE,TRUE,0,1,83,1,38,4,5,4,TRUE,TRUE,3,TRUE,1,TRUE,75,"Swvu.inputs._.raw._.data.","ACwvu.inputs._.raw._.data.",#N/A,FALSE,FALSE,0.5,0.5,0.5,0.5,2,"&amp;F","&amp;A&amp;RPage &amp;P",FALSE,FALSE,FALSE,FALSE,1,60,#N/A,#N/A,"=R1C61:R53C89","=C1:C5",#N/A,#N/A,FALSE,FALSE,FALSE,1,600,600,FALSE,FALSE,TRUE,TRUE,TRUE}</definedName>
    <definedName name="o" localSheetId="12" hidden="1">{TRUE,TRUE,-1.25,-15.5,604.5,369,FALSE,FALSE,TRUE,TRUE,0,1,83,1,38,4,5,4,TRUE,TRUE,3,TRUE,1,TRUE,75,"Swvu.inputs._.raw._.data.","ACwvu.inputs._.raw._.data.",#N/A,FALSE,FALSE,0.5,0.5,0.5,0.5,2,"&amp;F","&amp;A&amp;RPage &amp;P",FALSE,FALSE,FALSE,FALSE,1,60,#N/A,#N/A,"=R1C61:R53C89","=C1:C5",#N/A,#N/A,FALSE,FALSE,FALSE,1,600,600,FALSE,FALSE,TRUE,TRUE,TRUE}</definedName>
    <definedName name="o" hidden="1">{TRUE,TRUE,-1.25,-15.5,604.5,369,FALSE,FALSE,TRUE,TRUE,0,1,83,1,38,4,5,4,TRUE,TRUE,3,TRUE,1,TRUE,75,"Swvu.inputs._.raw._.data.","ACwvu.inputs._.raw._.data.",#N/A,FALSE,FALSE,0.5,0.5,0.5,0.5,2,"&amp;F","&amp;A&amp;RPage &amp;P",FALSE,FALSE,FALSE,FALSE,1,60,#N/A,#N/A,"=R1C61:R53C89","=C1:C5",#N/A,#N/A,FALSE,FALSE,FALSE,1,600,600,FALSE,FALSE,TRUE,TRUE,TRUE}</definedName>
    <definedName name="p.Covenants" localSheetId="1" hidden="1">#REF!</definedName>
    <definedName name="p.Covenants" localSheetId="13" hidden="1">#REF!</definedName>
    <definedName name="p.Covenants" localSheetId="0" hidden="1">#REF!</definedName>
    <definedName name="p.Covenants" localSheetId="12" hidden="1">#REF!</definedName>
    <definedName name="p.Covenants" hidden="1">#REF!</definedName>
    <definedName name="p.Covenants_Titles" localSheetId="1" hidden="1">#REF!</definedName>
    <definedName name="p.Covenants_Titles" localSheetId="13" hidden="1">#REF!</definedName>
    <definedName name="p.Covenants_Titles" localSheetId="0" hidden="1">#REF!</definedName>
    <definedName name="p.Covenants_Titles" localSheetId="12" hidden="1">#REF!</definedName>
    <definedName name="p.Covenants_Titles" hidden="1">#REF!</definedName>
    <definedName name="p.CreditStats" localSheetId="1" hidden="1">#REF!</definedName>
    <definedName name="p.CreditStats" localSheetId="13" hidden="1">#REF!</definedName>
    <definedName name="p.CreditStats" localSheetId="0" hidden="1">#REF!</definedName>
    <definedName name="p.CreditStats" localSheetId="12" hidden="1">#REF!</definedName>
    <definedName name="p.CreditStats" hidden="1">#REF!</definedName>
    <definedName name="p.LTM_BS" localSheetId="1" hidden="1">#REF!</definedName>
    <definedName name="p.LTM_BS" localSheetId="13" hidden="1">#REF!</definedName>
    <definedName name="p.LTM_BS" localSheetId="0" hidden="1">#REF!</definedName>
    <definedName name="p.LTM_BS" localSheetId="12" hidden="1">#REF!</definedName>
    <definedName name="p.LTM_BS" hidden="1">#REF!</definedName>
    <definedName name="p.LTM_IS" localSheetId="1" hidden="1">#REF!</definedName>
    <definedName name="p.LTM_IS" localSheetId="13" hidden="1">#REF!</definedName>
    <definedName name="p.LTM_IS" localSheetId="0" hidden="1">#REF!</definedName>
    <definedName name="p.LTM_IS" localSheetId="12" hidden="1">#REF!</definedName>
    <definedName name="p.LTM_IS" hidden="1">#REF!</definedName>
    <definedName name="p.Summary" localSheetId="1" hidden="1">#REF!</definedName>
    <definedName name="p.Summary" localSheetId="13" hidden="1">#REF!</definedName>
    <definedName name="p.Summary" localSheetId="0" hidden="1">#REF!</definedName>
    <definedName name="p.Summary" localSheetId="12" hidden="1">#REF!</definedName>
    <definedName name="p.Summary" hidden="1">#REF!</definedName>
    <definedName name="p.Summary_Titles" localSheetId="1" hidden="1">#REF!</definedName>
    <definedName name="p.Summary_Titles" localSheetId="13" hidden="1">#REF!</definedName>
    <definedName name="p.Summary_Titles" localSheetId="0" hidden="1">#REF!</definedName>
    <definedName name="p.Summary_Titles" localSheetId="12" hidden="1">#REF!</definedName>
    <definedName name="p.Summary_Titles" hidden="1">#REF!</definedName>
    <definedName name="q" localSheetId="13" hidden="1">{"summary1",#N/A,TRUE,"Comps";"summary2",#N/A,TRUE,"Comps";"summary3",#N/A,TRUE,"Comps"}</definedName>
    <definedName name="q" localSheetId="0" hidden="1">{"summary1",#N/A,TRUE,"Comps";"summary2",#N/A,TRUE,"Comps";"summary3",#N/A,TRUE,"Comps"}</definedName>
    <definedName name="q" localSheetId="12" hidden="1">{"summary1",#N/A,TRUE,"Comps";"summary2",#N/A,TRUE,"Comps";"summary3",#N/A,TRUE,"Comps"}</definedName>
    <definedName name="q" hidden="1">{"summary1",#N/A,TRUE,"Comps";"summary2",#N/A,TRUE,"Comps";"summary3",#N/A,TRUE,"Comps"}</definedName>
    <definedName name="qre" localSheetId="13" hidden="1">{TRUE,TRUE,-1.25,-15.5,604.5,369,FALSE,FALSE,TRUE,TRUE,0,1,83,1,38,4,5,4,TRUE,TRUE,3,TRUE,1,TRUE,75,"Swvu.inputs._.raw._.data.","ACwvu.inputs._.raw._.data.",#N/A,FALSE,FALSE,0.5,0.5,0.5,0.5,2,"&amp;F","&amp;A&amp;RPage &amp;P",FALSE,FALSE,FALSE,FALSE,1,60,#N/A,#N/A,"=R1C61:R53C89","=C1:C5",#N/A,#N/A,FALSE,FALSE,FALSE,1,600,600,FALSE,FALSE,TRUE,TRUE,TRUE}</definedName>
    <definedName name="qre" localSheetId="0" hidden="1">{TRUE,TRUE,-1.25,-15.5,604.5,369,FALSE,FALSE,TRUE,TRUE,0,1,83,1,38,4,5,4,TRUE,TRUE,3,TRUE,1,TRUE,75,"Swvu.inputs._.raw._.data.","ACwvu.inputs._.raw._.data.",#N/A,FALSE,FALSE,0.5,0.5,0.5,0.5,2,"&amp;F","&amp;A&amp;RPage &amp;P",FALSE,FALSE,FALSE,FALSE,1,60,#N/A,#N/A,"=R1C61:R53C89","=C1:C5",#N/A,#N/A,FALSE,FALSE,FALSE,1,600,600,FALSE,FALSE,TRUE,TRUE,TRUE}</definedName>
    <definedName name="qre" localSheetId="12" hidden="1">{TRUE,TRUE,-1.25,-15.5,604.5,369,FALSE,FALSE,TRUE,TRUE,0,1,83,1,38,4,5,4,TRUE,TRUE,3,TRUE,1,TRUE,75,"Swvu.inputs._.raw._.data.","ACwvu.inputs._.raw._.data.",#N/A,FALSE,FALSE,0.5,0.5,0.5,0.5,2,"&amp;F","&amp;A&amp;RPage &amp;P",FALSE,FALSE,FALSE,FALSE,1,60,#N/A,#N/A,"=R1C61:R53C89","=C1:C5",#N/A,#N/A,FALSE,FALSE,FALSE,1,600,600,FALSE,FALSE,TRUE,TRUE,TRUE}</definedName>
    <definedName name="qre" hidden="1">{TRUE,TRUE,-1.25,-15.5,604.5,369,FALSE,FALSE,TRUE,TRUE,0,1,83,1,38,4,5,4,TRUE,TRUE,3,TRUE,1,TRUE,75,"Swvu.inputs._.raw._.data.","ACwvu.inputs._.raw._.data.",#N/A,FALSE,FALSE,0.5,0.5,0.5,0.5,2,"&amp;F","&amp;A&amp;RPage &amp;P",FALSE,FALSE,FALSE,FALSE,1,60,#N/A,#N/A,"=R1C61:R53C89","=C1:C5",#N/A,#N/A,FALSE,FALSE,FALSE,1,600,600,FALSE,FALSE,TRUE,TRUE,TRUE}</definedName>
    <definedName name="qwert" localSheetId="13" hidden="1">{TRUE,TRUE,-1.25,-15.5,604.5,369,FALSE,FALSE,TRUE,TRUE,0,1,#N/A,41,#N/A,20.5555555555556,27.0714285714286,1,FALSE,FALSE,3,TRUE,1,FALSE,80,"Swvu.summary2.","ACwvu.summary2.",#N/A,FALSE,FALSE,0.5,0.5,0.5,0.5,2,"&amp;F","&amp;A&amp;RPage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qwert" localSheetId="0" hidden="1">{TRUE,TRUE,-1.25,-15.5,604.5,369,FALSE,FALSE,TRUE,TRUE,0,1,#N/A,41,#N/A,20.5555555555556,27.0714285714286,1,FALSE,FALSE,3,TRUE,1,FALSE,80,"Swvu.summary2.","ACwvu.summary2.",#N/A,FALSE,FALSE,0.5,0.5,0.5,0.5,2,"&amp;F","&amp;A&amp;RPage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qwert" localSheetId="12" hidden="1">{TRUE,TRUE,-1.25,-15.5,604.5,369,FALSE,FALSE,TRUE,TRUE,0,1,#N/A,41,#N/A,20.5555555555556,27.0714285714286,1,FALSE,FALSE,3,TRUE,1,FALSE,80,"Swvu.summary2.","ACwvu.summary2.",#N/A,FALSE,FALSE,0.5,0.5,0.5,0.5,2,"&amp;F","&amp;A&amp;RPage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qwert" hidden="1">{TRUE,TRUE,-1.25,-15.5,604.5,369,FALSE,FALSE,TRUE,TRUE,0,1,#N/A,41,#N/A,20.5555555555556,27.0714285714286,1,FALSE,FALSE,3,TRUE,1,FALSE,80,"Swvu.summary2.","ACwvu.summary2.",#N/A,FALSE,FALSE,0.5,0.5,0.5,0.5,2,"&amp;F","&amp;A&amp;RPage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r.CashFlow" localSheetId="1" hidden="1">#REF!</definedName>
    <definedName name="r.CashFlow" localSheetId="13" hidden="1">#REF!</definedName>
    <definedName name="r.CashFlow" localSheetId="0" hidden="1">#REF!</definedName>
    <definedName name="r.CashFlow" localSheetId="12" hidden="1">#REF!</definedName>
    <definedName name="r.CashFlow" hidden="1">#REF!</definedName>
    <definedName name="r.Leverage" localSheetId="1" hidden="1">#REF!</definedName>
    <definedName name="r.Leverage" localSheetId="13" hidden="1">#REF!</definedName>
    <definedName name="r.Leverage" localSheetId="0" hidden="1">#REF!</definedName>
    <definedName name="r.Leverage" localSheetId="12" hidden="1">#REF!</definedName>
    <definedName name="r.Leverage" hidden="1">#REF!</definedName>
    <definedName name="r.Liquidity" localSheetId="1" hidden="1">#REF!</definedName>
    <definedName name="r.Liquidity" localSheetId="13" hidden="1">#REF!</definedName>
    <definedName name="r.Liquidity" localSheetId="0" hidden="1">#REF!</definedName>
    <definedName name="r.Liquidity" localSheetId="12" hidden="1">#REF!</definedName>
    <definedName name="r.Liquidity" hidden="1">#REF!</definedName>
    <definedName name="r.LTM" localSheetId="1" hidden="1">#REF!</definedName>
    <definedName name="r.LTM" localSheetId="13" hidden="1">#REF!</definedName>
    <definedName name="r.LTM" localSheetId="0" hidden="1">#REF!</definedName>
    <definedName name="r.LTM" localSheetId="12" hidden="1">#REF!</definedName>
    <definedName name="r.LTM" hidden="1">#REF!</definedName>
    <definedName name="r.LTMInterim" localSheetId="1" hidden="1">#REF!</definedName>
    <definedName name="r.LTMInterim" localSheetId="13" hidden="1">#REF!</definedName>
    <definedName name="r.LTMInterim" localSheetId="0" hidden="1">#REF!</definedName>
    <definedName name="r.LTMInterim" localSheetId="12" hidden="1">#REF!</definedName>
    <definedName name="r.LTMInterim" hidden="1">#REF!</definedName>
    <definedName name="r.Market" localSheetId="1" hidden="1">#REF!</definedName>
    <definedName name="r.Market" localSheetId="13" hidden="1">#REF!</definedName>
    <definedName name="r.Market" localSheetId="0" hidden="1">#REF!</definedName>
    <definedName name="r.Market" localSheetId="12" hidden="1">#REF!</definedName>
    <definedName name="r.Market" hidden="1">#REF!</definedName>
    <definedName name="r.Profitability" localSheetId="1" hidden="1">#REF!</definedName>
    <definedName name="r.Profitability" localSheetId="13" hidden="1">#REF!</definedName>
    <definedName name="r.Profitability" localSheetId="0" hidden="1">#REF!</definedName>
    <definedName name="r.Profitability" localSheetId="12" hidden="1">#REF!</definedName>
    <definedName name="r.Profitability" hidden="1">#REF!</definedName>
    <definedName name="r.Summary" localSheetId="1" hidden="1">#REF!</definedName>
    <definedName name="r.Summary" localSheetId="13" hidden="1">#REF!</definedName>
    <definedName name="r.Summary" localSheetId="0" hidden="1">#REF!</definedName>
    <definedName name="r.Summary" localSheetId="12" hidden="1">#REF!</definedName>
    <definedName name="r.Summary" hidden="1">#REF!</definedName>
    <definedName name="report" localSheetId="13" hidden="1">{#N/A,#N/A,FALSE,"Summary";#N/A,#N/A,FALSE,"Assumptions";#N/A,#N/A,FALSE,"Cash Flow";#N/A,#N/A,FALSE,"Residual Calculation";#N/A,#N/A,FALSE,"Pricing Matrix";#N/A,#N/A,FALSE,"Pricing Matrix II";#N/A,#N/A,FALSE,"Expiration Schedule"}</definedName>
    <definedName name="report" localSheetId="0" hidden="1">{#N/A,#N/A,FALSE,"Summary";#N/A,#N/A,FALSE,"Assumptions";#N/A,#N/A,FALSE,"Cash Flow";#N/A,#N/A,FALSE,"Residual Calculation";#N/A,#N/A,FALSE,"Pricing Matrix";#N/A,#N/A,FALSE,"Pricing Matrix II";#N/A,#N/A,FALSE,"Expiration Schedule"}</definedName>
    <definedName name="report" localSheetId="12" hidden="1">{#N/A,#N/A,FALSE,"Summary";#N/A,#N/A,FALSE,"Assumptions";#N/A,#N/A,FALSE,"Cash Flow";#N/A,#N/A,FALSE,"Residual Calculation";#N/A,#N/A,FALSE,"Pricing Matrix";#N/A,#N/A,FALSE,"Pricing Matrix II";#N/A,#N/A,FALSE,"Expiration Schedule"}</definedName>
    <definedName name="report" hidden="1">{#N/A,#N/A,FALSE,"Summary";#N/A,#N/A,FALSE,"Assumptions";#N/A,#N/A,FALSE,"Cash Flow";#N/A,#N/A,FALSE,"Residual Calculation";#N/A,#N/A,FALSE,"Pricing Matrix";#N/A,#N/A,FALSE,"Pricing Matrix II";#N/A,#N/A,FALSE,"Expiration Schedule"}</definedName>
    <definedName name="report1" localSheetId="13" hidden="1">{#N/A,#N/A,FALSE,"Summary";#N/A,#N/A,FALSE,"Assumptions";#N/A,#N/A,FALSE,"Cash Flow";#N/A,#N/A,FALSE,"Residual Calculation";#N/A,#N/A,FALSE,"Pricing Matrix";#N/A,#N/A,FALSE,"Pricing Matrix II";#N/A,#N/A,FALSE,"Expiration Schedule"}</definedName>
    <definedName name="report1" localSheetId="0" hidden="1">{#N/A,#N/A,FALSE,"Summary";#N/A,#N/A,FALSE,"Assumptions";#N/A,#N/A,FALSE,"Cash Flow";#N/A,#N/A,FALSE,"Residual Calculation";#N/A,#N/A,FALSE,"Pricing Matrix";#N/A,#N/A,FALSE,"Pricing Matrix II";#N/A,#N/A,FALSE,"Expiration Schedule"}</definedName>
    <definedName name="report1" localSheetId="12" hidden="1">{#N/A,#N/A,FALSE,"Summary";#N/A,#N/A,FALSE,"Assumptions";#N/A,#N/A,FALSE,"Cash Flow";#N/A,#N/A,FALSE,"Residual Calculation";#N/A,#N/A,FALSE,"Pricing Matrix";#N/A,#N/A,FALSE,"Pricing Matrix II";#N/A,#N/A,FALSE,"Expiration Schedule"}</definedName>
    <definedName name="report1" hidden="1">{#N/A,#N/A,FALSE,"Summary";#N/A,#N/A,FALSE,"Assumptions";#N/A,#N/A,FALSE,"Cash Flow";#N/A,#N/A,FALSE,"Residual Calculation";#N/A,#N/A,FALSE,"Pricing Matrix";#N/A,#N/A,FALSE,"Pricing Matrix II";#N/A,#N/A,FALSE,"Expiration Schedule"}</definedName>
    <definedName name="report5" localSheetId="13" hidden="1">{#N/A,#N/A,FALSE,"Summary";#N/A,#N/A,FALSE,"Assumptions";#N/A,#N/A,FALSE,"Cash Flow";#N/A,#N/A,FALSE,"Residual Calculation";#N/A,#N/A,FALSE,"Pricing Matrix";#N/A,#N/A,FALSE,"Pricing Matrix II";#N/A,#N/A,FALSE,"Expiration Schedule"}</definedName>
    <definedName name="report5" localSheetId="0" hidden="1">{#N/A,#N/A,FALSE,"Summary";#N/A,#N/A,FALSE,"Assumptions";#N/A,#N/A,FALSE,"Cash Flow";#N/A,#N/A,FALSE,"Residual Calculation";#N/A,#N/A,FALSE,"Pricing Matrix";#N/A,#N/A,FALSE,"Pricing Matrix II";#N/A,#N/A,FALSE,"Expiration Schedule"}</definedName>
    <definedName name="report5" localSheetId="12" hidden="1">{#N/A,#N/A,FALSE,"Summary";#N/A,#N/A,FALSE,"Assumptions";#N/A,#N/A,FALSE,"Cash Flow";#N/A,#N/A,FALSE,"Residual Calculation";#N/A,#N/A,FALSE,"Pricing Matrix";#N/A,#N/A,FALSE,"Pricing Matrix II";#N/A,#N/A,FALSE,"Expiration Schedule"}</definedName>
    <definedName name="report5" hidden="1">{#N/A,#N/A,FALSE,"Summary";#N/A,#N/A,FALSE,"Assumptions";#N/A,#N/A,FALSE,"Cash Flow";#N/A,#N/A,FALSE,"Residual Calculation";#N/A,#N/A,FALSE,"Pricing Matrix";#N/A,#N/A,FALSE,"Pricing Matrix II";#N/A,#N/A,FALSE,"Expiration Schedule"}</definedName>
    <definedName name="rt" localSheetId="13" hidden="1">{"inputs raw data",#N/A,TRUE,"INPUT"}</definedName>
    <definedName name="rt" localSheetId="0" hidden="1">{"inputs raw data",#N/A,TRUE,"INPUT"}</definedName>
    <definedName name="rt" localSheetId="12" hidden="1">{"inputs raw data",#N/A,TRUE,"INPUT"}</definedName>
    <definedName name="rt" hidden="1">{"inputs raw data",#N/A,TRUE,"INPUT"}</definedName>
    <definedName name="sa" localSheetId="13" hidden="1">{"cap_structure",#N/A,FALSE,"Graph-Mkt Cap";"price",#N/A,FALSE,"Graph-Price";"ebit",#N/A,FALSE,"Graph-EBITDA";"ebitda",#N/A,FALSE,"Graph-EBITDA"}</definedName>
    <definedName name="sa" localSheetId="0" hidden="1">{"cap_structure",#N/A,FALSE,"Graph-Mkt Cap";"price",#N/A,FALSE,"Graph-Price";"ebit",#N/A,FALSE,"Graph-EBITDA";"ebitda",#N/A,FALSE,"Graph-EBITDA"}</definedName>
    <definedName name="sa" localSheetId="12" hidden="1">{"cap_structure",#N/A,FALSE,"Graph-Mkt Cap";"price",#N/A,FALSE,"Graph-Price";"ebit",#N/A,FALSE,"Graph-EBITDA";"ebitda",#N/A,FALSE,"Graph-EBITDA"}</definedName>
    <definedName name="sa" hidden="1">{"cap_structure",#N/A,FALSE,"Graph-Mkt Cap";"price",#N/A,FALSE,"Graph-Price";"ebit",#N/A,FALSE,"Graph-EBITDA";"ebitda",#N/A,FALSE,"Graph-EBITDA"}</definedName>
    <definedName name="saa" localSheetId="13" hidden="1">{"rtn",#N/A,FALSE,"RTN";"tables",#N/A,FALSE,"RTN";"cf",#N/A,FALSE,"CF";"stats",#N/A,FALSE,"Stats";"prop",#N/A,FALSE,"Prop"}</definedName>
    <definedName name="saa" localSheetId="0" hidden="1">{"rtn",#N/A,FALSE,"RTN";"tables",#N/A,FALSE,"RTN";"cf",#N/A,FALSE,"CF";"stats",#N/A,FALSE,"Stats";"prop",#N/A,FALSE,"Prop"}</definedName>
    <definedName name="saa" localSheetId="12" hidden="1">{"rtn",#N/A,FALSE,"RTN";"tables",#N/A,FALSE,"RTN";"cf",#N/A,FALSE,"CF";"stats",#N/A,FALSE,"Stats";"prop",#N/A,FALSE,"Prop"}</definedName>
    <definedName name="saa" hidden="1">{"rtn",#N/A,FALSE,"RTN";"tables",#N/A,FALSE,"RTN";"cf",#N/A,FALSE,"CF";"stats",#N/A,FALSE,"Stats";"prop",#N/A,FALSE,"Prop"}</definedName>
    <definedName name="sagf" localSheetId="13" hidden="1">{TRUE,TRUE,-1.25,-15.5,604.5,369,FALSE,FALSE,TRUE,TRUE,0,1,83,1,38,4,5,4,TRUE,TRUE,3,TRUE,1,TRUE,75,"Swvu.inputs._.raw._.data.","ACwvu.inputs._.raw._.data.",#N/A,FALSE,FALSE,0.5,0.5,0.5,0.5,2,"&amp;F","&amp;A&amp;RPage &amp;P",FALSE,FALSE,FALSE,FALSE,1,60,#N/A,#N/A,"=R1C61:R53C89","=C1:C5",#N/A,#N/A,FALSE,FALSE,FALSE,1,600,600,FALSE,FALSE,TRUE,TRUE,TRUE}</definedName>
    <definedName name="sagf" localSheetId="0" hidden="1">{TRUE,TRUE,-1.25,-15.5,604.5,369,FALSE,FALSE,TRUE,TRUE,0,1,83,1,38,4,5,4,TRUE,TRUE,3,TRUE,1,TRUE,75,"Swvu.inputs._.raw._.data.","ACwvu.inputs._.raw._.data.",#N/A,FALSE,FALSE,0.5,0.5,0.5,0.5,2,"&amp;F","&amp;A&amp;RPage &amp;P",FALSE,FALSE,FALSE,FALSE,1,60,#N/A,#N/A,"=R1C61:R53C89","=C1:C5",#N/A,#N/A,FALSE,FALSE,FALSE,1,600,600,FALSE,FALSE,TRUE,TRUE,TRUE}</definedName>
    <definedName name="sagf" localSheetId="12" hidden="1">{TRUE,TRUE,-1.25,-15.5,604.5,369,FALSE,FALSE,TRUE,TRUE,0,1,83,1,38,4,5,4,TRUE,TRUE,3,TRUE,1,TRUE,75,"Swvu.inputs._.raw._.data.","ACwvu.inputs._.raw._.data.",#N/A,FALSE,FALSE,0.5,0.5,0.5,0.5,2,"&amp;F","&amp;A&amp;RPage &amp;P",FALSE,FALSE,FALSE,FALSE,1,60,#N/A,#N/A,"=R1C61:R53C89","=C1:C5",#N/A,#N/A,FALSE,FALSE,FALSE,1,600,600,FALSE,FALSE,TRUE,TRUE,TRUE}</definedName>
    <definedName name="sagf" hidden="1">{TRUE,TRUE,-1.25,-15.5,604.5,369,FALSE,FALSE,TRUE,TRUE,0,1,83,1,38,4,5,4,TRUE,TRUE,3,TRUE,1,TRUE,75,"Swvu.inputs._.raw._.data.","ACwvu.inputs._.raw._.data.",#N/A,FALSE,FALSE,0.5,0.5,0.5,0.5,2,"&amp;F","&amp;A&amp;RPage &amp;P",FALSE,FALSE,FALSE,FALSE,1,60,#N/A,#N/A,"=R1C61:R53C89","=C1:C5",#N/A,#N/A,FALSE,FALSE,FALSE,1,600,600,FALSE,FALSE,TRUE,TRUE,TRUE}</definedName>
    <definedName name="sas" localSheetId="13" hidden="1">{"Outflow 1",#N/A,FALSE,"Outflows-Inflows";"Outflow 2",#N/A,FALSE,"Outflows-Inflows";"Inflow 1",#N/A,FALSE,"Outflows-Inflows";"Inflow 2",#N/A,FALSE,"Outflows-Inflows"}</definedName>
    <definedName name="sas" localSheetId="0" hidden="1">{"Outflow 1",#N/A,FALSE,"Outflows-Inflows";"Outflow 2",#N/A,FALSE,"Outflows-Inflows";"Inflow 1",#N/A,FALSE,"Outflows-Inflows";"Inflow 2",#N/A,FALSE,"Outflows-Inflows"}</definedName>
    <definedName name="sas" localSheetId="12" hidden="1">{"Outflow 1",#N/A,FALSE,"Outflows-Inflows";"Outflow 2",#N/A,FALSE,"Outflows-Inflows";"Inflow 1",#N/A,FALSE,"Outflows-Inflows";"Inflow 2",#N/A,FALSE,"Outflows-Inflows"}</definedName>
    <definedName name="sas" hidden="1">{"Outflow 1",#N/A,FALSE,"Outflows-Inflows";"Outflow 2",#N/A,FALSE,"Outflows-Inflows";"Inflow 1",#N/A,FALSE,"Outflows-Inflows";"Inflow 2",#N/A,FALSE,"Outflows-Inflows"}</definedName>
    <definedName name="sdfass" localSheetId="13" hidden="1">{"Outflow 1",#N/A,FALSE,"Outflows-Inflows";"Outflow 2",#N/A,FALSE,"Outflows-Inflows";"Inflow 1",#N/A,FALSE,"Outflows-Inflows";"Inflow 2",#N/A,FALSE,"Outflows-Inflows"}</definedName>
    <definedName name="sdfass" localSheetId="0" hidden="1">{"Outflow 1",#N/A,FALSE,"Outflows-Inflows";"Outflow 2",#N/A,FALSE,"Outflows-Inflows";"Inflow 1",#N/A,FALSE,"Outflows-Inflows";"Inflow 2",#N/A,FALSE,"Outflows-Inflows"}</definedName>
    <definedName name="sdfass" localSheetId="12" hidden="1">{"Outflow 1",#N/A,FALSE,"Outflows-Inflows";"Outflow 2",#N/A,FALSE,"Outflows-Inflows";"Inflow 1",#N/A,FALSE,"Outflows-Inflows";"Inflow 2",#N/A,FALSE,"Outflows-Inflows"}</definedName>
    <definedName name="sdfass" hidden="1">{"Outflow 1",#N/A,FALSE,"Outflows-Inflows";"Outflow 2",#N/A,FALSE,"Outflows-Inflows";"Inflow 1",#N/A,FALSE,"Outflows-Inflows";"Inflow 2",#N/A,FALSE,"Outflows-Inflows"}</definedName>
    <definedName name="sdfga" localSheetId="13" hidden="1">{TRUE,TRUE,-1.25,-15.5,604.5,369,FALSE,FALSE,TRUE,TRUE,0,1,83,1,38,4,5,4,TRUE,TRUE,3,TRUE,1,TRUE,75,"Swvu.inputs._.raw._.data.","ACwvu.inputs._.raw._.data.",#N/A,FALSE,FALSE,0.5,0.5,0.5,0.5,2,"&amp;F","&amp;A&amp;RPage &amp;P",FALSE,FALSE,FALSE,FALSE,1,60,#N/A,#N/A,"=R1C61:R53C89","=C1:C5",#N/A,#N/A,FALSE,FALSE,FALSE,1,600,600,FALSE,FALSE,TRUE,TRUE,TRUE}</definedName>
    <definedName name="sdfga" localSheetId="0" hidden="1">{TRUE,TRUE,-1.25,-15.5,604.5,369,FALSE,FALSE,TRUE,TRUE,0,1,83,1,38,4,5,4,TRUE,TRUE,3,TRUE,1,TRUE,75,"Swvu.inputs._.raw._.data.","ACwvu.inputs._.raw._.data.",#N/A,FALSE,FALSE,0.5,0.5,0.5,0.5,2,"&amp;F","&amp;A&amp;RPage &amp;P",FALSE,FALSE,FALSE,FALSE,1,60,#N/A,#N/A,"=R1C61:R53C89","=C1:C5",#N/A,#N/A,FALSE,FALSE,FALSE,1,600,600,FALSE,FALSE,TRUE,TRUE,TRUE}</definedName>
    <definedName name="sdfga" localSheetId="12" hidden="1">{TRUE,TRUE,-1.25,-15.5,604.5,369,FALSE,FALSE,TRUE,TRUE,0,1,83,1,38,4,5,4,TRUE,TRUE,3,TRUE,1,TRUE,75,"Swvu.inputs._.raw._.data.","ACwvu.inputs._.raw._.data.",#N/A,FALSE,FALSE,0.5,0.5,0.5,0.5,2,"&amp;F","&amp;A&amp;RPage &amp;P",FALSE,FALSE,FALSE,FALSE,1,60,#N/A,#N/A,"=R1C61:R53C89","=C1:C5",#N/A,#N/A,FALSE,FALSE,FALSE,1,600,600,FALSE,FALSE,TRUE,TRUE,TRUE}</definedName>
    <definedName name="sdfga" hidden="1">{TRUE,TRUE,-1.25,-15.5,604.5,369,FALSE,FALSE,TRUE,TRUE,0,1,83,1,38,4,5,4,TRUE,TRUE,3,TRUE,1,TRUE,75,"Swvu.inputs._.raw._.data.","ACwvu.inputs._.raw._.data.",#N/A,FALSE,FALSE,0.5,0.5,0.5,0.5,2,"&amp;F","&amp;A&amp;RPage &amp;P",FALSE,FALSE,FALSE,FALSE,1,60,#N/A,#N/A,"=R1C61:R53C89","=C1:C5",#N/A,#N/A,FALSE,FALSE,FALSE,1,600,600,FALSE,FALSE,TRUE,TRUE,TRUE}</definedName>
    <definedName name="SSO" localSheetId="13" hidden="1">{#N/A,#N/A,FALSE,"CF Consolidated 2";#N/A,#N/A,FALSE,"Retail Assump";#N/A,#N/A,FALSE,"CF Retail";#N/A,#N/A,FALSE,"Garage Assumpt 1";#N/A,#N/A,FALSE,"Garage Op Proj";#N/A,#N/A,FALSE,"Hist I&amp;E";#N/A,#N/A,FALSE,"Rent Roll";#N/A,#N/A,FALSE,"RE Taxes";#N/A,#N/A,FALSE,"CAM - BH";#N/A,#N/A,FALSE,"Comm.Condo CAM"}</definedName>
    <definedName name="SSO" localSheetId="0" hidden="1">{#N/A,#N/A,FALSE,"CF Consolidated 2";#N/A,#N/A,FALSE,"Retail Assump";#N/A,#N/A,FALSE,"CF Retail";#N/A,#N/A,FALSE,"Garage Assumpt 1";#N/A,#N/A,FALSE,"Garage Op Proj";#N/A,#N/A,FALSE,"Hist I&amp;E";#N/A,#N/A,FALSE,"Rent Roll";#N/A,#N/A,FALSE,"RE Taxes";#N/A,#N/A,FALSE,"CAM - BH";#N/A,#N/A,FALSE,"Comm.Condo CAM"}</definedName>
    <definedName name="SSO" localSheetId="12" hidden="1">{#N/A,#N/A,FALSE,"CF Consolidated 2";#N/A,#N/A,FALSE,"Retail Assump";#N/A,#N/A,FALSE,"CF Retail";#N/A,#N/A,FALSE,"Garage Assumpt 1";#N/A,#N/A,FALSE,"Garage Op Proj";#N/A,#N/A,FALSE,"Hist I&amp;E";#N/A,#N/A,FALSE,"Rent Roll";#N/A,#N/A,FALSE,"RE Taxes";#N/A,#N/A,FALSE,"CAM - BH";#N/A,#N/A,FALSE,"Comm.Condo CAM"}</definedName>
    <definedName name="SSO" hidden="1">{#N/A,#N/A,FALSE,"CF Consolidated 2";#N/A,#N/A,FALSE,"Retail Assump";#N/A,#N/A,FALSE,"CF Retail";#N/A,#N/A,FALSE,"Garage Assumpt 1";#N/A,#N/A,FALSE,"Garage Op Proj";#N/A,#N/A,FALSE,"Hist I&amp;E";#N/A,#N/A,FALSE,"Rent Roll";#N/A,#N/A,FALSE,"RE Taxes";#N/A,#N/A,FALSE,"CAM - BH";#N/A,#N/A,FALSE,"Comm.Condo CAM"}</definedName>
    <definedName name="st" localSheetId="13" hidden="1">{"Has Gets","$10, All Stock, Purchase",FALSE,"Has Gets";"Has Gets","$10, All Stock, Pooling",FALSE,"Has Gets";"Has Gets","$12, All Stock, Purchase",FALSE,"Has Gets";"Has Gets","$12, All Stock, Pooling",FALSE,"Has Gets";"Has Gets","$14, All Stock, Purchase",FALSE,"Has Gets";"Has Gets","$14, All Stock, Pooling",FALSE,"Has Gets"}</definedName>
    <definedName name="st" localSheetId="0" hidden="1">{"Has Gets","$10, All Stock, Purchase",FALSE,"Has Gets";"Has Gets","$10, All Stock, Pooling",FALSE,"Has Gets";"Has Gets","$12, All Stock, Purchase",FALSE,"Has Gets";"Has Gets","$12, All Stock, Pooling",FALSE,"Has Gets";"Has Gets","$14, All Stock, Purchase",FALSE,"Has Gets";"Has Gets","$14, All Stock, Pooling",FALSE,"Has Gets"}</definedName>
    <definedName name="st" localSheetId="12" hidden="1">{"Has Gets","$10, All Stock, Purchase",FALSE,"Has Gets";"Has Gets","$10, All Stock, Pooling",FALSE,"Has Gets";"Has Gets","$12, All Stock, Purchase",FALSE,"Has Gets";"Has Gets","$12, All Stock, Pooling",FALSE,"Has Gets";"Has Gets","$14, All Stock, Purchase",FALSE,"Has Gets";"Has Gets","$14, All Stock, Pooling",FALSE,"Has Gets"}</definedName>
    <definedName name="st" hidden="1">{"Has Gets","$10, All Stock, Purchase",FALSE,"Has Gets";"Has Gets","$10, All Stock, Pooling",FALSE,"Has Gets";"Has Gets","$12, All Stock, Purchase",FALSE,"Has Gets";"Has Gets","$12, All Stock, Pooling",FALSE,"Has Gets";"Has Gets","$14, All Stock, Purchase",FALSE,"Has Gets";"Has Gets","$14, All Stock, Pooling",FALSE,"Has Gets"}</definedName>
    <definedName name="trial" localSheetId="13" hidden="1">{"Outflow 1",#N/A,FALSE,"Outflows-Inflows";"Outflow 2",#N/A,FALSE,"Outflows-Inflows";"Inflow 1",#N/A,FALSE,"Outflows-Inflows";"Inflow 2",#N/A,FALSE,"Outflows-Inflows"}</definedName>
    <definedName name="trial" localSheetId="0" hidden="1">{"Outflow 1",#N/A,FALSE,"Outflows-Inflows";"Outflow 2",#N/A,FALSE,"Outflows-Inflows";"Inflow 1",#N/A,FALSE,"Outflows-Inflows";"Inflow 2",#N/A,FALSE,"Outflows-Inflows"}</definedName>
    <definedName name="trial" localSheetId="12" hidden="1">{"Outflow 1",#N/A,FALSE,"Outflows-Inflows";"Outflow 2",#N/A,FALSE,"Outflows-Inflows";"Inflow 1",#N/A,FALSE,"Outflows-Inflows";"Inflow 2",#N/A,FALSE,"Outflows-Inflows"}</definedName>
    <definedName name="trial" hidden="1">{"Outflow 1",#N/A,FALSE,"Outflows-Inflows";"Outflow 2",#N/A,FALSE,"Outflows-Inflows";"Inflow 1",#N/A,FALSE,"Outflows-Inflows";"Inflow 2",#N/A,FALSE,"Outflows-Inflows"}</definedName>
    <definedName name="USDollar" localSheetId="1" hidden="1">#REF!</definedName>
    <definedName name="USDollar" localSheetId="13" hidden="1">#REF!</definedName>
    <definedName name="USDollar" localSheetId="0" hidden="1">#REF!</definedName>
    <definedName name="USDollar" localSheetId="12" hidden="1">#REF!</definedName>
    <definedName name="USDollar" hidden="1">#REF!</definedName>
    <definedName name="uyfkf" localSheetId="13" hidden="1">{TRUE,TRUE,-1.25,-15.5,604.5,369,FALSE,FALSE,TRUE,TRUE,0,1,#N/A,41,#N/A,20.5555555555556,27.0714285714286,1,FALSE,FALSE,3,TRUE,1,FALSE,80,"Swvu.summary2.","ACwvu.summary2.",#N/A,FALSE,FALSE,0.5,0.5,0.5,0.5,2,"&amp;F","&amp;A&amp;RPage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uyfkf" localSheetId="0" hidden="1">{TRUE,TRUE,-1.25,-15.5,604.5,369,FALSE,FALSE,TRUE,TRUE,0,1,#N/A,41,#N/A,20.5555555555556,27.0714285714286,1,FALSE,FALSE,3,TRUE,1,FALSE,80,"Swvu.summary2.","ACwvu.summary2.",#N/A,FALSE,FALSE,0.5,0.5,0.5,0.5,2,"&amp;F","&amp;A&amp;RPage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uyfkf" localSheetId="12" hidden="1">{TRUE,TRUE,-1.25,-15.5,604.5,369,FALSE,FALSE,TRUE,TRUE,0,1,#N/A,41,#N/A,20.5555555555556,27.0714285714286,1,FALSE,FALSE,3,TRUE,1,FALSE,80,"Swvu.summary2.","ACwvu.summary2.",#N/A,FALSE,FALSE,0.5,0.5,0.5,0.5,2,"&amp;F","&amp;A&amp;RPage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uyfkf" hidden="1">{TRUE,TRUE,-1.25,-15.5,604.5,369,FALSE,FALSE,TRUE,TRUE,0,1,#N/A,41,#N/A,20.5555555555556,27.0714285714286,1,FALSE,FALSE,3,TRUE,1,FALSE,80,"Swvu.summary2.","ACwvu.summary2.",#N/A,FALSE,FALSE,0.5,0.5,0.5,0.5,2,"&amp;F","&amp;A&amp;RPage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UYR" localSheetId="13"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UYR" localSheetId="0"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UYR" localSheetId="12"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UYR"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vj" localSheetId="13" hidden="1">{#N/A,#N/A,FALSE,"Assumptions";#N/A,#N/A,FALSE,"10-Yr - detail";#N/A,#N/A,FALSE,"Rent Roll";#N/A,#N/A,FALSE,"Historical (2)";#N/A,#N/A,FALSE,"RET's";#N/A,#N/A,FALSE,"Lse-Exp.";#N/A,#N/A,FALSE,"Lease Rollover";#N/A,#N/A,FALSE,"Service Contracts"}</definedName>
    <definedName name="vj" localSheetId="0" hidden="1">{#N/A,#N/A,FALSE,"Assumptions";#N/A,#N/A,FALSE,"10-Yr - detail";#N/A,#N/A,FALSE,"Rent Roll";#N/A,#N/A,FALSE,"Historical (2)";#N/A,#N/A,FALSE,"RET's";#N/A,#N/A,FALSE,"Lse-Exp.";#N/A,#N/A,FALSE,"Lease Rollover";#N/A,#N/A,FALSE,"Service Contracts"}</definedName>
    <definedName name="vj" localSheetId="12" hidden="1">{#N/A,#N/A,FALSE,"Assumptions";#N/A,#N/A,FALSE,"10-Yr - detail";#N/A,#N/A,FALSE,"Rent Roll";#N/A,#N/A,FALSE,"Historical (2)";#N/A,#N/A,FALSE,"RET's";#N/A,#N/A,FALSE,"Lse-Exp.";#N/A,#N/A,FALSE,"Lease Rollover";#N/A,#N/A,FALSE,"Service Contracts"}</definedName>
    <definedName name="vj" hidden="1">{#N/A,#N/A,FALSE,"Assumptions";#N/A,#N/A,FALSE,"10-Yr - detail";#N/A,#N/A,FALSE,"Rent Roll";#N/A,#N/A,FALSE,"Historical (2)";#N/A,#N/A,FALSE,"RET's";#N/A,#N/A,FALSE,"Lse-Exp.";#N/A,#N/A,FALSE,"Lease Rollover";#N/A,#N/A,FALSE,"Service Contracts"}</definedName>
    <definedName name="w" localSheetId="13" hidden="1">{"cap_structure",#N/A,FALSE,"Graph-Mkt Cap";"price",#N/A,FALSE,"Graph-Price";"ebit",#N/A,FALSE,"Graph-EBITDA";"ebitda",#N/A,FALSE,"Graph-EBITDA"}</definedName>
    <definedName name="w" localSheetId="0" hidden="1">{"cap_structure",#N/A,FALSE,"Graph-Mkt Cap";"price",#N/A,FALSE,"Graph-Price";"ebit",#N/A,FALSE,"Graph-EBITDA";"ebitda",#N/A,FALSE,"Graph-EBITDA"}</definedName>
    <definedName name="w" localSheetId="12" hidden="1">{"cap_structure",#N/A,FALSE,"Graph-Mkt Cap";"price",#N/A,FALSE,"Graph-Price";"ebit",#N/A,FALSE,"Graph-EBITDA";"ebitda",#N/A,FALSE,"Graph-EBITDA"}</definedName>
    <definedName name="w" hidden="1">{"cap_structure",#N/A,FALSE,"Graph-Mkt Cap";"price",#N/A,FALSE,"Graph-Price";"ebit",#N/A,FALSE,"Graph-EBITDA";"ebitda",#N/A,FALSE,"Graph-EBITDA"}</definedName>
    <definedName name="wafe" localSheetId="13" hidden="1">{"summary1",#N/A,TRUE,"Comps";"summary2",#N/A,TRUE,"Comps";"summary3",#N/A,TRUE,"Comps"}</definedName>
    <definedName name="wafe" localSheetId="0" hidden="1">{"summary1",#N/A,TRUE,"Comps";"summary2",#N/A,TRUE,"Comps";"summary3",#N/A,TRUE,"Comps"}</definedName>
    <definedName name="wafe" localSheetId="12" hidden="1">{"summary1",#N/A,TRUE,"Comps";"summary2",#N/A,TRUE,"Comps";"summary3",#N/A,TRUE,"Comps"}</definedName>
    <definedName name="wafe" hidden="1">{"summary1",#N/A,TRUE,"Comps";"summary2",#N/A,TRUE,"Comps";"summary3",#N/A,TRUE,"Comps"}</definedName>
    <definedName name="WEA" localSheetId="13"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WEA" localSheetId="0"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WEA" localSheetId="12"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WEA"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wefaf" localSheetId="13"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wefaf" localSheetId="0"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wefaf" localSheetId="12"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wefaf"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WEQQE" localSheetId="13" hidden="1">{"summary1",#N/A,TRUE,"Comps";"summary2",#N/A,TRUE,"Comps";"summary3",#N/A,TRUE,"Comps"}</definedName>
    <definedName name="WEQQE" localSheetId="0" hidden="1">{"summary1",#N/A,TRUE,"Comps";"summary2",#N/A,TRUE,"Comps";"summary3",#N/A,TRUE,"Comps"}</definedName>
    <definedName name="WEQQE" localSheetId="12" hidden="1">{"summary1",#N/A,TRUE,"Comps";"summary2",#N/A,TRUE,"Comps";"summary3",#N/A,TRUE,"Comps"}</definedName>
    <definedName name="WEQQE" hidden="1">{"summary1",#N/A,TRUE,"Comps";"summary2",#N/A,TRUE,"Comps";"summary3",#N/A,TRUE,"Comps"}</definedName>
    <definedName name="wetrwergfwer" localSheetId="13" hidden="1">{"cap_structure",#N/A,FALSE,"Graph-Mkt Cap";"price",#N/A,FALSE,"Graph-Price";"ebit",#N/A,FALSE,"Graph-EBITDA";"ebitda",#N/A,FALSE,"Graph-EBITDA"}</definedName>
    <definedName name="wetrwergfwer" localSheetId="0" hidden="1">{"cap_structure",#N/A,FALSE,"Graph-Mkt Cap";"price",#N/A,FALSE,"Graph-Price";"ebit",#N/A,FALSE,"Graph-EBITDA";"ebitda",#N/A,FALSE,"Graph-EBITDA"}</definedName>
    <definedName name="wetrwergfwer" localSheetId="12" hidden="1">{"cap_structure",#N/A,FALSE,"Graph-Mkt Cap";"price",#N/A,FALSE,"Graph-Price";"ebit",#N/A,FALSE,"Graph-EBITDA";"ebitda",#N/A,FALSE,"Graph-EBITDA"}</definedName>
    <definedName name="wetrwergfwer" hidden="1">{"cap_structure",#N/A,FALSE,"Graph-Mkt Cap";"price",#N/A,FALSE,"Graph-Price";"ebit",#N/A,FALSE,"Graph-EBITDA";"ebitda",#N/A,FALSE,"Graph-EBITDA"}</definedName>
    <definedName name="WQE" localSheetId="13" hidden="1">{TRUE,TRUE,-1.25,-15.5,604.5,369,FALSE,FALSE,TRUE,TRUE,0,1,#N/A,1,#N/A,20.5555555555556,28.9285714285714,1,FALSE,FALSE,3,TRUE,1,FALSE,80,"Swvu.summary1.","ACwvu.summary1.",#N/A,FALSE,FALSE,0.5,0.5,0.5,0.5,2,"&amp;F","&amp;L&amp;D&amp;C&amp;A&amp;RPage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WQE" localSheetId="0" hidden="1">{TRUE,TRUE,-1.25,-15.5,604.5,369,FALSE,FALSE,TRUE,TRUE,0,1,#N/A,1,#N/A,20.5555555555556,28.9285714285714,1,FALSE,FALSE,3,TRUE,1,FALSE,80,"Swvu.summary1.","ACwvu.summary1.",#N/A,FALSE,FALSE,0.5,0.5,0.5,0.5,2,"&amp;F","&amp;L&amp;D&amp;C&amp;A&amp;RPage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WQE" localSheetId="12" hidden="1">{TRUE,TRUE,-1.25,-15.5,604.5,369,FALSE,FALSE,TRUE,TRUE,0,1,#N/A,1,#N/A,20.5555555555556,28.9285714285714,1,FALSE,FALSE,3,TRUE,1,FALSE,80,"Swvu.summary1.","ACwvu.summary1.",#N/A,FALSE,FALSE,0.5,0.5,0.5,0.5,2,"&amp;F","&amp;L&amp;D&amp;C&amp;A&amp;RPage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WQE" hidden="1">{TRUE,TRUE,-1.25,-15.5,604.5,369,FALSE,FALSE,TRUE,TRUE,0,1,#N/A,1,#N/A,20.5555555555556,28.9285714285714,1,FALSE,FALSE,3,TRUE,1,FALSE,80,"Swvu.summary1.","ACwvu.summary1.",#N/A,FALSE,FALSE,0.5,0.5,0.5,0.5,2,"&amp;F","&amp;L&amp;D&amp;C&amp;A&amp;RPage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wr" localSheetId="13" hidden="1">{TRUE,TRUE,-1.25,-15.5,604.5,369,FALSE,FALSE,TRUE,TRUE,0,1,#N/A,41,#N/A,20.5555555555556,27.0714285714286,1,FALSE,FALSE,3,TRUE,1,FALSE,80,"Swvu.summary2.","ACwvu.summary2.",#N/A,FALSE,FALSE,0.5,0.5,0.5,0.5,2,"&amp;F","&amp;A&amp;RPage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wr" localSheetId="0" hidden="1">{TRUE,TRUE,-1.25,-15.5,604.5,369,FALSE,FALSE,TRUE,TRUE,0,1,#N/A,41,#N/A,20.5555555555556,27.0714285714286,1,FALSE,FALSE,3,TRUE,1,FALSE,80,"Swvu.summary2.","ACwvu.summary2.",#N/A,FALSE,FALSE,0.5,0.5,0.5,0.5,2,"&amp;F","&amp;A&amp;RPage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wr" localSheetId="12" hidden="1">{TRUE,TRUE,-1.25,-15.5,604.5,369,FALSE,FALSE,TRUE,TRUE,0,1,#N/A,41,#N/A,20.5555555555556,27.0714285714286,1,FALSE,FALSE,3,TRUE,1,FALSE,80,"Swvu.summary2.","ACwvu.summary2.",#N/A,FALSE,FALSE,0.5,0.5,0.5,0.5,2,"&amp;F","&amp;A&amp;RPage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wr" hidden="1">{TRUE,TRUE,-1.25,-15.5,604.5,369,FALSE,FALSE,TRUE,TRUE,0,1,#N/A,41,#N/A,20.5555555555556,27.0714285714286,1,FALSE,FALSE,3,TRUE,1,FALSE,80,"Swvu.summary2.","ACwvu.summary2.",#N/A,FALSE,FALSE,0.5,0.5,0.5,0.5,2,"&amp;F","&amp;A&amp;RPage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wrn.275PricingBook." localSheetId="13" hidden="1">{#N/A,#N/A,FALSE,"Assumptions";#N/A,#N/A,FALSE,"Impact Assumptions";#N/A,#N/A,FALSE,"10-Yr - detail";#N/A,#N/A,FALSE,"1,5,10 yr comp";#N/A,#N/A,FALSE,"Lse-Exp.";#N/A,#N/A,FALSE,"Rent Roll";#N/A,#N/A,FALSE,"Historical (2)";#N/A,#N/A,FALSE,"RET's";#N/A,#N/A,FALSE,"Lease Rollover"}</definedName>
    <definedName name="wrn.275PricingBook." localSheetId="0" hidden="1">{#N/A,#N/A,FALSE,"Assumptions";#N/A,#N/A,FALSE,"Impact Assumptions";#N/A,#N/A,FALSE,"10-Yr - detail";#N/A,#N/A,FALSE,"1,5,10 yr comp";#N/A,#N/A,FALSE,"Lse-Exp.";#N/A,#N/A,FALSE,"Rent Roll";#N/A,#N/A,FALSE,"Historical (2)";#N/A,#N/A,FALSE,"RET's";#N/A,#N/A,FALSE,"Lease Rollover"}</definedName>
    <definedName name="wrn.275PricingBook." localSheetId="12" hidden="1">{#N/A,#N/A,FALSE,"Assumptions";#N/A,#N/A,FALSE,"Impact Assumptions";#N/A,#N/A,FALSE,"10-Yr - detail";#N/A,#N/A,FALSE,"1,5,10 yr comp";#N/A,#N/A,FALSE,"Lse-Exp.";#N/A,#N/A,FALSE,"Rent Roll";#N/A,#N/A,FALSE,"Historical (2)";#N/A,#N/A,FALSE,"RET's";#N/A,#N/A,FALSE,"Lease Rollover"}</definedName>
    <definedName name="wrn.275PricingBook." hidden="1">{#N/A,#N/A,FALSE,"Assumptions";#N/A,#N/A,FALSE,"Impact Assumptions";#N/A,#N/A,FALSE,"10-Yr - detail";#N/A,#N/A,FALSE,"1,5,10 yr comp";#N/A,#N/A,FALSE,"Lse-Exp.";#N/A,#N/A,FALSE,"Rent Roll";#N/A,#N/A,FALSE,"Historical (2)";#N/A,#N/A,FALSE,"RET's";#N/A,#N/A,FALSE,"Lease Rollover"}</definedName>
    <definedName name="wrn.275Schedulles." localSheetId="13" hidden="1">{#N/A,#N/A,FALSE,"Assumptions";#N/A,#N/A,FALSE,"10-Yr - detail";#N/A,#N/A,FALSE,"Rent Roll";#N/A,#N/A,FALSE,"Historical (2)";#N/A,#N/A,FALSE,"RET's";#N/A,#N/A,FALSE,"Lse-Exp.";#N/A,#N/A,FALSE,"Lease Rollover";#N/A,#N/A,FALSE,"Service Contracts"}</definedName>
    <definedName name="wrn.275Schedulles." localSheetId="0" hidden="1">{#N/A,#N/A,FALSE,"Assumptions";#N/A,#N/A,FALSE,"10-Yr - detail";#N/A,#N/A,FALSE,"Rent Roll";#N/A,#N/A,FALSE,"Historical (2)";#N/A,#N/A,FALSE,"RET's";#N/A,#N/A,FALSE,"Lse-Exp.";#N/A,#N/A,FALSE,"Lease Rollover";#N/A,#N/A,FALSE,"Service Contracts"}</definedName>
    <definedName name="wrn.275Schedulles." localSheetId="12" hidden="1">{#N/A,#N/A,FALSE,"Assumptions";#N/A,#N/A,FALSE,"10-Yr - detail";#N/A,#N/A,FALSE,"Rent Roll";#N/A,#N/A,FALSE,"Historical (2)";#N/A,#N/A,FALSE,"RET's";#N/A,#N/A,FALSE,"Lse-Exp.";#N/A,#N/A,FALSE,"Lease Rollover";#N/A,#N/A,FALSE,"Service Contracts"}</definedName>
    <definedName name="wrn.275Schedulles." hidden="1">{#N/A,#N/A,FALSE,"Assumptions";#N/A,#N/A,FALSE,"10-Yr - detail";#N/A,#N/A,FALSE,"Rent Roll";#N/A,#N/A,FALSE,"Historical (2)";#N/A,#N/A,FALSE,"RET's";#N/A,#N/A,FALSE,"Lse-Exp.";#N/A,#N/A,FALSE,"Lease Rollover";#N/A,#N/A,FALSE,"Service Contracts"}</definedName>
    <definedName name="wrn.Accretion." localSheetId="13" hidden="1">{"Accretion",#N/A,FALSE,"Assum"}</definedName>
    <definedName name="wrn.Accretion." localSheetId="0" hidden="1">{"Accretion",#N/A,FALSE,"Assum"}</definedName>
    <definedName name="wrn.Accretion." localSheetId="12" hidden="1">{"Accretion",#N/A,FALSE,"Assum"}</definedName>
    <definedName name="wrn.Accretion." hidden="1">{"Accretion",#N/A,FALSE,"Assum"}</definedName>
    <definedName name="wrn.Acq._.Model." localSheetId="13" hidden="1">{"RTN",#N/A,FALSE,"RTN";"Inc Stmt",#N/A,FALSE,"Inc Stmt";"Stats",#N/A,FALSE,"Stats";"Rnds",#N/A,FALSE,"Rnds";"Capx",#N/A,FALSE,"CapX";"Dues",#N/A,FALSE,"Dues";"Hist",#N/A,FALSE,"Hist";"Rev1",#N/A,FALSE,"Rev";"Rev2",#N/A,FALSE,"Rev";"Exp",#N/A,FALSE,"Exp";"Rounds",#N/A,FALSE,"Rounds";"Cap Imp",#N/A,FALSE,"Cap Imp"}</definedName>
    <definedName name="wrn.Acq._.Model." localSheetId="0" hidden="1">{"RTN",#N/A,FALSE,"RTN";"Inc Stmt",#N/A,FALSE,"Inc Stmt";"Stats",#N/A,FALSE,"Stats";"Rnds",#N/A,FALSE,"Rnds";"Capx",#N/A,FALSE,"CapX";"Dues",#N/A,FALSE,"Dues";"Hist",#N/A,FALSE,"Hist";"Rev1",#N/A,FALSE,"Rev";"Rev2",#N/A,FALSE,"Rev";"Exp",#N/A,FALSE,"Exp";"Rounds",#N/A,FALSE,"Rounds";"Cap Imp",#N/A,FALSE,"Cap Imp"}</definedName>
    <definedName name="wrn.Acq._.Model." localSheetId="12" hidden="1">{"RTN",#N/A,FALSE,"RTN";"Inc Stmt",#N/A,FALSE,"Inc Stmt";"Stats",#N/A,FALSE,"Stats";"Rnds",#N/A,FALSE,"Rnds";"Capx",#N/A,FALSE,"CapX";"Dues",#N/A,FALSE,"Dues";"Hist",#N/A,FALSE,"Hist";"Rev1",#N/A,FALSE,"Rev";"Rev2",#N/A,FALSE,"Rev";"Exp",#N/A,FALSE,"Exp";"Rounds",#N/A,FALSE,"Rounds";"Cap Imp",#N/A,FALSE,"Cap Imp"}</definedName>
    <definedName name="wrn.Acq._.Model." hidden="1">{"RTN",#N/A,FALSE,"RTN";"Inc Stmt",#N/A,FALSE,"Inc Stmt";"Stats",#N/A,FALSE,"Stats";"Rnds",#N/A,FALSE,"Rnds";"Capx",#N/A,FALSE,"CapX";"Dues",#N/A,FALSE,"Dues";"Hist",#N/A,FALSE,"Hist";"Rev1",#N/A,FALSE,"Rev";"Rev2",#N/A,FALSE,"Rev";"Exp",#N/A,FALSE,"Exp";"Rounds",#N/A,FALSE,"Rounds";"Cap Imp",#N/A,FALSE,"Cap Imp"}</definedName>
    <definedName name="wrn.Acquisition._.Model." localSheetId="13" hidden="1">{"Return",#N/A,FALSE,"RTN";"Inc Stmt",#N/A,FALSE,"Inc Stmt";"Stats",#N/A,FALSE,"Stats";"Rnds",#N/A,FALSE,"Rnds";"Dues",#N/A,FALSE,"Dues";"Capx",#N/A,FALSE,"CapX";"History",#N/A,FALSE,"Hist";"Rev",#N/A,FALSE,"Rev";"Expenses",#N/A,FALSE,"Exp";"Rounds",#N/A,FALSE,"Rounds";"Capex",#N/A,FALSE,"Capex"}</definedName>
    <definedName name="wrn.Acquisition._.Model." localSheetId="0" hidden="1">{"Return",#N/A,FALSE,"RTN";"Inc Stmt",#N/A,FALSE,"Inc Stmt";"Stats",#N/A,FALSE,"Stats";"Rnds",#N/A,FALSE,"Rnds";"Dues",#N/A,FALSE,"Dues";"Capx",#N/A,FALSE,"CapX";"History",#N/A,FALSE,"Hist";"Rev",#N/A,FALSE,"Rev";"Expenses",#N/A,FALSE,"Exp";"Rounds",#N/A,FALSE,"Rounds";"Capex",#N/A,FALSE,"Capex"}</definedName>
    <definedName name="wrn.Acquisition._.Model." localSheetId="12" hidden="1">{"Return",#N/A,FALSE,"RTN";"Inc Stmt",#N/A,FALSE,"Inc Stmt";"Stats",#N/A,FALSE,"Stats";"Rnds",#N/A,FALSE,"Rnds";"Dues",#N/A,FALSE,"Dues";"Capx",#N/A,FALSE,"CapX";"History",#N/A,FALSE,"Hist";"Rev",#N/A,FALSE,"Rev";"Expenses",#N/A,FALSE,"Exp";"Rounds",#N/A,FALSE,"Rounds";"Capex",#N/A,FALSE,"Capex"}</definedName>
    <definedName name="wrn.Acquisition._.Model." hidden="1">{"Return",#N/A,FALSE,"RTN";"Inc Stmt",#N/A,FALSE,"Inc Stmt";"Stats",#N/A,FALSE,"Stats";"Rnds",#N/A,FALSE,"Rnds";"Dues",#N/A,FALSE,"Dues";"Capx",#N/A,FALSE,"CapX";"History",#N/A,FALSE,"Hist";"Rev",#N/A,FALSE,"Rev";"Expenses",#N/A,FALSE,"Exp";"Rounds",#N/A,FALSE,"Rounds";"Capex",#N/A,FALSE,"Capex"}</definedName>
    <definedName name="wrn.All._.Schedules." localSheetId="13" hidden="1">{#N/A,#N/A,FALSE,"CF Consolidated 2";#N/A,#N/A,FALSE,"Retail Assump";#N/A,#N/A,FALSE,"CF Retail";#N/A,#N/A,FALSE,"Garage Assumpt 1";#N/A,#N/A,FALSE,"Garage Op Proj";#N/A,#N/A,FALSE,"Hist I&amp;E";#N/A,#N/A,FALSE,"Rent Roll";#N/A,#N/A,FALSE,"RE Taxes";#N/A,#N/A,FALSE,"CAM - BH";#N/A,#N/A,FALSE,"Comm.Condo CAM"}</definedName>
    <definedName name="wrn.All._.Schedules." localSheetId="0" hidden="1">{#N/A,#N/A,FALSE,"CF Consolidated 2";#N/A,#N/A,FALSE,"Retail Assump";#N/A,#N/A,FALSE,"CF Retail";#N/A,#N/A,FALSE,"Garage Assumpt 1";#N/A,#N/A,FALSE,"Garage Op Proj";#N/A,#N/A,FALSE,"Hist I&amp;E";#N/A,#N/A,FALSE,"Rent Roll";#N/A,#N/A,FALSE,"RE Taxes";#N/A,#N/A,FALSE,"CAM - BH";#N/A,#N/A,FALSE,"Comm.Condo CAM"}</definedName>
    <definedName name="wrn.All._.Schedules." localSheetId="12" hidden="1">{#N/A,#N/A,FALSE,"CF Consolidated 2";#N/A,#N/A,FALSE,"Retail Assump";#N/A,#N/A,FALSE,"CF Retail";#N/A,#N/A,FALSE,"Garage Assumpt 1";#N/A,#N/A,FALSE,"Garage Op Proj";#N/A,#N/A,FALSE,"Hist I&amp;E";#N/A,#N/A,FALSE,"Rent Roll";#N/A,#N/A,FALSE,"RE Taxes";#N/A,#N/A,FALSE,"CAM - BH";#N/A,#N/A,FALSE,"Comm.Condo CAM"}</definedName>
    <definedName name="wrn.All._.Schedules." hidden="1">{#N/A,#N/A,FALSE,"CF Consolidated 2";#N/A,#N/A,FALSE,"Retail Assump";#N/A,#N/A,FALSE,"CF Retail";#N/A,#N/A,FALSE,"Garage Assumpt 1";#N/A,#N/A,FALSE,"Garage Op Proj";#N/A,#N/A,FALSE,"Hist I&amp;E";#N/A,#N/A,FALSE,"Rent Roll";#N/A,#N/A,FALSE,"RE Taxes";#N/A,#N/A,FALSE,"CAM - BH";#N/A,#N/A,FALSE,"Comm.Condo CAM"}</definedName>
    <definedName name="wrn.All._.Stock_10_12_14." localSheetId="13" hidden="1">{"Has Gets","$10, All Stock, Purchase",FALSE,"Has Gets";"Has Gets","$10, All Stock, Pooling",FALSE,"Has Gets";"Has Gets","$12, All Stock, Purchase",FALSE,"Has Gets";"Has Gets","$12, All Stock, Pooling",FALSE,"Has Gets";"Has Gets","$14, All Stock, Purchase",FALSE,"Has Gets";"Has Gets","$14, All Stock, Pooling",FALSE,"Has Gets"}</definedName>
    <definedName name="wrn.All._.Stock_10_12_14." localSheetId="0" hidden="1">{"Has Gets","$10, All Stock, Purchase",FALSE,"Has Gets";"Has Gets","$10, All Stock, Pooling",FALSE,"Has Gets";"Has Gets","$12, All Stock, Purchase",FALSE,"Has Gets";"Has Gets","$12, All Stock, Pooling",FALSE,"Has Gets";"Has Gets","$14, All Stock, Purchase",FALSE,"Has Gets";"Has Gets","$14, All Stock, Pooling",FALSE,"Has Gets"}</definedName>
    <definedName name="wrn.All._.Stock_10_12_14." localSheetId="12" hidden="1">{"Has Gets","$10, All Stock, Purchase",FALSE,"Has Gets";"Has Gets","$10, All Stock, Pooling",FALSE,"Has Gets";"Has Gets","$12, All Stock, Purchase",FALSE,"Has Gets";"Has Gets","$12, All Stock, Pooling",FALSE,"Has Gets";"Has Gets","$14, All Stock, Purchase",FALSE,"Has Gets";"Has Gets","$14, All Stock, Pooling",FALSE,"Has Gets"}</definedName>
    <definedName name="wrn.All._.Stock_10_12_14." hidden="1">{"Has Gets","$10, All Stock, Purchase",FALSE,"Has Gets";"Has Gets","$10, All Stock, Pooling",FALSE,"Has Gets";"Has Gets","$12, All Stock, Purchase",FALSE,"Has Gets";"Has Gets","$12, All Stock, Pooling",FALSE,"Has Gets";"Has Gets","$14, All Stock, Purchase",FALSE,"Has Gets";"Has Gets","$14, All Stock, Pooling",FALSE,"Has Gets"}</definedName>
    <definedName name="wrn.AnnualRentRoll." localSheetId="13" hidden="1">{"AnnualRentRoll",#N/A,FALSE,"RentRoll"}</definedName>
    <definedName name="wrn.AnnualRentRoll." localSheetId="0" hidden="1">{"AnnualRentRoll",#N/A,FALSE,"RentRoll"}</definedName>
    <definedName name="wrn.AnnualRentRoll." localSheetId="12" hidden="1">{"AnnualRentRoll",#N/A,FALSE,"RentRoll"}</definedName>
    <definedName name="wrn.AnnualRentRoll." hidden="1">{"AnnualRentRoll",#N/A,FALSE,"RentRoll"}</definedName>
    <definedName name="wrn.Assumptions." localSheetId="13" hidden="1">{"Assumptions",#N/A,FALSE,"Assum"}</definedName>
    <definedName name="wrn.Assumptions." localSheetId="0" hidden="1">{"Assumptions",#N/A,FALSE,"Assum"}</definedName>
    <definedName name="wrn.Assumptions." localSheetId="12" hidden="1">{"Assumptions",#N/A,FALSE,"Assum"}</definedName>
    <definedName name="wrn.Assumptions." hidden="1">{"Assumptions",#N/A,FALSE,"Assum"}</definedName>
    <definedName name="wrn.Basic." localSheetId="13" hidden="1">{#N/A,#N/A,FALSE,"Cover";#N/A,#N/A,FALSE,"Assumptions";#N/A,#N/A,FALSE,"Acquirer";#N/A,#N/A,FALSE,"Target";#N/A,#N/A,FALSE,"Income Statement";#N/A,#N/A,FALSE,"Summary Tables"}</definedName>
    <definedName name="wrn.Basic." localSheetId="0" hidden="1">{#N/A,#N/A,FALSE,"Cover";#N/A,#N/A,FALSE,"Assumptions";#N/A,#N/A,FALSE,"Acquirer";#N/A,#N/A,FALSE,"Target";#N/A,#N/A,FALSE,"Income Statement";#N/A,#N/A,FALSE,"Summary Tables"}</definedName>
    <definedName name="wrn.Basic." localSheetId="12" hidden="1">{#N/A,#N/A,FALSE,"Cover";#N/A,#N/A,FALSE,"Assumptions";#N/A,#N/A,FALSE,"Acquirer";#N/A,#N/A,FALSE,"Target";#N/A,#N/A,FALSE,"Income Statement";#N/A,#N/A,FALSE,"Summary Tables"}</definedName>
    <definedName name="wrn.Basic." hidden="1">{#N/A,#N/A,FALSE,"Cover";#N/A,#N/A,FALSE,"Assumptions";#N/A,#N/A,FALSE,"Acquirer";#N/A,#N/A,FALSE,"Target";#N/A,#N/A,FALSE,"Income Statement";#N/A,#N/A,FALSE,"Summary Tables"}</definedName>
    <definedName name="wrn.BlackWhite." localSheetId="13" hidden="1">{#N/A,#N/A,FALSE,"NNN sum";#N/A,#N/A,FALSE,"10-yr Opt. A Sum";#N/A,#N/A,FALSE,"10-yr Opt A Other Costs";#N/A,#N/A,FALSE,"Purchase Sum";#N/A,#N/A,FALSE,"Purchase Other Costs"}</definedName>
    <definedName name="wrn.BlackWhite." localSheetId="0" hidden="1">{#N/A,#N/A,FALSE,"NNN sum";#N/A,#N/A,FALSE,"10-yr Opt. A Sum";#N/A,#N/A,FALSE,"10-yr Opt A Other Costs";#N/A,#N/A,FALSE,"Purchase Sum";#N/A,#N/A,FALSE,"Purchase Other Costs"}</definedName>
    <definedName name="wrn.BlackWhite." localSheetId="12" hidden="1">{#N/A,#N/A,FALSE,"NNN sum";#N/A,#N/A,FALSE,"10-yr Opt. A Sum";#N/A,#N/A,FALSE,"10-yr Opt A Other Costs";#N/A,#N/A,FALSE,"Purchase Sum";#N/A,#N/A,FALSE,"Purchase Other Costs"}</definedName>
    <definedName name="wrn.BlackWhite." hidden="1">{#N/A,#N/A,FALSE,"NNN sum";#N/A,#N/A,FALSE,"10-yr Opt. A Sum";#N/A,#N/A,FALSE,"10-yr Opt A Other Costs";#N/A,#N/A,FALSE,"Purchase Sum";#N/A,#N/A,FALSE,"Purchase Other Costs"}</definedName>
    <definedName name="wrn.BlackWhite5" localSheetId="13" hidden="1">{#N/A,#N/A,FALSE,"NNN sum";#N/A,#N/A,FALSE,"10-yr Opt. A Sum";#N/A,#N/A,FALSE,"10-yr Opt A Other Costs";#N/A,#N/A,FALSE,"Purchase Sum";#N/A,#N/A,FALSE,"Purchase Other Costs"}</definedName>
    <definedName name="wrn.BlackWhite5" localSheetId="0" hidden="1">{#N/A,#N/A,FALSE,"NNN sum";#N/A,#N/A,FALSE,"10-yr Opt. A Sum";#N/A,#N/A,FALSE,"10-yr Opt A Other Costs";#N/A,#N/A,FALSE,"Purchase Sum";#N/A,#N/A,FALSE,"Purchase Other Costs"}</definedName>
    <definedName name="wrn.BlackWhite5" localSheetId="12" hidden="1">{#N/A,#N/A,FALSE,"NNN sum";#N/A,#N/A,FALSE,"10-yr Opt. A Sum";#N/A,#N/A,FALSE,"10-yr Opt A Other Costs";#N/A,#N/A,FALSE,"Purchase Sum";#N/A,#N/A,FALSE,"Purchase Other Costs"}</definedName>
    <definedName name="wrn.BlackWhite5" hidden="1">{#N/A,#N/A,FALSE,"NNN sum";#N/A,#N/A,FALSE,"10-yr Opt. A Sum";#N/A,#N/A,FALSE,"10-yr Opt A Other Costs";#N/A,#N/A,FALSE,"Purchase Sum";#N/A,#N/A,FALSE,"Purchase Other Costs"}</definedName>
    <definedName name="wrn.Bonds." localSheetId="13" hidden="1">{#N/A,#N/A,FALSE,"Bonds - Consol";#N/A,#N/A,FALSE,"Bonds - Lakes";#N/A,#N/A,FALSE,"Bonds - Chabot";#N/A,#N/A,FALSE,"Bonds - Diablo"}</definedName>
    <definedName name="wrn.Bonds." localSheetId="0" hidden="1">{#N/A,#N/A,FALSE,"Bonds - Consol";#N/A,#N/A,FALSE,"Bonds - Lakes";#N/A,#N/A,FALSE,"Bonds - Chabot";#N/A,#N/A,FALSE,"Bonds - Diablo"}</definedName>
    <definedName name="wrn.Bonds." localSheetId="12" hidden="1">{#N/A,#N/A,FALSE,"Bonds - Consol";#N/A,#N/A,FALSE,"Bonds - Lakes";#N/A,#N/A,FALSE,"Bonds - Chabot";#N/A,#N/A,FALSE,"Bonds - Diablo"}</definedName>
    <definedName name="wrn.Bonds." hidden="1">{#N/A,#N/A,FALSE,"Bonds - Consol";#N/A,#N/A,FALSE,"Bonds - Lakes";#N/A,#N/A,FALSE,"Bonds - Chabot";#N/A,#N/A,FALSE,"Bonds - Diablo"}</definedName>
    <definedName name="wrn.Capx." localSheetId="13" hidden="1">{"Capx/exp",#N/A,FALSE,"CapX"}</definedName>
    <definedName name="wrn.Capx." localSheetId="0" hidden="1">{"Capx/exp",#N/A,FALSE,"CapX"}</definedName>
    <definedName name="wrn.Capx." localSheetId="12" hidden="1">{"Capx/exp",#N/A,FALSE,"CapX"}</definedName>
    <definedName name="wrn.Capx." hidden="1">{"Capx/exp",#N/A,FALSE,"CapX"}</definedName>
    <definedName name="wrn.Cash._.Flow._.and._.Matrix." localSheetId="13" hidden="1">{#N/A,#N/A,FALSE,"Matrix";#N/A,#N/A,FALSE,"Cash Flow";#N/A,#N/A,FALSE,"10 Year Cost Analysis"}</definedName>
    <definedName name="wrn.Cash._.Flow._.and._.Matrix." localSheetId="0" hidden="1">{#N/A,#N/A,FALSE,"Matrix";#N/A,#N/A,FALSE,"Cash Flow";#N/A,#N/A,FALSE,"10 Year Cost Analysis"}</definedName>
    <definedName name="wrn.Cash._.Flow._.and._.Matrix." localSheetId="12" hidden="1">{#N/A,#N/A,FALSE,"Matrix";#N/A,#N/A,FALSE,"Cash Flow";#N/A,#N/A,FALSE,"10 Year Cost Analysis"}</definedName>
    <definedName name="wrn.Cash._.Flow._.and._.Matrix." hidden="1">{#N/A,#N/A,FALSE,"Matrix";#N/A,#N/A,FALSE,"Cash Flow";#N/A,#N/A,FALSE,"10 Year Cost Analysis"}</definedName>
    <definedName name="wrn.CASH._.FLOWS._.ONLY." localSheetId="13" hidden="1">{#N/A,#N/A,FALSE,"Assumptions";#N/A,#N/A,FALSE,"Consol CF";#N/A,#N/A,FALSE,"Hacienda CF";#N/A,#N/A,FALSE,"Chabot CF";#N/A,#N/A,FALSE,"Diablo CF"}</definedName>
    <definedName name="wrn.CASH._.FLOWS._.ONLY." localSheetId="0" hidden="1">{#N/A,#N/A,FALSE,"Assumptions";#N/A,#N/A,FALSE,"Consol CF";#N/A,#N/A,FALSE,"Hacienda CF";#N/A,#N/A,FALSE,"Chabot CF";#N/A,#N/A,FALSE,"Diablo CF"}</definedName>
    <definedName name="wrn.CASH._.FLOWS._.ONLY." localSheetId="12" hidden="1">{#N/A,#N/A,FALSE,"Assumptions";#N/A,#N/A,FALSE,"Consol CF";#N/A,#N/A,FALSE,"Hacienda CF";#N/A,#N/A,FALSE,"Chabot CF";#N/A,#N/A,FALSE,"Diablo CF"}</definedName>
    <definedName name="wrn.CASH._.FLOWS._.ONLY." hidden="1">{#N/A,#N/A,FALSE,"Assumptions";#N/A,#N/A,FALSE,"Consol CF";#N/A,#N/A,FALSE,"Hacienda CF";#N/A,#N/A,FALSE,"Chabot CF";#N/A,#N/A,FALSE,"Diablo CF"}</definedName>
    <definedName name="wrn.CF._.Print." localSheetId="13" hidden="1">{#N/A,#N/A,FALSE,"Cash Flow";#N/A,#N/A,FALSE,"FFO";#N/A,#N/A,FALSE,"Dvlpt Assumptions";#N/A,#N/A,FALSE,"Equity &amp; Constr Financing";#N/A,#N/A,FALSE,"JV Fee Analysis - cash";#N/A,#N/A,FALSE,"JV Fee Analysis - GAAP";#N/A,#N/A,FALSE,"Prop CF Adj";#N/A,#N/A,FALSE,"Land Sales";#N/A,#N/A,FALSE,"Capex, existing";#N/A,#N/A,FALSE,"Capex,97 Budget";#N/A,#N/A,FALSE,"Capex, dvlpt";#N/A,#N/A,FALSE,"Cap overhead";#N/A,#N/A,FALSE,"Project Equity";#N/A,#N/A,FALSE,"Leasing Fees";#N/A,#N/A,FALSE,"Debt";#N/A,#N/A,FALSE,"Capitalized Interest";#N/A,#N/A,FALSE,"FF&amp; E Loan";#N/A,#N/A,FALSE,"Strip loan";#N/A,#N/A,FALSE,"Franklin Loan";#N/A,#N/A,FALSE,"Poto_Gurn Amortiz";#N/A,#N/A,FALSE,"Dividend Distr";#N/A,#N/A,FALSE,"Investment in Partnerships";#N/A,#N/A,FALSE,"JV Ops Cash Flow Adj.";#N/A,#N/A,FALSE,"Ontario";#N/A,#N/A,FALSE,"Ontario-Proj";#N/A,#N/A,FALSE,"Ont Debt";#N/A,#N/A,FALSE,"Grapevine";#N/A,#N/A,FALSE,"Grapevine-Proj";#N/A,#N/A,FALSE,"Arizona";#N/A,#N/A,FALSE,"Arizona - Proj";#N/A,#N/A,FALSE,"Sawgrass Ph III";#N/A,#N/A,FALSE,"Saw Phase III-Proj";#N/A,#N/A,FALSE,"City Center";#N/A,#N/A,FALSE,"City Center-Proj";#N/A,#N/A,FALSE,"Columbus";#N/A,#N/A,FALSE,"Columbus-Proj";#N/A,#N/A,FALSE,"Atlanta";#N/A,#N/A,FALSE,"Atlanta-Proj";#N/A,#N/A,FALSE,"Monee";#N/A,#N/A,FALSE,"Monee-Proj";#N/A,#N/A,FALSE,"Houston";#N/A,#N/A,FALSE,"Houston-Proj";#N/A,#N/A,FALSE,"San Francisco";#N/A,#N/A,FALSE,"San Francisco-Proj";#N/A,#N/A,FALSE,"Meadowlands";#N/A,#N/A,FALSE,"Meadowlands-Proj";#N/A,#N/A,FALSE,"Toronto";#N/A,#N/A,FALSE,"Toronto-Proj"}</definedName>
    <definedName name="wrn.CF._.Print." localSheetId="0" hidden="1">{#N/A,#N/A,FALSE,"Cash Flow";#N/A,#N/A,FALSE,"FFO";#N/A,#N/A,FALSE,"Dvlpt Assumptions";#N/A,#N/A,FALSE,"Equity &amp; Constr Financing";#N/A,#N/A,FALSE,"JV Fee Analysis - cash";#N/A,#N/A,FALSE,"JV Fee Analysis - GAAP";#N/A,#N/A,FALSE,"Prop CF Adj";#N/A,#N/A,FALSE,"Land Sales";#N/A,#N/A,FALSE,"Capex, existing";#N/A,#N/A,FALSE,"Capex,97 Budget";#N/A,#N/A,FALSE,"Capex, dvlpt";#N/A,#N/A,FALSE,"Cap overhead";#N/A,#N/A,FALSE,"Project Equity";#N/A,#N/A,FALSE,"Leasing Fees";#N/A,#N/A,FALSE,"Debt";#N/A,#N/A,FALSE,"Capitalized Interest";#N/A,#N/A,FALSE,"FF&amp; E Loan";#N/A,#N/A,FALSE,"Strip loan";#N/A,#N/A,FALSE,"Franklin Loan";#N/A,#N/A,FALSE,"Poto_Gurn Amortiz";#N/A,#N/A,FALSE,"Dividend Distr";#N/A,#N/A,FALSE,"Investment in Partnerships";#N/A,#N/A,FALSE,"JV Ops Cash Flow Adj.";#N/A,#N/A,FALSE,"Ontario";#N/A,#N/A,FALSE,"Ontario-Proj";#N/A,#N/A,FALSE,"Ont Debt";#N/A,#N/A,FALSE,"Grapevine";#N/A,#N/A,FALSE,"Grapevine-Proj";#N/A,#N/A,FALSE,"Arizona";#N/A,#N/A,FALSE,"Arizona - Proj";#N/A,#N/A,FALSE,"Sawgrass Ph III";#N/A,#N/A,FALSE,"Saw Phase III-Proj";#N/A,#N/A,FALSE,"City Center";#N/A,#N/A,FALSE,"City Center-Proj";#N/A,#N/A,FALSE,"Columbus";#N/A,#N/A,FALSE,"Columbus-Proj";#N/A,#N/A,FALSE,"Atlanta";#N/A,#N/A,FALSE,"Atlanta-Proj";#N/A,#N/A,FALSE,"Monee";#N/A,#N/A,FALSE,"Monee-Proj";#N/A,#N/A,FALSE,"Houston";#N/A,#N/A,FALSE,"Houston-Proj";#N/A,#N/A,FALSE,"San Francisco";#N/A,#N/A,FALSE,"San Francisco-Proj";#N/A,#N/A,FALSE,"Meadowlands";#N/A,#N/A,FALSE,"Meadowlands-Proj";#N/A,#N/A,FALSE,"Toronto";#N/A,#N/A,FALSE,"Toronto-Proj"}</definedName>
    <definedName name="wrn.CF._.Print." localSheetId="12" hidden="1">{#N/A,#N/A,FALSE,"Cash Flow";#N/A,#N/A,FALSE,"FFO";#N/A,#N/A,FALSE,"Dvlpt Assumptions";#N/A,#N/A,FALSE,"Equity &amp; Constr Financing";#N/A,#N/A,FALSE,"JV Fee Analysis - cash";#N/A,#N/A,FALSE,"JV Fee Analysis - GAAP";#N/A,#N/A,FALSE,"Prop CF Adj";#N/A,#N/A,FALSE,"Land Sales";#N/A,#N/A,FALSE,"Capex, existing";#N/A,#N/A,FALSE,"Capex,97 Budget";#N/A,#N/A,FALSE,"Capex, dvlpt";#N/A,#N/A,FALSE,"Cap overhead";#N/A,#N/A,FALSE,"Project Equity";#N/A,#N/A,FALSE,"Leasing Fees";#N/A,#N/A,FALSE,"Debt";#N/A,#N/A,FALSE,"Capitalized Interest";#N/A,#N/A,FALSE,"FF&amp; E Loan";#N/A,#N/A,FALSE,"Strip loan";#N/A,#N/A,FALSE,"Franklin Loan";#N/A,#N/A,FALSE,"Poto_Gurn Amortiz";#N/A,#N/A,FALSE,"Dividend Distr";#N/A,#N/A,FALSE,"Investment in Partnerships";#N/A,#N/A,FALSE,"JV Ops Cash Flow Adj.";#N/A,#N/A,FALSE,"Ontario";#N/A,#N/A,FALSE,"Ontario-Proj";#N/A,#N/A,FALSE,"Ont Debt";#N/A,#N/A,FALSE,"Grapevine";#N/A,#N/A,FALSE,"Grapevine-Proj";#N/A,#N/A,FALSE,"Arizona";#N/A,#N/A,FALSE,"Arizona - Proj";#N/A,#N/A,FALSE,"Sawgrass Ph III";#N/A,#N/A,FALSE,"Saw Phase III-Proj";#N/A,#N/A,FALSE,"City Center";#N/A,#N/A,FALSE,"City Center-Proj";#N/A,#N/A,FALSE,"Columbus";#N/A,#N/A,FALSE,"Columbus-Proj";#N/A,#N/A,FALSE,"Atlanta";#N/A,#N/A,FALSE,"Atlanta-Proj";#N/A,#N/A,FALSE,"Monee";#N/A,#N/A,FALSE,"Monee-Proj";#N/A,#N/A,FALSE,"Houston";#N/A,#N/A,FALSE,"Houston-Proj";#N/A,#N/A,FALSE,"San Francisco";#N/A,#N/A,FALSE,"San Francisco-Proj";#N/A,#N/A,FALSE,"Meadowlands";#N/A,#N/A,FALSE,"Meadowlands-Proj";#N/A,#N/A,FALSE,"Toronto";#N/A,#N/A,FALSE,"Toronto-Proj"}</definedName>
    <definedName name="wrn.CF._.Print." hidden="1">{#N/A,#N/A,FALSE,"Cash Flow";#N/A,#N/A,FALSE,"FFO";#N/A,#N/A,FALSE,"Dvlpt Assumptions";#N/A,#N/A,FALSE,"Equity &amp; Constr Financing";#N/A,#N/A,FALSE,"JV Fee Analysis - cash";#N/A,#N/A,FALSE,"JV Fee Analysis - GAAP";#N/A,#N/A,FALSE,"Prop CF Adj";#N/A,#N/A,FALSE,"Land Sales";#N/A,#N/A,FALSE,"Capex, existing";#N/A,#N/A,FALSE,"Capex,97 Budget";#N/A,#N/A,FALSE,"Capex, dvlpt";#N/A,#N/A,FALSE,"Cap overhead";#N/A,#N/A,FALSE,"Project Equity";#N/A,#N/A,FALSE,"Leasing Fees";#N/A,#N/A,FALSE,"Debt";#N/A,#N/A,FALSE,"Capitalized Interest";#N/A,#N/A,FALSE,"FF&amp; E Loan";#N/A,#N/A,FALSE,"Strip loan";#N/A,#N/A,FALSE,"Franklin Loan";#N/A,#N/A,FALSE,"Poto_Gurn Amortiz";#N/A,#N/A,FALSE,"Dividend Distr";#N/A,#N/A,FALSE,"Investment in Partnerships";#N/A,#N/A,FALSE,"JV Ops Cash Flow Adj.";#N/A,#N/A,FALSE,"Ontario";#N/A,#N/A,FALSE,"Ontario-Proj";#N/A,#N/A,FALSE,"Ont Debt";#N/A,#N/A,FALSE,"Grapevine";#N/A,#N/A,FALSE,"Grapevine-Proj";#N/A,#N/A,FALSE,"Arizona";#N/A,#N/A,FALSE,"Arizona - Proj";#N/A,#N/A,FALSE,"Sawgrass Ph III";#N/A,#N/A,FALSE,"Saw Phase III-Proj";#N/A,#N/A,FALSE,"City Center";#N/A,#N/A,FALSE,"City Center-Proj";#N/A,#N/A,FALSE,"Columbus";#N/A,#N/A,FALSE,"Columbus-Proj";#N/A,#N/A,FALSE,"Atlanta";#N/A,#N/A,FALSE,"Atlanta-Proj";#N/A,#N/A,FALSE,"Monee";#N/A,#N/A,FALSE,"Monee-Proj";#N/A,#N/A,FALSE,"Houston";#N/A,#N/A,FALSE,"Houston-Proj";#N/A,#N/A,FALSE,"San Francisco";#N/A,#N/A,FALSE,"San Francisco-Proj";#N/A,#N/A,FALSE,"Meadowlands";#N/A,#N/A,FALSE,"Meadowlands-Proj";#N/A,#N/A,FALSE,"Toronto";#N/A,#N/A,FALSE,"Toronto-Proj"}</definedName>
    <definedName name="wrn.data." localSheetId="13" hidden="1">{"data",#N/A,FALSE,"INPUT"}</definedName>
    <definedName name="wrn.data." localSheetId="0" hidden="1">{"data",#N/A,FALSE,"INPUT"}</definedName>
    <definedName name="wrn.data." localSheetId="12" hidden="1">{"data",#N/A,FALSE,"INPUT"}</definedName>
    <definedName name="wrn.data." hidden="1">{"data",#N/A,FALSE,"INPUT"}</definedName>
    <definedName name="wrn.data5" localSheetId="13" hidden="1">{"data",#N/A,FALSE,"INPUT"}</definedName>
    <definedName name="wrn.data5" localSheetId="0" hidden="1">{"data",#N/A,FALSE,"INPUT"}</definedName>
    <definedName name="wrn.data5" localSheetId="12" hidden="1">{"data",#N/A,FALSE,"INPUT"}</definedName>
    <definedName name="wrn.data5" hidden="1">{"data",#N/A,FALSE,"INPUT"}</definedName>
    <definedName name="wrn.detail." localSheetId="13" hidden="1">{"detail1",#N/A,FALSE,"Sheet1";"detail2",#N/A,FALSE,"Sheet1";"detail3",#N/A,FALSE,"Sheet1";"detail4",#N/A,FALSE,"Sheet1";"detail5",#N/A,FALSE,"Sheet1";"detail6",#N/A,FALSE,"Sheet1";"detail7",#N/A,FALSE,"Sheet1";"detail8",#N/A,FALSE,"Sheet1";"detail9",#N/A,FALSE,"Sheet1"}</definedName>
    <definedName name="wrn.detail." localSheetId="0" hidden="1">{"detail1",#N/A,FALSE,"Sheet1";"detail2",#N/A,FALSE,"Sheet1";"detail3",#N/A,FALSE,"Sheet1";"detail4",#N/A,FALSE,"Sheet1";"detail5",#N/A,FALSE,"Sheet1";"detail6",#N/A,FALSE,"Sheet1";"detail7",#N/A,FALSE,"Sheet1";"detail8",#N/A,FALSE,"Sheet1";"detail9",#N/A,FALSE,"Sheet1"}</definedName>
    <definedName name="wrn.detail." localSheetId="12" hidden="1">{"detail1",#N/A,FALSE,"Sheet1";"detail2",#N/A,FALSE,"Sheet1";"detail3",#N/A,FALSE,"Sheet1";"detail4",#N/A,FALSE,"Sheet1";"detail5",#N/A,FALSE,"Sheet1";"detail6",#N/A,FALSE,"Sheet1";"detail7",#N/A,FALSE,"Sheet1";"detail8",#N/A,FALSE,"Sheet1";"detail9",#N/A,FALSE,"Sheet1"}</definedName>
    <definedName name="wrn.detail." hidden="1">{"detail1",#N/A,FALSE,"Sheet1";"detail2",#N/A,FALSE,"Sheet1";"detail3",#N/A,FALSE,"Sheet1";"detail4",#N/A,FALSE,"Sheet1";"detail5",#N/A,FALSE,"Sheet1";"detail6",#N/A,FALSE,"Sheet1";"detail7",#N/A,FALSE,"Sheet1";"detail8",#N/A,FALSE,"Sheet1";"detail9",#N/A,FALSE,"Sheet1"}</definedName>
    <definedName name="wrn.Development._.Budget." localSheetId="13" hidden="1">{"Year 1",#N/A,FALSE,"Budget";"Year 2",#N/A,FALSE,"Budget";"Year 3",#N/A,FALSE,"Budget";"Year 4",#N/A,FALSE,"Budget"}</definedName>
    <definedName name="wrn.Development._.Budget." localSheetId="0" hidden="1">{"Year 1",#N/A,FALSE,"Budget";"Year 2",#N/A,FALSE,"Budget";"Year 3",#N/A,FALSE,"Budget";"Year 4",#N/A,FALSE,"Budget"}</definedName>
    <definedName name="wrn.Development._.Budget." localSheetId="12" hidden="1">{"Year 1",#N/A,FALSE,"Budget";"Year 2",#N/A,FALSE,"Budget";"Year 3",#N/A,FALSE,"Budget";"Year 4",#N/A,FALSE,"Budget"}</definedName>
    <definedName name="wrn.Development._.Budget." hidden="1">{"Year 1",#N/A,FALSE,"Budget";"Year 2",#N/A,FALSE,"Budget";"Year 3",#N/A,FALSE,"Budget";"Year 4",#N/A,FALSE,"Budget"}</definedName>
    <definedName name="wrn.Earnings._.Model." localSheetId="13" hidden="1">{#N/A,#N/A,FALSE,"Product Revenue";#N/A,#N/A,FALSE,"Geographic Revenue";#N/A,#N/A,FALSE,"Income Statement - As Reported";#N/A,#N/A,FALSE,"Income Statement - Operating";#N/A,#N/A,FALSE,"Income Statement - %Revenue";#N/A,#N/A,FALSE,"Year-over-Year Growth";#N/A,#N/A,FALSE,"Sequential Growth";#N/A,#N/A,FALSE,"Balance Sheet";#N/A,#N/A,FALSE,"Cash Flow";#N/A,#N/A,FALSE,"Ratios";#N/A,#N/A,FALSE,"Valuation"}</definedName>
    <definedName name="wrn.Earnings._.Model." localSheetId="0" hidden="1">{#N/A,#N/A,FALSE,"Product Revenue";#N/A,#N/A,FALSE,"Geographic Revenue";#N/A,#N/A,FALSE,"Income Statement - As Reported";#N/A,#N/A,FALSE,"Income Statement - Operating";#N/A,#N/A,FALSE,"Income Statement - %Revenue";#N/A,#N/A,FALSE,"Year-over-Year Growth";#N/A,#N/A,FALSE,"Sequential Growth";#N/A,#N/A,FALSE,"Balance Sheet";#N/A,#N/A,FALSE,"Cash Flow";#N/A,#N/A,FALSE,"Ratios";#N/A,#N/A,FALSE,"Valuation"}</definedName>
    <definedName name="wrn.Earnings._.Model." localSheetId="12" hidden="1">{#N/A,#N/A,FALSE,"Product Revenue";#N/A,#N/A,FALSE,"Geographic Revenue";#N/A,#N/A,FALSE,"Income Statement - As Reported";#N/A,#N/A,FALSE,"Income Statement - Operating";#N/A,#N/A,FALSE,"Income Statement - %Revenue";#N/A,#N/A,FALSE,"Year-over-Year Growth";#N/A,#N/A,FALSE,"Sequential Growth";#N/A,#N/A,FALSE,"Balance Sheet";#N/A,#N/A,FALSE,"Cash Flow";#N/A,#N/A,FALSE,"Ratios";#N/A,#N/A,FALSE,"Valuation"}</definedName>
    <definedName name="wrn.Earnings._.Model." hidden="1">{#N/A,#N/A,FALSE,"Product Revenue";#N/A,#N/A,FALSE,"Geographic Revenue";#N/A,#N/A,FALSE,"Income Statement - As Reported";#N/A,#N/A,FALSE,"Income Statement - Operating";#N/A,#N/A,FALSE,"Income Statement - %Revenue";#N/A,#N/A,FALSE,"Year-over-Year Growth";#N/A,#N/A,FALSE,"Sequential Growth";#N/A,#N/A,FALSE,"Balance Sheet";#N/A,#N/A,FALSE,"Cash Flow";#N/A,#N/A,FALSE,"Ratios";#N/A,#N/A,FALSE,"Valuation"}</definedName>
    <definedName name="wrn.Entire._.Package." localSheetId="13" hidden="1">{"Summary",#N/A,FALSE,"Assumptions";"Development 1 2",#N/A,FALSE,"Budget";"Operating Income",#N/A,FALSE,"Budget"}</definedName>
    <definedName name="wrn.Entire._.Package." localSheetId="0" hidden="1">{"Summary",#N/A,FALSE,"Assumptions";"Development 1 2",#N/A,FALSE,"Budget";"Operating Income",#N/A,FALSE,"Budget"}</definedName>
    <definedName name="wrn.Entire._.Package." localSheetId="12" hidden="1">{"Summary",#N/A,FALSE,"Assumptions";"Development 1 2",#N/A,FALSE,"Budget";"Operating Income",#N/A,FALSE,"Budget"}</definedName>
    <definedName name="wrn.Entire._.Package." hidden="1">{"Summary",#N/A,FALSE,"Assumptions";"Development 1 2",#N/A,FALSE,"Budget";"Operating Income",#N/A,FALSE,"Budget"}</definedName>
    <definedName name="wrn.Exhibits." localSheetId="13" hidden="1">{#N/A,#N/A,FALSE,"Historical";#N/A,#N/A,FALSE,"Adjusted";#N/A,#N/A,FALSE,"CAM Alloc.";#N/A,#N/A,FALSE,"Projected CAM"}</definedName>
    <definedName name="wrn.Exhibits." localSheetId="0" hidden="1">{#N/A,#N/A,FALSE,"Historical";#N/A,#N/A,FALSE,"Adjusted";#N/A,#N/A,FALSE,"CAM Alloc.";#N/A,#N/A,FALSE,"Projected CAM"}</definedName>
    <definedName name="wrn.Exhibits." localSheetId="12" hidden="1">{#N/A,#N/A,FALSE,"Historical";#N/A,#N/A,FALSE,"Adjusted";#N/A,#N/A,FALSE,"CAM Alloc.";#N/A,#N/A,FALSE,"Projected CAM"}</definedName>
    <definedName name="wrn.Exhibits." hidden="1">{#N/A,#N/A,FALSE,"Historical";#N/A,#N/A,FALSE,"Adjusted";#N/A,#N/A,FALSE,"CAM Alloc.";#N/A,#N/A,FALSE,"Projected CAM"}</definedName>
    <definedName name="wrn.ExitAndSalesAssumptions." localSheetId="13" hidden="1">{#N/A,#N/A,FALSE,"ExitStratigy"}</definedName>
    <definedName name="wrn.ExitAndSalesAssumptions." localSheetId="0" hidden="1">{#N/A,#N/A,FALSE,"ExitStratigy"}</definedName>
    <definedName name="wrn.ExitAndSalesAssumptions." localSheetId="12" hidden="1">{#N/A,#N/A,FALSE,"ExitStratigy"}</definedName>
    <definedName name="wrn.ExitAndSalesAssumptions." hidden="1">{#N/A,#N/A,FALSE,"ExitStratigy"}</definedName>
    <definedName name="wrn.FCB." localSheetId="13" hidden="1">{"FCB_ALL",#N/A,FALSE,"FCB"}</definedName>
    <definedName name="wrn.FCB." localSheetId="0" hidden="1">{"FCB_ALL",#N/A,FALSE,"FCB"}</definedName>
    <definedName name="wrn.FCB." localSheetId="12" hidden="1">{"FCB_ALL",#N/A,FALSE,"FCB"}</definedName>
    <definedName name="wrn.FCB." hidden="1">{"FCB_ALL",#N/A,FALSE,"FCB"}</definedName>
    <definedName name="wrn.fcb2" localSheetId="13" hidden="1">{"FCB_ALL",#N/A,FALSE,"FCB"}</definedName>
    <definedName name="wrn.fcb2" localSheetId="0" hidden="1">{"FCB_ALL",#N/A,FALSE,"FCB"}</definedName>
    <definedName name="wrn.fcb2" localSheetId="12" hidden="1">{"FCB_ALL",#N/A,FALSE,"FCB"}</definedName>
    <definedName name="wrn.fcb2" hidden="1">{"FCB_ALL",#N/A,FALSE,"FCB"}</definedName>
    <definedName name="wrn.FOschedules." localSheetId="13" hidden="1">{"FOschedule1",#N/A,FALSE,"Sheet1";"FOschedule2",#N/A,FALSE,"Sheet1";"FOschedule3",#N/A,FALSE,"Sheet1"}</definedName>
    <definedName name="wrn.FOschedules." localSheetId="0" hidden="1">{"FOschedule1",#N/A,FALSE,"Sheet1";"FOschedule2",#N/A,FALSE,"Sheet1";"FOschedule3",#N/A,FALSE,"Sheet1"}</definedName>
    <definedName name="wrn.FOschedules." localSheetId="12" hidden="1">{"FOschedule1",#N/A,FALSE,"Sheet1";"FOschedule2",#N/A,FALSE,"Sheet1";"FOschedule3",#N/A,FALSE,"Sheet1"}</definedName>
    <definedName name="wrn.FOschedules." hidden="1">{"FOschedule1",#N/A,FALSE,"Sheet1";"FOschedule2",#N/A,FALSE,"Sheet1";"FOschedule3",#N/A,FALSE,"Sheet1"}</definedName>
    <definedName name="wrn.Garage." localSheetId="13" hidden="1">{#N/A,#N/A,FALSE,"Garage Assumpt 1";#N/A,#N/A,FALSE,"Garage Op Proj";#N/A,#N/A,FALSE,"Hist I&amp;E";#N/A,#N/A,FALSE,"Garage Lease"}</definedName>
    <definedName name="wrn.Garage." localSheetId="0" hidden="1">{#N/A,#N/A,FALSE,"Garage Assumpt 1";#N/A,#N/A,FALSE,"Garage Op Proj";#N/A,#N/A,FALSE,"Hist I&amp;E";#N/A,#N/A,FALSE,"Garage Lease"}</definedName>
    <definedName name="wrn.Garage." localSheetId="12" hidden="1">{#N/A,#N/A,FALSE,"Garage Assumpt 1";#N/A,#N/A,FALSE,"Garage Op Proj";#N/A,#N/A,FALSE,"Hist I&amp;E";#N/A,#N/A,FALSE,"Garage Lease"}</definedName>
    <definedName name="wrn.Garage." hidden="1">{#N/A,#N/A,FALSE,"Garage Assumpt 1";#N/A,#N/A,FALSE,"Garage Op Proj";#N/A,#N/A,FALSE,"Hist I&amp;E";#N/A,#N/A,FALSE,"Garage Lease"}</definedName>
    <definedName name="wrn.GSA._.PRINT." localSheetId="13" hidden="1">{#N/A,#N/A,FALSE,"DEV COSTS";#N/A,#N/A,FALSE,"10-YR C. F."}</definedName>
    <definedName name="wrn.GSA._.PRINT." localSheetId="0" hidden="1">{#N/A,#N/A,FALSE,"DEV COSTS";#N/A,#N/A,FALSE,"10-YR C. F."}</definedName>
    <definedName name="wrn.GSA._.PRINT." localSheetId="12" hidden="1">{#N/A,#N/A,FALSE,"DEV COSTS";#N/A,#N/A,FALSE,"10-YR C. F."}</definedName>
    <definedName name="wrn.GSA._.PRINT." hidden="1">{#N/A,#N/A,FALSE,"DEV COSTS";#N/A,#N/A,FALSE,"10-YR C. F."}</definedName>
    <definedName name="wrn.gsa._PRINT5" localSheetId="13" hidden="1">{#N/A,#N/A,FALSE,"DEV COSTS";#N/A,#N/A,FALSE,"10-YR C. F."}</definedName>
    <definedName name="wrn.gsa._PRINT5" localSheetId="0" hidden="1">{#N/A,#N/A,FALSE,"DEV COSTS";#N/A,#N/A,FALSE,"10-YR C. F."}</definedName>
    <definedName name="wrn.gsa._PRINT5" localSheetId="12" hidden="1">{#N/A,#N/A,FALSE,"DEV COSTS";#N/A,#N/A,FALSE,"10-YR C. F."}</definedName>
    <definedName name="wrn.gsa._PRINT5" hidden="1">{#N/A,#N/A,FALSE,"DEV COSTS";#N/A,#N/A,FALSE,"10-YR C. F."}</definedName>
    <definedName name="wrn.Hist._.InE." localSheetId="13" hidden="1">{#N/A,#N/A,FALSE,"Hist I&amp;E - Consol";#N/A,#N/A,FALSE,"Hist I&amp;E - Lakes";#N/A,#N/A,FALSE,"Hist I&amp;E - Chabot";#N/A,#N/A,FALSE,"Hist I&amp;E - Diablo"}</definedName>
    <definedName name="wrn.Hist._.InE." localSheetId="0" hidden="1">{#N/A,#N/A,FALSE,"Hist I&amp;E - Consol";#N/A,#N/A,FALSE,"Hist I&amp;E - Lakes";#N/A,#N/A,FALSE,"Hist I&amp;E - Chabot";#N/A,#N/A,FALSE,"Hist I&amp;E - Diablo"}</definedName>
    <definedName name="wrn.Hist._.InE." localSheetId="12" hidden="1">{#N/A,#N/A,FALSE,"Hist I&amp;E - Consol";#N/A,#N/A,FALSE,"Hist I&amp;E - Lakes";#N/A,#N/A,FALSE,"Hist I&amp;E - Chabot";#N/A,#N/A,FALSE,"Hist I&amp;E - Diablo"}</definedName>
    <definedName name="wrn.Hist._.InE." hidden="1">{#N/A,#N/A,FALSE,"Hist I&amp;E - Consol";#N/A,#N/A,FALSE,"Hist I&amp;E - Lakes";#N/A,#N/A,FALSE,"Hist I&amp;E - Chabot";#N/A,#N/A,FALSE,"Hist I&amp;E - Diablo"}</definedName>
    <definedName name="wrn.Hist._.InE2." localSheetId="13" hidden="1">{#N/A,#N/A,FALSE,"Hist I&amp;E - #2";#N/A,#N/A,FALSE,"Hist I&amp;E - #3";#N/A,#N/A,FALSE,"Hist I&amp;E - #4";#N/A,#N/A,FALSE,"Hist I&amp;E - #5";#N/A,#N/A,FALSE,"Hist I&amp;E - #6";#N/A,#N/A,FALSE,"Hist I&amp;E - #8";#N/A,#N/A,FALSE,"Hist I&amp;E - #9";#N/A,#N/A,FALSE,"Hist I&amp;E - #10"}</definedName>
    <definedName name="wrn.Hist._.InE2." localSheetId="0" hidden="1">{#N/A,#N/A,FALSE,"Hist I&amp;E - #2";#N/A,#N/A,FALSE,"Hist I&amp;E - #3";#N/A,#N/A,FALSE,"Hist I&amp;E - #4";#N/A,#N/A,FALSE,"Hist I&amp;E - #5";#N/A,#N/A,FALSE,"Hist I&amp;E - #6";#N/A,#N/A,FALSE,"Hist I&amp;E - #8";#N/A,#N/A,FALSE,"Hist I&amp;E - #9";#N/A,#N/A,FALSE,"Hist I&amp;E - #10"}</definedName>
    <definedName name="wrn.Hist._.InE2." localSheetId="12" hidden="1">{#N/A,#N/A,FALSE,"Hist I&amp;E - #2";#N/A,#N/A,FALSE,"Hist I&amp;E - #3";#N/A,#N/A,FALSE,"Hist I&amp;E - #4";#N/A,#N/A,FALSE,"Hist I&amp;E - #5";#N/A,#N/A,FALSE,"Hist I&amp;E - #6";#N/A,#N/A,FALSE,"Hist I&amp;E - #8";#N/A,#N/A,FALSE,"Hist I&amp;E - #9";#N/A,#N/A,FALSE,"Hist I&amp;E - #10"}</definedName>
    <definedName name="wrn.Hist._.InE2." hidden="1">{#N/A,#N/A,FALSE,"Hist I&amp;E - #2";#N/A,#N/A,FALSE,"Hist I&amp;E - #3";#N/A,#N/A,FALSE,"Hist I&amp;E - #4";#N/A,#N/A,FALSE,"Hist I&amp;E - #5";#N/A,#N/A,FALSE,"Hist I&amp;E - #6";#N/A,#N/A,FALSE,"Hist I&amp;E - #8";#N/A,#N/A,FALSE,"Hist I&amp;E - #9";#N/A,#N/A,FALSE,"Hist I&amp;E - #10"}</definedName>
    <definedName name="wrn.Income._.Statements." localSheetId="13" hidden="1">{"Annual Income",#N/A,FALSE,"Revenues";"Quarter Income",#N/A,FALSE,"Revenues"}</definedName>
    <definedName name="wrn.Income._.Statements." localSheetId="0" hidden="1">{"Annual Income",#N/A,FALSE,"Revenues";"Quarter Income",#N/A,FALSE,"Revenues"}</definedName>
    <definedName name="wrn.Income._.Statements." localSheetId="12" hidden="1">{"Annual Income",#N/A,FALSE,"Revenues";"Quarter Income",#N/A,FALSE,"Revenues"}</definedName>
    <definedName name="wrn.Income._.Statements." hidden="1">{"Annual Income",#N/A,FALSE,"Revenues";"Quarter Income",#N/A,FALSE,"Revenues"}</definedName>
    <definedName name="wrn.LoanInformation." localSheetId="13" hidden="1">{#N/A,#N/A,FALSE,"LoanAssumptions"}</definedName>
    <definedName name="wrn.LoanInformation." localSheetId="0" hidden="1">{#N/A,#N/A,FALSE,"LoanAssumptions"}</definedName>
    <definedName name="wrn.LoanInformation." localSheetId="12" hidden="1">{#N/A,#N/A,FALSE,"LoanAssumptions"}</definedName>
    <definedName name="wrn.LoanInformation." hidden="1">{#N/A,#N/A,FALSE,"LoanAssumptions"}</definedName>
    <definedName name="wrn.MATRICES._.and._.CFs." localSheetId="13" hidden="1">{#N/A,#N/A,FALSE,"Assumptions";#N/A,#N/A,FALSE,"Consol CF";#N/A,#N/A,FALSE,"matx B4 DS";#N/A,#N/A,FALSE,"Hacienda CF";#N/A,#N/A,FALSE,"matx B4 DS Hac";#N/A,#N/A,FALSE,"Chabot CF";#N/A,#N/A,FALSE,"matx B4 DS Chabot";#N/A,#N/A,FALSE,"Diablo CF";#N/A,#N/A,FALSE,"matx B4 DS Diablo"}</definedName>
    <definedName name="wrn.MATRICES._.and._.CFs." localSheetId="0" hidden="1">{#N/A,#N/A,FALSE,"Assumptions";#N/A,#N/A,FALSE,"Consol CF";#N/A,#N/A,FALSE,"matx B4 DS";#N/A,#N/A,FALSE,"Hacienda CF";#N/A,#N/A,FALSE,"matx B4 DS Hac";#N/A,#N/A,FALSE,"Chabot CF";#N/A,#N/A,FALSE,"matx B4 DS Chabot";#N/A,#N/A,FALSE,"Diablo CF";#N/A,#N/A,FALSE,"matx B4 DS Diablo"}</definedName>
    <definedName name="wrn.MATRICES._.and._.CFs." localSheetId="12" hidden="1">{#N/A,#N/A,FALSE,"Assumptions";#N/A,#N/A,FALSE,"Consol CF";#N/A,#N/A,FALSE,"matx B4 DS";#N/A,#N/A,FALSE,"Hacienda CF";#N/A,#N/A,FALSE,"matx B4 DS Hac";#N/A,#N/A,FALSE,"Chabot CF";#N/A,#N/A,FALSE,"matx B4 DS Chabot";#N/A,#N/A,FALSE,"Diablo CF";#N/A,#N/A,FALSE,"matx B4 DS Diablo"}</definedName>
    <definedName name="wrn.MATRICES._.and._.CFs." hidden="1">{#N/A,#N/A,FALSE,"Assumptions";#N/A,#N/A,FALSE,"Consol CF";#N/A,#N/A,FALSE,"matx B4 DS";#N/A,#N/A,FALSE,"Hacienda CF";#N/A,#N/A,FALSE,"matx B4 DS Hac";#N/A,#N/A,FALSE,"Chabot CF";#N/A,#N/A,FALSE,"matx B4 DS Chabot";#N/A,#N/A,FALSE,"Diablo CF";#N/A,#N/A,FALSE,"matx B4 DS Diablo"}</definedName>
    <definedName name="wrn.MATRICIES._.ONLY." localSheetId="13" hidden="1">{#N/A,#N/A,FALSE,"matx B4 DS";#N/A,#N/A,FALSE,"matx B4 DS Hac";#N/A,#N/A,FALSE,"matx B4 DS Chabot";#N/A,#N/A,FALSE,"matx B4 DS Diablo"}</definedName>
    <definedName name="wrn.MATRICIES._.ONLY." localSheetId="0" hidden="1">{#N/A,#N/A,FALSE,"matx B4 DS";#N/A,#N/A,FALSE,"matx B4 DS Hac";#N/A,#N/A,FALSE,"matx B4 DS Chabot";#N/A,#N/A,FALSE,"matx B4 DS Diablo"}</definedName>
    <definedName name="wrn.MATRICIES._.ONLY." localSheetId="12" hidden="1">{#N/A,#N/A,FALSE,"matx B4 DS";#N/A,#N/A,FALSE,"matx B4 DS Hac";#N/A,#N/A,FALSE,"matx B4 DS Chabot";#N/A,#N/A,FALSE,"matx B4 DS Diablo"}</definedName>
    <definedName name="wrn.MATRICIES._.ONLY." hidden="1">{#N/A,#N/A,FALSE,"matx B4 DS";#N/A,#N/A,FALSE,"matx B4 DS Hac";#N/A,#N/A,FALSE,"matx B4 DS Chabot";#N/A,#N/A,FALSE,"matx B4 DS Diablo"}</definedName>
    <definedName name="wrn.MODEL." localSheetId="13" hidden="1">{"IS",#N/A,FALSE,"Income Statement";"ISR",#N/A,FALSE,"Income Statement Ratios";"BS",#N/A,FALSE,"Balance Sheet";"BSR",#N/A,FALSE,"Balance Sheet Ratios";"CF",#N/A,FALSE,"Cash Flow";"SALES",#N/A,FALSE,"Sales Analysis";"RR",#N/A,FALSE,"Recent Results"}</definedName>
    <definedName name="wrn.MODEL." localSheetId="0" hidden="1">{"IS",#N/A,FALSE,"Income Statement";"ISR",#N/A,FALSE,"Income Statement Ratios";"BS",#N/A,FALSE,"Balance Sheet";"BSR",#N/A,FALSE,"Balance Sheet Ratios";"CF",#N/A,FALSE,"Cash Flow";"SALES",#N/A,FALSE,"Sales Analysis";"RR",#N/A,FALSE,"Recent Results"}</definedName>
    <definedName name="wrn.MODEL." localSheetId="12" hidden="1">{"IS",#N/A,FALSE,"Income Statement";"ISR",#N/A,FALSE,"Income Statement Ratios";"BS",#N/A,FALSE,"Balance Sheet";"BSR",#N/A,FALSE,"Balance Sheet Ratios";"CF",#N/A,FALSE,"Cash Flow";"SALES",#N/A,FALSE,"Sales Analysis";"RR",#N/A,FALSE,"Recent Results"}</definedName>
    <definedName name="wrn.MODEL." hidden="1">{"IS",#N/A,FALSE,"Income Statement";"ISR",#N/A,FALSE,"Income Statement Ratios";"BS",#N/A,FALSE,"Balance Sheet";"BSR",#N/A,FALSE,"Balance Sheet Ratios";"CF",#N/A,FALSE,"Cash Flow";"SALES",#N/A,FALSE,"Sales Analysis";"RR",#N/A,FALSE,"Recent Results"}</definedName>
    <definedName name="wrn.MODEL5" localSheetId="13" hidden="1">{"IS",#N/A,FALSE,"Income Statement";"ISR",#N/A,FALSE,"Income Statement Ratios";"BS",#N/A,FALSE,"Balance Sheet";"BSR",#N/A,FALSE,"Balance Sheet Ratios";"CF",#N/A,FALSE,"Cash Flow";"SALES",#N/A,FALSE,"Sales Analysis";"RR",#N/A,FALSE,"Recent Results"}</definedName>
    <definedName name="wrn.MODEL5" localSheetId="0" hidden="1">{"IS",#N/A,FALSE,"Income Statement";"ISR",#N/A,FALSE,"Income Statement Ratios";"BS",#N/A,FALSE,"Balance Sheet";"BSR",#N/A,FALSE,"Balance Sheet Ratios";"CF",#N/A,FALSE,"Cash Flow";"SALES",#N/A,FALSE,"Sales Analysis";"RR",#N/A,FALSE,"Recent Results"}</definedName>
    <definedName name="wrn.MODEL5" localSheetId="12" hidden="1">{"IS",#N/A,FALSE,"Income Statement";"ISR",#N/A,FALSE,"Income Statement Ratios";"BS",#N/A,FALSE,"Balance Sheet";"BSR",#N/A,FALSE,"Balance Sheet Ratios";"CF",#N/A,FALSE,"Cash Flow";"SALES",#N/A,FALSE,"Sales Analysis";"RR",#N/A,FALSE,"Recent Results"}</definedName>
    <definedName name="wrn.MODEL5" hidden="1">{"IS",#N/A,FALSE,"Income Statement";"ISR",#N/A,FALSE,"Income Statement Ratios";"BS",#N/A,FALSE,"Balance Sheet";"BSR",#N/A,FALSE,"Balance Sheet Ratios";"CF",#N/A,FALSE,"Cash Flow";"SALES",#N/A,FALSE,"Sales Analysis";"RR",#N/A,FALSE,"Recent Results"}</definedName>
    <definedName name="wrn.MonthlyRentRoll." localSheetId="13" hidden="1">{"MonthlyRentRoll",#N/A,FALSE,"RentRoll"}</definedName>
    <definedName name="wrn.MonthlyRentRoll." localSheetId="0" hidden="1">{"MonthlyRentRoll",#N/A,FALSE,"RentRoll"}</definedName>
    <definedName name="wrn.MonthlyRentRoll." localSheetId="12" hidden="1">{"MonthlyRentRoll",#N/A,FALSE,"RentRoll"}</definedName>
    <definedName name="wrn.MonthlyRentRoll." hidden="1">{"MonthlyRentRoll",#N/A,FALSE,"RentRoll"}</definedName>
    <definedName name="wrn.OperatingAssumtions." localSheetId="13" hidden="1">{#N/A,#N/A,FALSE,"OperatingAssumptions"}</definedName>
    <definedName name="wrn.OperatingAssumtions." localSheetId="0" hidden="1">{#N/A,#N/A,FALSE,"OperatingAssumptions"}</definedName>
    <definedName name="wrn.OperatingAssumtions." localSheetId="12" hidden="1">{#N/A,#N/A,FALSE,"OperatingAssumptions"}</definedName>
    <definedName name="wrn.OperatingAssumtions." hidden="1">{#N/A,#N/A,FALSE,"OperatingAssumptions"}</definedName>
    <definedName name="wrn.PR_TRIAL_BALANCE." localSheetId="13" hidden="1">{"TB_PR","50",FALSE,"PR_TRIAL_BALANCE";"TB_PR","51",FALSE,"PR_TRIAL_BALANCE";"TB_PR","52",FALSE,"PR_TRIAL_BALANCE";"TB_PR","53",FALSE,"PR_TRIAL_BALANCE";"TB_PR","54",FALSE,"PR_TRIAL_BALANCE";"TB_PR","55",FALSE,"PR_TRIAL_BALANCE";"TB_PR","56",FALSE,"PR_TRIAL_BALANCE";"TB_PR","57",FALSE,"PR_TRIAL_BALANCE";"TB_PR","61",FALSE,"PR_TRIAL_BALANCE";"TB_PR","63",FALSE,"PR_TRIAL_BALANCE";"TB_PR","65",FALSE,"PR_TRIAL_BALANCE";"TB_PR","66",FALSE,"PR_TRIAL_BALANCE"}</definedName>
    <definedName name="wrn.PR_TRIAL_BALANCE." localSheetId="0" hidden="1">{"TB_PR","50",FALSE,"PR_TRIAL_BALANCE";"TB_PR","51",FALSE,"PR_TRIAL_BALANCE";"TB_PR","52",FALSE,"PR_TRIAL_BALANCE";"TB_PR","53",FALSE,"PR_TRIAL_BALANCE";"TB_PR","54",FALSE,"PR_TRIAL_BALANCE";"TB_PR","55",FALSE,"PR_TRIAL_BALANCE";"TB_PR","56",FALSE,"PR_TRIAL_BALANCE";"TB_PR","57",FALSE,"PR_TRIAL_BALANCE";"TB_PR","61",FALSE,"PR_TRIAL_BALANCE";"TB_PR","63",FALSE,"PR_TRIAL_BALANCE";"TB_PR","65",FALSE,"PR_TRIAL_BALANCE";"TB_PR","66",FALSE,"PR_TRIAL_BALANCE"}</definedName>
    <definedName name="wrn.PR_TRIAL_BALANCE." localSheetId="12" hidden="1">{"TB_PR","50",FALSE,"PR_TRIAL_BALANCE";"TB_PR","51",FALSE,"PR_TRIAL_BALANCE";"TB_PR","52",FALSE,"PR_TRIAL_BALANCE";"TB_PR","53",FALSE,"PR_TRIAL_BALANCE";"TB_PR","54",FALSE,"PR_TRIAL_BALANCE";"TB_PR","55",FALSE,"PR_TRIAL_BALANCE";"TB_PR","56",FALSE,"PR_TRIAL_BALANCE";"TB_PR","57",FALSE,"PR_TRIAL_BALANCE";"TB_PR","61",FALSE,"PR_TRIAL_BALANCE";"TB_PR","63",FALSE,"PR_TRIAL_BALANCE";"TB_PR","65",FALSE,"PR_TRIAL_BALANCE";"TB_PR","66",FALSE,"PR_TRIAL_BALANCE"}</definedName>
    <definedName name="wrn.PR_TRIAL_BALANCE." hidden="1">{"TB_PR","50",FALSE,"PR_TRIAL_BALANCE";"TB_PR","51",FALSE,"PR_TRIAL_BALANCE";"TB_PR","52",FALSE,"PR_TRIAL_BALANCE";"TB_PR","53",FALSE,"PR_TRIAL_BALANCE";"TB_PR","54",FALSE,"PR_TRIAL_BALANCE";"TB_PR","55",FALSE,"PR_TRIAL_BALANCE";"TB_PR","56",FALSE,"PR_TRIAL_BALANCE";"TB_PR","57",FALSE,"PR_TRIAL_BALANCE";"TB_PR","61",FALSE,"PR_TRIAL_BALANCE";"TB_PR","63",FALSE,"PR_TRIAL_BALANCE";"TB_PR","65",FALSE,"PR_TRIAL_BALANCE";"TB_PR","66",FALSE,"PR_TRIAL_BALANCE"}</definedName>
    <definedName name="wrn.Presentation." localSheetId="13" hidden="1">{#N/A,#N/A,TRUE,"Summary";"AnnualRentRoll",#N/A,TRUE,"RentRoll";#N/A,#N/A,TRUE,"ExitStratigy";#N/A,#N/A,TRUE,"OperatingAssumptions"}</definedName>
    <definedName name="wrn.Presentation." localSheetId="0" hidden="1">{#N/A,#N/A,TRUE,"Summary";"AnnualRentRoll",#N/A,TRUE,"RentRoll";#N/A,#N/A,TRUE,"ExitStratigy";#N/A,#N/A,TRUE,"OperatingAssumptions"}</definedName>
    <definedName name="wrn.Presentation." localSheetId="12" hidden="1">{#N/A,#N/A,TRUE,"Summary";"AnnualRentRoll",#N/A,TRUE,"RentRoll";#N/A,#N/A,TRUE,"ExitStratigy";#N/A,#N/A,TRUE,"OperatingAssumptions"}</definedName>
    <definedName name="wrn.Presentation." hidden="1">{#N/A,#N/A,TRUE,"Summary";"AnnualRentRoll",#N/A,TRUE,"RentRoll";#N/A,#N/A,TRUE,"ExitStratigy";#N/A,#N/A,TRUE,"OperatingAssumptions"}</definedName>
    <definedName name="wrn.print." localSheetId="13" hidden="1">{"Assump",#N/A,TRUE,"Proforma";"first",#N/A,TRUE,"Proforma";"second",#N/A,TRUE,"Proforma";"lease1",#N/A,TRUE,"Proforma";"lease2",#N/A,TRUE,"Proforma"}</definedName>
    <definedName name="wrn.print." localSheetId="0" hidden="1">{"Assump",#N/A,TRUE,"Proforma";"first",#N/A,TRUE,"Proforma";"second",#N/A,TRUE,"Proforma";"lease1",#N/A,TRUE,"Proforma";"lease2",#N/A,TRUE,"Proforma"}</definedName>
    <definedName name="wrn.print." localSheetId="12" hidden="1">{"Assump",#N/A,TRUE,"Proforma";"first",#N/A,TRUE,"Proforma";"second",#N/A,TRUE,"Proforma";"lease1",#N/A,TRUE,"Proforma";"lease2",#N/A,TRUE,"Proforma"}</definedName>
    <definedName name="wrn.print." hidden="1">{"Assump",#N/A,TRUE,"Proforma";"first",#N/A,TRUE,"Proforma";"second",#N/A,TRUE,"Proforma";"lease1",#N/A,TRUE,"Proforma";"lease2",#N/A,TRUE,"Proforma"}</definedName>
    <definedName name="wrn.Print._.4." localSheetId="13" hidden="1">{"Outflow 1",#N/A,FALSE,"Outflows-Inflows";"Outflow 2",#N/A,FALSE,"Outflows-Inflows";"Inflow 1",#N/A,FALSE,"Outflows-Inflows";"Inflow 2",#N/A,FALSE,"Outflows-Inflows"}</definedName>
    <definedName name="wrn.Print._.4." localSheetId="0" hidden="1">{"Outflow 1",#N/A,FALSE,"Outflows-Inflows";"Outflow 2",#N/A,FALSE,"Outflows-Inflows";"Inflow 1",#N/A,FALSE,"Outflows-Inflows";"Inflow 2",#N/A,FALSE,"Outflows-Inflows"}</definedName>
    <definedName name="wrn.Print._.4." localSheetId="12" hidden="1">{"Outflow 1",#N/A,FALSE,"Outflows-Inflows";"Outflow 2",#N/A,FALSE,"Outflows-Inflows";"Inflow 1",#N/A,FALSE,"Outflows-Inflows";"Inflow 2",#N/A,FALSE,"Outflows-Inflows"}</definedName>
    <definedName name="wrn.Print._.4." hidden="1">{"Outflow 1",#N/A,FALSE,"Outflows-Inflows";"Outflow 2",#N/A,FALSE,"Outflows-Inflows";"Inflow 1",#N/A,FALSE,"Outflows-Inflows";"Inflow 2",#N/A,FALSE,"Outflows-Inflows"}</definedName>
    <definedName name="wrn.Print._.6." localSheetId="13" hidden="1">{"print 1.6",#N/A,FALSE,"Sheet1";"print 2.6",#N/A,FALSE,"Sheet1";"print 3.6",#N/A,FALSE,"Sheet1";"print 4.6",#N/A,FALSE,"Sheet1";"print 5.6",#N/A,FALSE,"Sheet1";"print 6.6",#N/A,FALSE,"Sheet1"}</definedName>
    <definedName name="wrn.Print._.6." localSheetId="0" hidden="1">{"print 1.6",#N/A,FALSE,"Sheet1";"print 2.6",#N/A,FALSE,"Sheet1";"print 3.6",#N/A,FALSE,"Sheet1";"print 4.6",#N/A,FALSE,"Sheet1";"print 5.6",#N/A,FALSE,"Sheet1";"print 6.6",#N/A,FALSE,"Sheet1"}</definedName>
    <definedName name="wrn.Print._.6." localSheetId="12" hidden="1">{"print 1.6",#N/A,FALSE,"Sheet1";"print 2.6",#N/A,FALSE,"Sheet1";"print 3.6",#N/A,FALSE,"Sheet1";"print 4.6",#N/A,FALSE,"Sheet1";"print 5.6",#N/A,FALSE,"Sheet1";"print 6.6",#N/A,FALSE,"Sheet1"}</definedName>
    <definedName name="wrn.Print._.6." hidden="1">{"print 1.6",#N/A,FALSE,"Sheet1";"print 2.6",#N/A,FALSE,"Sheet1";"print 3.6",#N/A,FALSE,"Sheet1";"print 4.6",#N/A,FALSE,"Sheet1";"print 5.6",#N/A,FALSE,"Sheet1";"print 6.6",#N/A,FALSE,"Sheet1"}</definedName>
    <definedName name="wrn.print._.graphs." localSheetId="13" hidden="1">{"cap_structure",#N/A,FALSE,"Graph-Mkt Cap";"price",#N/A,FALSE,"Graph-Price";"ebit",#N/A,FALSE,"Graph-EBITDA";"ebitda",#N/A,FALSE,"Graph-EBITDA"}</definedName>
    <definedName name="wrn.print._.graphs." localSheetId="0" hidden="1">{"cap_structure",#N/A,FALSE,"Graph-Mkt Cap";"price",#N/A,FALSE,"Graph-Price";"ebit",#N/A,FALSE,"Graph-EBITDA";"ebitda",#N/A,FALSE,"Graph-EBITDA"}</definedName>
    <definedName name="wrn.print._.graphs." localSheetId="12" hidden="1">{"cap_structure",#N/A,FALSE,"Graph-Mkt Cap";"price",#N/A,FALSE,"Graph-Price";"ebit",#N/A,FALSE,"Graph-EBITDA";"ebitda",#N/A,FALSE,"Graph-EBITDA"}</definedName>
    <definedName name="wrn.print._.graphs." hidden="1">{"cap_structure",#N/A,FALSE,"Graph-Mkt Cap";"price",#N/A,FALSE,"Graph-Price";"ebit",#N/A,FALSE,"Graph-EBITDA";"ebitda",#N/A,FALSE,"Graph-EBITDA"}</definedName>
    <definedName name="wrn.print._.raw._.data._.entry." localSheetId="13" hidden="1">{"inputs raw data",#N/A,TRUE,"INPUT"}</definedName>
    <definedName name="wrn.print._.raw._.data._.entry." localSheetId="0" hidden="1">{"inputs raw data",#N/A,TRUE,"INPUT"}</definedName>
    <definedName name="wrn.print._.raw._.data._.entry." localSheetId="12" hidden="1">{"inputs raw data",#N/A,TRUE,"INPUT"}</definedName>
    <definedName name="wrn.print._.raw._.data._.entry." hidden="1">{"inputs raw data",#N/A,TRUE,"INPUT"}</definedName>
    <definedName name="wrn.print._.summary._.sheets." localSheetId="13" hidden="1">{"summary1",#N/A,TRUE,"Comps";"summary2",#N/A,TRUE,"Comps";"summary3",#N/A,TRUE,"Comps"}</definedName>
    <definedName name="wrn.print._.summary._.sheets." localSheetId="0" hidden="1">{"summary1",#N/A,TRUE,"Comps";"summary2",#N/A,TRUE,"Comps";"summary3",#N/A,TRUE,"Comps"}</definedName>
    <definedName name="wrn.print._.summary._.sheets." localSheetId="12" hidden="1">{"summary1",#N/A,TRUE,"Comps";"summary2",#N/A,TRUE,"Comps";"summary3",#N/A,TRUE,"Comps"}</definedName>
    <definedName name="wrn.print._.summary._.sheets." hidden="1">{"summary1",#N/A,TRUE,"Comps";"summary2",#N/A,TRUE,"Comps";"summary3",#N/A,TRUE,"Comps"}</definedName>
    <definedName name="wrn.print2." localSheetId="13" hidden="1">{"Assump",#N/A,TRUE,"Proforma";"first",#N/A,TRUE,"Proforma";"second",#N/A,TRUE,"Proforma";"lease1",#N/A,TRUE,"Proforma";"lease2",#N/A,TRUE,"Proforma"}</definedName>
    <definedName name="wrn.print2." localSheetId="0" hidden="1">{"Assump",#N/A,TRUE,"Proforma";"first",#N/A,TRUE,"Proforma";"second",#N/A,TRUE,"Proforma";"lease1",#N/A,TRUE,"Proforma";"lease2",#N/A,TRUE,"Proforma"}</definedName>
    <definedName name="wrn.print2." localSheetId="12" hidden="1">{"Assump",#N/A,TRUE,"Proforma";"first",#N/A,TRUE,"Proforma";"second",#N/A,TRUE,"Proforma";"lease1",#N/A,TRUE,"Proforma";"lease2",#N/A,TRUE,"Proforma"}</definedName>
    <definedName name="wrn.print2." hidden="1">{"Assump",#N/A,TRUE,"Proforma";"first",#N/A,TRUE,"Proforma";"second",#N/A,TRUE,"Proforma";"lease1",#N/A,TRUE,"Proforma";"lease2",#N/A,TRUE,"Proforma"}</definedName>
    <definedName name="wrn.print5" localSheetId="13" hidden="1">{"Assump",#N/A,TRUE,"Proforma";"first",#N/A,TRUE,"Proforma";"second",#N/A,TRUE,"Proforma";"lease1",#N/A,TRUE,"Proforma";"lease2",#N/A,TRUE,"Proforma"}</definedName>
    <definedName name="wrn.print5" localSheetId="0" hidden="1">{"Assump",#N/A,TRUE,"Proforma";"first",#N/A,TRUE,"Proforma";"second",#N/A,TRUE,"Proforma";"lease1",#N/A,TRUE,"Proforma";"lease2",#N/A,TRUE,"Proforma"}</definedName>
    <definedName name="wrn.print5" localSheetId="12" hidden="1">{"Assump",#N/A,TRUE,"Proforma";"first",#N/A,TRUE,"Proforma";"second",#N/A,TRUE,"Proforma";"lease1",#N/A,TRUE,"Proforma";"lease2",#N/A,TRUE,"Proforma"}</definedName>
    <definedName name="wrn.print5" hidden="1">{"Assump",#N/A,TRUE,"Proforma";"first",#N/A,TRUE,"Proforma";"second",#N/A,TRUE,"Proforma";"lease1",#N/A,TRUE,"Proforma";"lease2",#N/A,TRUE,"Proforma"}</definedName>
    <definedName name="wrn.PropertyInformation." localSheetId="13" hidden="1">{#N/A,#N/A,FALSE,"PropertyInfo"}</definedName>
    <definedName name="wrn.PropertyInformation." localSheetId="0" hidden="1">{#N/A,#N/A,FALSE,"PropertyInfo"}</definedName>
    <definedName name="wrn.PropertyInformation." localSheetId="12" hidden="1">{#N/A,#N/A,FALSE,"PropertyInfo"}</definedName>
    <definedName name="wrn.PropertyInformation." hidden="1">{#N/A,#N/A,FALSE,"PropertyInfo"}</definedName>
    <definedName name="wrn.Report." localSheetId="13" hidden="1">{#N/A,#N/A,FALSE,"Summary";#N/A,#N/A,FALSE,"Assumptions";#N/A,#N/A,FALSE,"Cash Flow";#N/A,#N/A,FALSE,"Residual Calculation";#N/A,#N/A,FALSE,"Pricing Matrix";#N/A,#N/A,FALSE,"Pricing Matrix II";#N/A,#N/A,FALSE,"Expiration Schedule"}</definedName>
    <definedName name="wrn.Report." localSheetId="0" hidden="1">{#N/A,#N/A,FALSE,"Summary";#N/A,#N/A,FALSE,"Assumptions";#N/A,#N/A,FALSE,"Cash Flow";#N/A,#N/A,FALSE,"Residual Calculation";#N/A,#N/A,FALSE,"Pricing Matrix";#N/A,#N/A,FALSE,"Pricing Matrix II";#N/A,#N/A,FALSE,"Expiration Schedule"}</definedName>
    <definedName name="wrn.Report." localSheetId="12" hidden="1">{#N/A,#N/A,FALSE,"Summary";#N/A,#N/A,FALSE,"Assumptions";#N/A,#N/A,FALSE,"Cash Flow";#N/A,#N/A,FALSE,"Residual Calculation";#N/A,#N/A,FALSE,"Pricing Matrix";#N/A,#N/A,FALSE,"Pricing Matrix II";#N/A,#N/A,FALSE,"Expiration Schedule"}</definedName>
    <definedName name="wrn.Report." hidden="1">{#N/A,#N/A,FALSE,"Summary";#N/A,#N/A,FALSE,"Assumptions";#N/A,#N/A,FALSE,"Cash Flow";#N/A,#N/A,FALSE,"Residual Calculation";#N/A,#N/A,FALSE,"Pricing Matrix";#N/A,#N/A,FALSE,"Pricing Matrix II";#N/A,#N/A,FALSE,"Expiration Schedule"}</definedName>
    <definedName name="wrn.Report1." localSheetId="13" hidden="1">{#N/A,#N/A,FALSE,"Summary";#N/A,#N/A,FALSE,"Assumptions";#N/A,#N/A,FALSE,"Cash Flow";#N/A,#N/A,FALSE,"Residual Calculation";#N/A,#N/A,FALSE,"Pricing Matrix";#N/A,#N/A,FALSE,"Pricing Matrix II";#N/A,#N/A,FALSE,"Expiration Schedule"}</definedName>
    <definedName name="wrn.Report1." localSheetId="0" hidden="1">{#N/A,#N/A,FALSE,"Summary";#N/A,#N/A,FALSE,"Assumptions";#N/A,#N/A,FALSE,"Cash Flow";#N/A,#N/A,FALSE,"Residual Calculation";#N/A,#N/A,FALSE,"Pricing Matrix";#N/A,#N/A,FALSE,"Pricing Matrix II";#N/A,#N/A,FALSE,"Expiration Schedule"}</definedName>
    <definedName name="wrn.Report1." localSheetId="12" hidden="1">{#N/A,#N/A,FALSE,"Summary";#N/A,#N/A,FALSE,"Assumptions";#N/A,#N/A,FALSE,"Cash Flow";#N/A,#N/A,FALSE,"Residual Calculation";#N/A,#N/A,FALSE,"Pricing Matrix";#N/A,#N/A,FALSE,"Pricing Matrix II";#N/A,#N/A,FALSE,"Expiration Schedule"}</definedName>
    <definedName name="wrn.Report1." hidden="1">{#N/A,#N/A,FALSE,"Summary";#N/A,#N/A,FALSE,"Assumptions";#N/A,#N/A,FALSE,"Cash Flow";#N/A,#N/A,FALSE,"Residual Calculation";#N/A,#N/A,FALSE,"Pricing Matrix";#N/A,#N/A,FALSE,"Pricing Matrix II";#N/A,#N/A,FALSE,"Expiration Schedule"}</definedName>
    <definedName name="wrn.Report5" localSheetId="13" hidden="1">{#N/A,#N/A,FALSE,"Summary";#N/A,#N/A,FALSE,"Assumptions";#N/A,#N/A,FALSE,"Cash Flow";#N/A,#N/A,FALSE,"Residual Calculation";#N/A,#N/A,FALSE,"Pricing Matrix";#N/A,#N/A,FALSE,"Pricing Matrix II";#N/A,#N/A,FALSE,"Expiration Schedule"}</definedName>
    <definedName name="wrn.Report5" localSheetId="0" hidden="1">{#N/A,#N/A,FALSE,"Summary";#N/A,#N/A,FALSE,"Assumptions";#N/A,#N/A,FALSE,"Cash Flow";#N/A,#N/A,FALSE,"Residual Calculation";#N/A,#N/A,FALSE,"Pricing Matrix";#N/A,#N/A,FALSE,"Pricing Matrix II";#N/A,#N/A,FALSE,"Expiration Schedule"}</definedName>
    <definedName name="wrn.Report5" localSheetId="12" hidden="1">{#N/A,#N/A,FALSE,"Summary";#N/A,#N/A,FALSE,"Assumptions";#N/A,#N/A,FALSE,"Cash Flow";#N/A,#N/A,FALSE,"Residual Calculation";#N/A,#N/A,FALSE,"Pricing Matrix";#N/A,#N/A,FALSE,"Pricing Matrix II";#N/A,#N/A,FALSE,"Expiration Schedule"}</definedName>
    <definedName name="wrn.Report5" hidden="1">{#N/A,#N/A,FALSE,"Summary";#N/A,#N/A,FALSE,"Assumptions";#N/A,#N/A,FALSE,"Cash Flow";#N/A,#N/A,FALSE,"Residual Calculation";#N/A,#N/A,FALSE,"Pricing Matrix";#N/A,#N/A,FALSE,"Pricing Matrix II";#N/A,#N/A,FALSE,"Expiration Schedule"}</definedName>
    <definedName name="wrn.schedules." localSheetId="13" hidden="1">{"schedule1",#N/A,FALSE,"Sheet1";"schedule2",#N/A,FALSE,"Sheet1";"schedule3",#N/A,FALSE,"Sheet1";"schedule4",#N/A,FALSE,"Sheet1";"schedule5",#N/A,FALSE,"Sheet1";"schedule6",#N/A,FALSE,"Sheet1"}</definedName>
    <definedName name="wrn.schedules." localSheetId="0" hidden="1">{"schedule1",#N/A,FALSE,"Sheet1";"schedule2",#N/A,FALSE,"Sheet1";"schedule3",#N/A,FALSE,"Sheet1";"schedule4",#N/A,FALSE,"Sheet1";"schedule5",#N/A,FALSE,"Sheet1";"schedule6",#N/A,FALSE,"Sheet1"}</definedName>
    <definedName name="wrn.schedules." localSheetId="12" hidden="1">{"schedule1",#N/A,FALSE,"Sheet1";"schedule2",#N/A,FALSE,"Sheet1";"schedule3",#N/A,FALSE,"Sheet1";"schedule4",#N/A,FALSE,"Sheet1";"schedule5",#N/A,FALSE,"Sheet1";"schedule6",#N/A,FALSE,"Sheet1"}</definedName>
    <definedName name="wrn.schedules." hidden="1">{"schedule1",#N/A,FALSE,"Sheet1";"schedule2",#N/A,FALSE,"Sheet1";"schedule3",#N/A,FALSE,"Sheet1";"schedule4",#N/A,FALSE,"Sheet1";"schedule5",#N/A,FALSE,"Sheet1";"schedule6",#N/A,FALSE,"Sheet1"}</definedName>
    <definedName name="wrn.Short._.Print." localSheetId="13" hidden="1">{#N/A,#N/A,FALSE,"Cover";#N/A,#N/A,FALSE,"Stack";#N/A,#N/A,FALSE,"Cost S";#N/A,#N/A,FALSE," CF";#N/A,#N/A,FALSE,"Investor"}</definedName>
    <definedName name="wrn.Short._.Print." localSheetId="0" hidden="1">{#N/A,#N/A,FALSE,"Cover";#N/A,#N/A,FALSE,"Stack";#N/A,#N/A,FALSE,"Cost S";#N/A,#N/A,FALSE," CF";#N/A,#N/A,FALSE,"Investor"}</definedName>
    <definedName name="wrn.Short._.Print." localSheetId="12" hidden="1">{#N/A,#N/A,FALSE,"Cover";#N/A,#N/A,FALSE,"Stack";#N/A,#N/A,FALSE,"Cost S";#N/A,#N/A,FALSE," CF";#N/A,#N/A,FALSE,"Investor"}</definedName>
    <definedName name="wrn.Short._.Print." hidden="1">{#N/A,#N/A,FALSE,"Cover";#N/A,#N/A,FALSE,"Stack";#N/A,#N/A,FALSE,"Cost S";#N/A,#N/A,FALSE," CF";#N/A,#N/A,FALSE,"Investor"}</definedName>
    <definedName name="wrn.Side._.by._.Side." localSheetId="13" hidden="1">{"Side 99",#N/A,FALSE,"S&amp;U Side by Side"}</definedName>
    <definedName name="wrn.Side._.by._.Side." localSheetId="0" hidden="1">{"Side 99",#N/A,FALSE,"S&amp;U Side by Side"}</definedName>
    <definedName name="wrn.Side._.by._.Side." localSheetId="12" hidden="1">{"Side 99",#N/A,FALSE,"S&amp;U Side by Side"}</definedName>
    <definedName name="wrn.Side._.by._.Side." hidden="1">{"Side 99",#N/A,FALSE,"S&amp;U Side by Side"}</definedName>
    <definedName name="wrn.STAND_ALONE_BOTH." localSheetId="13" hidden="1">{"FCB_ALL",#N/A,FALSE,"FCB";"GREY_ALL",#N/A,FALSE,"GREY"}</definedName>
    <definedName name="wrn.STAND_ALONE_BOTH." localSheetId="0" hidden="1">{"FCB_ALL",#N/A,FALSE,"FCB";"GREY_ALL",#N/A,FALSE,"GREY"}</definedName>
    <definedName name="wrn.STAND_ALONE_BOTH." localSheetId="12" hidden="1">{"FCB_ALL",#N/A,FALSE,"FCB";"GREY_ALL",#N/A,FALSE,"GREY"}</definedName>
    <definedName name="wrn.STAND_ALONE_BOTH." hidden="1">{"FCB_ALL",#N/A,FALSE,"FCB";"GREY_ALL",#N/A,FALSE,"GREY"}</definedName>
    <definedName name="wrn.Summary." localSheetId="13" hidden="1">{#N/A,#N/A,FALSE,"Summary"}</definedName>
    <definedName name="wrn.Summary." localSheetId="0" hidden="1">{#N/A,#N/A,FALSE,"Summary"}</definedName>
    <definedName name="wrn.Summary." localSheetId="12" hidden="1">{#N/A,#N/A,FALSE,"Summary"}</definedName>
    <definedName name="wrn.Summary." hidden="1">{#N/A,#N/A,FALSE,"Summary"}</definedName>
    <definedName name="wrn.Total." localSheetId="13" hidden="1">{#N/A,#N/A,FALSE,"Exec Sum";#N/A,#N/A,FALSE,"Rent Rate Comp";#N/A,#N/A,FALSE,"Rate, NPV Comp";#N/A,#N/A,FALSE,"Opt A NNN";#N/A,#N/A,FALSE,"15-yr Opt. A Sum";#N/A,#N/A,FALSE,"15-yr Opt A Other Costs";#N/A,#N/A,FALSE,"10-yr Opt. A Sum";#N/A,#N/A,FALSE,"10-yr Opt A Other Costs";#N/A,#N/A,FALSE,"NPV Calc"}</definedName>
    <definedName name="wrn.Total." localSheetId="0" hidden="1">{#N/A,#N/A,FALSE,"Exec Sum";#N/A,#N/A,FALSE,"Rent Rate Comp";#N/A,#N/A,FALSE,"Rate, NPV Comp";#N/A,#N/A,FALSE,"Opt A NNN";#N/A,#N/A,FALSE,"15-yr Opt. A Sum";#N/A,#N/A,FALSE,"15-yr Opt A Other Costs";#N/A,#N/A,FALSE,"10-yr Opt. A Sum";#N/A,#N/A,FALSE,"10-yr Opt A Other Costs";#N/A,#N/A,FALSE,"NPV Calc"}</definedName>
    <definedName name="wrn.Total." localSheetId="12" hidden="1">{#N/A,#N/A,FALSE,"Exec Sum";#N/A,#N/A,FALSE,"Rent Rate Comp";#N/A,#N/A,FALSE,"Rate, NPV Comp";#N/A,#N/A,FALSE,"Opt A NNN";#N/A,#N/A,FALSE,"15-yr Opt. A Sum";#N/A,#N/A,FALSE,"15-yr Opt A Other Costs";#N/A,#N/A,FALSE,"10-yr Opt. A Sum";#N/A,#N/A,FALSE,"10-yr Opt A Other Costs";#N/A,#N/A,FALSE,"NPV Calc"}</definedName>
    <definedName name="wrn.Total." hidden="1">{#N/A,#N/A,FALSE,"Exec Sum";#N/A,#N/A,FALSE,"Rent Rate Comp";#N/A,#N/A,FALSE,"Rate, NPV Comp";#N/A,#N/A,FALSE,"Opt A NNN";#N/A,#N/A,FALSE,"15-yr Opt. A Sum";#N/A,#N/A,FALSE,"15-yr Opt A Other Costs";#N/A,#N/A,FALSE,"10-yr Opt. A Sum";#N/A,#N/A,FALSE,"10-yr Opt A Other Costs";#N/A,#N/A,FALSE,"NPV Calc"}</definedName>
    <definedName name="wrn.TOTAL._.SHEETS." localSheetId="13" hidden="1">{#N/A,#N/A,FALSE,"DEV COSTS";#N/A,#N/A,FALSE,"10-YR C. F."}</definedName>
    <definedName name="wrn.TOTAL._.SHEETS." localSheetId="0" hidden="1">{#N/A,#N/A,FALSE,"DEV COSTS";#N/A,#N/A,FALSE,"10-YR C. F."}</definedName>
    <definedName name="wrn.TOTAL._.SHEETS." localSheetId="12" hidden="1">{#N/A,#N/A,FALSE,"DEV COSTS";#N/A,#N/A,FALSE,"10-YR C. F."}</definedName>
    <definedName name="wrn.TOTAL._.SHEETS." hidden="1">{#N/A,#N/A,FALSE,"DEV COSTS";#N/A,#N/A,FALSE,"10-YR C. F."}</definedName>
    <definedName name="wrn.TOTAL._.SHEETS5" localSheetId="13" hidden="1">{#N/A,#N/A,FALSE,"DEV COSTS";#N/A,#N/A,FALSE,"10-YR C. F."}</definedName>
    <definedName name="wrn.TOTAL._.SHEETS5" localSheetId="0" hidden="1">{#N/A,#N/A,FALSE,"DEV COSTS";#N/A,#N/A,FALSE,"10-YR C. F."}</definedName>
    <definedName name="wrn.TOTAL._.SHEETS5" localSheetId="12" hidden="1">{#N/A,#N/A,FALSE,"DEV COSTS";#N/A,#N/A,FALSE,"10-YR C. F."}</definedName>
    <definedName name="wrn.TOTAL._.SHEETS5" hidden="1">{#N/A,#N/A,FALSE,"DEV COSTS";#N/A,#N/A,FALSE,"10-YR C. F."}</definedName>
    <definedName name="wrn.Total5" localSheetId="13" hidden="1">{#N/A,#N/A,FALSE,"Exec Sum";#N/A,#N/A,FALSE,"Rent Rate Comp";#N/A,#N/A,FALSE,"Rate, NPV Comp";#N/A,#N/A,FALSE,"Opt A NNN";#N/A,#N/A,FALSE,"15-yr Opt. A Sum";#N/A,#N/A,FALSE,"15-yr Opt A Other Costs";#N/A,#N/A,FALSE,"10-yr Opt. A Sum";#N/A,#N/A,FALSE,"10-yr Opt A Other Costs";#N/A,#N/A,FALSE,"NPV Calc"}</definedName>
    <definedName name="wrn.Total5" localSheetId="0" hidden="1">{#N/A,#N/A,FALSE,"Exec Sum";#N/A,#N/A,FALSE,"Rent Rate Comp";#N/A,#N/A,FALSE,"Rate, NPV Comp";#N/A,#N/A,FALSE,"Opt A NNN";#N/A,#N/A,FALSE,"15-yr Opt. A Sum";#N/A,#N/A,FALSE,"15-yr Opt A Other Costs";#N/A,#N/A,FALSE,"10-yr Opt. A Sum";#N/A,#N/A,FALSE,"10-yr Opt A Other Costs";#N/A,#N/A,FALSE,"NPV Calc"}</definedName>
    <definedName name="wrn.Total5" localSheetId="12" hidden="1">{#N/A,#N/A,FALSE,"Exec Sum";#N/A,#N/A,FALSE,"Rent Rate Comp";#N/A,#N/A,FALSE,"Rate, NPV Comp";#N/A,#N/A,FALSE,"Opt A NNN";#N/A,#N/A,FALSE,"15-yr Opt. A Sum";#N/A,#N/A,FALSE,"15-yr Opt A Other Costs";#N/A,#N/A,FALSE,"10-yr Opt. A Sum";#N/A,#N/A,FALSE,"10-yr Opt A Other Costs";#N/A,#N/A,FALSE,"NPV Calc"}</definedName>
    <definedName name="wrn.Total5" hidden="1">{#N/A,#N/A,FALSE,"Exec Sum";#N/A,#N/A,FALSE,"Rent Rate Comp";#N/A,#N/A,FALSE,"Rate, NPV Comp";#N/A,#N/A,FALSE,"Opt A NNN";#N/A,#N/A,FALSE,"15-yr Opt. A Sum";#N/A,#N/A,FALSE,"15-yr Opt A Other Costs";#N/A,#N/A,FALSE,"10-yr Opt. A Sum";#N/A,#N/A,FALSE,"10-yr Opt A Other Costs";#N/A,#N/A,FALSE,"NPV Calc"}</definedName>
    <definedName name="wrn.Tycon._.Model." localSheetId="13" hidden="1">{"rtn",#N/A,FALSE,"RTN";"tables",#N/A,FALSE,"RTN";"cf",#N/A,FALSE,"CF";"stats",#N/A,FALSE,"Stats";"prop",#N/A,FALSE,"Prop"}</definedName>
    <definedName name="wrn.Tycon._.Model." localSheetId="0" hidden="1">{"rtn",#N/A,FALSE,"RTN";"tables",#N/A,FALSE,"RTN";"cf",#N/A,FALSE,"CF";"stats",#N/A,FALSE,"Stats";"prop",#N/A,FALSE,"Prop"}</definedName>
    <definedName name="wrn.Tycon._.Model." localSheetId="12" hidden="1">{"rtn",#N/A,FALSE,"RTN";"tables",#N/A,FALSE,"RTN";"cf",#N/A,FALSE,"CF";"stats",#N/A,FALSE,"Stats";"prop",#N/A,FALSE,"Prop"}</definedName>
    <definedName name="wrn.Tycon._.Model." hidden="1">{"rtn",#N/A,FALSE,"RTN";"tables",#N/A,FALSE,"RTN";"cf",#N/A,FALSE,"CF";"stats",#N/A,FALSE,"Stats";"prop",#N/A,FALSE,"Prop"}</definedName>
    <definedName name="wt" localSheetId="13" hidden="1">{TRUE,TRUE,-1.25,-15.5,604.5,369,FALSE,FALSE,TRUE,TRUE,0,1,#N/A,1,#N/A,20.5555555555556,28.9285714285714,1,FALSE,FALSE,3,TRUE,1,FALSE,80,"Swvu.summary1.","ACwvu.summary1.",#N/A,FALSE,FALSE,0.5,0.5,0.5,0.5,2,"&amp;F","&amp;L&amp;D&amp;C&amp;A&amp;RPage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wt" localSheetId="0" hidden="1">{TRUE,TRUE,-1.25,-15.5,604.5,369,FALSE,FALSE,TRUE,TRUE,0,1,#N/A,1,#N/A,20.5555555555556,28.9285714285714,1,FALSE,FALSE,3,TRUE,1,FALSE,80,"Swvu.summary1.","ACwvu.summary1.",#N/A,FALSE,FALSE,0.5,0.5,0.5,0.5,2,"&amp;F","&amp;L&amp;D&amp;C&amp;A&amp;RPage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wt" localSheetId="12" hidden="1">{TRUE,TRUE,-1.25,-15.5,604.5,369,FALSE,FALSE,TRUE,TRUE,0,1,#N/A,1,#N/A,20.5555555555556,28.9285714285714,1,FALSE,FALSE,3,TRUE,1,FALSE,80,"Swvu.summary1.","ACwvu.summary1.",#N/A,FALSE,FALSE,0.5,0.5,0.5,0.5,2,"&amp;F","&amp;L&amp;D&amp;C&amp;A&amp;RPage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wt" hidden="1">{TRUE,TRUE,-1.25,-15.5,604.5,369,FALSE,FALSE,TRUE,TRUE,0,1,#N/A,1,#N/A,20.5555555555556,28.9285714285714,1,FALSE,FALSE,3,TRUE,1,FALSE,80,"Swvu.summary1.","ACwvu.summary1.",#N/A,FALSE,FALSE,0.5,0.5,0.5,0.5,2,"&amp;F","&amp;L&amp;D&amp;C&amp;A&amp;RPage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wvu.inputs._.raw._.data." localSheetId="13" hidden="1">{TRUE,TRUE,-1.25,-15.5,604.5,369,FALSE,FALSE,TRUE,TRUE,0,1,83,1,38,4,5,4,TRUE,TRUE,3,TRUE,1,TRUE,75,"Swvu.inputs._.raw._.data.","ACwvu.inputs._.raw._.data.",#N/A,FALSE,FALSE,0.5,0.5,0.5,0.5,2,"&amp;F","&amp;A&amp;RPage &amp;P",FALSE,FALSE,FALSE,FALSE,1,60,#N/A,#N/A,"=R1C61:R53C89","=C1:C5",#N/A,#N/A,FALSE,FALSE,FALSE,1,600,600,FALSE,FALSE,TRUE,TRUE,TRUE}</definedName>
    <definedName name="wvu.inputs._.raw._.data." localSheetId="0" hidden="1">{TRUE,TRUE,-1.25,-15.5,604.5,369,FALSE,FALSE,TRUE,TRUE,0,1,83,1,38,4,5,4,TRUE,TRUE,3,TRUE,1,TRUE,75,"Swvu.inputs._.raw._.data.","ACwvu.inputs._.raw._.data.",#N/A,FALSE,FALSE,0.5,0.5,0.5,0.5,2,"&amp;F","&amp;A&amp;RPage &amp;P",FALSE,FALSE,FALSE,FALSE,1,60,#N/A,#N/A,"=R1C61:R53C89","=C1:C5",#N/A,#N/A,FALSE,FALSE,FALSE,1,600,600,FALSE,FALSE,TRUE,TRUE,TRUE}</definedName>
    <definedName name="wvu.inputs._.raw._.data." localSheetId="12" hidden="1">{TRUE,TRUE,-1.25,-15.5,604.5,369,FALSE,FALSE,TRUE,TRUE,0,1,83,1,38,4,5,4,TRUE,TRUE,3,TRUE,1,TRUE,75,"Swvu.inputs._.raw._.data.","ACwvu.inputs._.raw._.data.",#N/A,FALSE,FALSE,0.5,0.5,0.5,0.5,2,"&amp;F","&amp;A&amp;RPage &amp;P",FALSE,FALSE,FALSE,FALSE,1,60,#N/A,#N/A,"=R1C61:R53C89","=C1:C5",#N/A,#N/A,FALSE,FALSE,FALSE,1,600,600,FALSE,FALSE,TRUE,TRUE,TRUE}</definedName>
    <definedName name="wvu.inputs._.raw._.data." hidden="1">{TRUE,TRUE,-1.25,-15.5,604.5,369,FALSE,FALSE,TRUE,TRUE,0,1,83,1,38,4,5,4,TRUE,TRUE,3,TRUE,1,TRUE,75,"Swvu.inputs._.raw._.data.","ACwvu.inputs._.raw._.data.",#N/A,FALSE,FALSE,0.5,0.5,0.5,0.5,2,"&amp;F","&amp;A&amp;RPage &amp;P",FALSE,FALSE,FALSE,FALSE,1,60,#N/A,#N/A,"=R1C61:R53C89","=C1:C5",#N/A,#N/A,FALSE,FALSE,FALSE,1,600,600,FALSE,FALSE,TRUE,TRUE,TRUE}</definedName>
    <definedName name="wvu.summary1." localSheetId="13" hidden="1">{TRUE,TRUE,-1.25,-15.5,604.5,369,FALSE,FALSE,TRUE,TRUE,0,1,#N/A,1,#N/A,20.5555555555556,28.9285714285714,1,FALSE,FALSE,3,TRUE,1,FALSE,80,"Swvu.summary1.","ACwvu.summary1.",#N/A,FALSE,FALSE,0.5,0.5,0.5,0.5,2,"&amp;F","&amp;L&amp;D&amp;C&amp;A&amp;RPage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wvu.summary1." localSheetId="0" hidden="1">{TRUE,TRUE,-1.25,-15.5,604.5,369,FALSE,FALSE,TRUE,TRUE,0,1,#N/A,1,#N/A,20.5555555555556,28.9285714285714,1,FALSE,FALSE,3,TRUE,1,FALSE,80,"Swvu.summary1.","ACwvu.summary1.",#N/A,FALSE,FALSE,0.5,0.5,0.5,0.5,2,"&amp;F","&amp;L&amp;D&amp;C&amp;A&amp;RPage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wvu.summary1." localSheetId="12" hidden="1">{TRUE,TRUE,-1.25,-15.5,604.5,369,FALSE,FALSE,TRUE,TRUE,0,1,#N/A,1,#N/A,20.5555555555556,28.9285714285714,1,FALSE,FALSE,3,TRUE,1,FALSE,80,"Swvu.summary1.","ACwvu.summary1.",#N/A,FALSE,FALSE,0.5,0.5,0.5,0.5,2,"&amp;F","&amp;L&amp;D&amp;C&amp;A&amp;RPage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wvu.summary1." hidden="1">{TRUE,TRUE,-1.25,-15.5,604.5,369,FALSE,FALSE,TRUE,TRUE,0,1,#N/A,1,#N/A,20.5555555555556,28.9285714285714,1,FALSE,FALSE,3,TRUE,1,FALSE,80,"Swvu.summary1.","ACwvu.summary1.",#N/A,FALSE,FALSE,0.5,0.5,0.5,0.5,2,"&amp;F","&amp;L&amp;D&amp;C&amp;A&amp;RPage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wvu.summary2." localSheetId="13" hidden="1">{TRUE,TRUE,-1.25,-15.5,604.5,369,FALSE,FALSE,TRUE,TRUE,0,1,#N/A,41,#N/A,20.5555555555556,27.0714285714286,1,FALSE,FALSE,3,TRUE,1,FALSE,80,"Swvu.summary2.","ACwvu.summary2.",#N/A,FALSE,FALSE,0.5,0.5,0.5,0.5,2,"&amp;F","&amp;A&amp;RPage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wvu.summary2." localSheetId="0" hidden="1">{TRUE,TRUE,-1.25,-15.5,604.5,369,FALSE,FALSE,TRUE,TRUE,0,1,#N/A,41,#N/A,20.5555555555556,27.0714285714286,1,FALSE,FALSE,3,TRUE,1,FALSE,80,"Swvu.summary2.","ACwvu.summary2.",#N/A,FALSE,FALSE,0.5,0.5,0.5,0.5,2,"&amp;F","&amp;A&amp;RPage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wvu.summary2." localSheetId="12" hidden="1">{TRUE,TRUE,-1.25,-15.5,604.5,369,FALSE,FALSE,TRUE,TRUE,0,1,#N/A,41,#N/A,20.5555555555556,27.0714285714286,1,FALSE,FALSE,3,TRUE,1,FALSE,80,"Swvu.summary2.","ACwvu.summary2.",#N/A,FALSE,FALSE,0.5,0.5,0.5,0.5,2,"&amp;F","&amp;A&amp;RPage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wvu.summary2." hidden="1">{TRUE,TRUE,-1.25,-15.5,604.5,369,FALSE,FALSE,TRUE,TRUE,0,1,#N/A,41,#N/A,20.5555555555556,27.0714285714286,1,FALSE,FALSE,3,TRUE,1,FALSE,80,"Swvu.summary2.","ACwvu.summary2.",#N/A,FALSE,FALSE,0.5,0.5,0.5,0.5,2,"&amp;F","&amp;A&amp;RPage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wvu.summary3." localSheetId="13"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wvu.summary3." localSheetId="0"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wvu.summary3." localSheetId="12"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wvu.summary3."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xlg" localSheetId="13" hidden="1">{"schedule1",#N/A,FALSE,"Sheet1";"schedule2",#N/A,FALSE,"Sheet1";"schedule3",#N/A,FALSE,"Sheet1";"schedule4",#N/A,FALSE,"Sheet1";"schedule5",#N/A,FALSE,"Sheet1";"schedule6",#N/A,FALSE,"Sheet1"}</definedName>
    <definedName name="xlg" localSheetId="0" hidden="1">{"schedule1",#N/A,FALSE,"Sheet1";"schedule2",#N/A,FALSE,"Sheet1";"schedule3",#N/A,FALSE,"Sheet1";"schedule4",#N/A,FALSE,"Sheet1";"schedule5",#N/A,FALSE,"Sheet1";"schedule6",#N/A,FALSE,"Sheet1"}</definedName>
    <definedName name="xlg" localSheetId="12" hidden="1">{"schedule1",#N/A,FALSE,"Sheet1";"schedule2",#N/A,FALSE,"Sheet1";"schedule3",#N/A,FALSE,"Sheet1";"schedule4",#N/A,FALSE,"Sheet1";"schedule5",#N/A,FALSE,"Sheet1";"schedule6",#N/A,FALSE,"Sheet1"}</definedName>
    <definedName name="xlg" hidden="1">{"schedule1",#N/A,FALSE,"Sheet1";"schedule2",#N/A,FALSE,"Sheet1";"schedule3",#N/A,FALSE,"Sheet1";"schedule4",#N/A,FALSE,"Sheet1";"schedule5",#N/A,FALSE,"Sheet1";"schedule6",#N/A,FALSE,"Sheet1"}</definedName>
    <definedName name="xlg1" localSheetId="13" hidden="1">{"Year 1",#N/A,FALSE,"Budget";"Year 2",#N/A,FALSE,"Budget";"Year 3",#N/A,FALSE,"Budget";"Year 4",#N/A,FALSE,"Budget"}</definedName>
    <definedName name="xlg1" localSheetId="0" hidden="1">{"Year 1",#N/A,FALSE,"Budget";"Year 2",#N/A,FALSE,"Budget";"Year 3",#N/A,FALSE,"Budget";"Year 4",#N/A,FALSE,"Budget"}</definedName>
    <definedName name="xlg1" localSheetId="12" hidden="1">{"Year 1",#N/A,FALSE,"Budget";"Year 2",#N/A,FALSE,"Budget";"Year 3",#N/A,FALSE,"Budget";"Year 4",#N/A,FALSE,"Budget"}</definedName>
    <definedName name="xlg1" hidden="1">{"Year 1",#N/A,FALSE,"Budget";"Year 2",#N/A,FALSE,"Budget";"Year 3",#N/A,FALSE,"Budget";"Year 4",#N/A,FALSE,"Budget"}</definedName>
    <definedName name="YGJ" localSheetId="13" hidden="1">{TRUE,TRUE,-1.25,-15.5,604.5,369,FALSE,FALSE,TRUE,TRUE,0,1,83,1,38,4,5,4,TRUE,TRUE,3,TRUE,1,TRUE,75,"Swvu.inputs._.raw._.data.","ACwvu.inputs._.raw._.data.",#N/A,FALSE,FALSE,0.5,0.5,0.5,0.5,2,"&amp;F","&amp;A&amp;RPage &amp;P",FALSE,FALSE,FALSE,FALSE,1,60,#N/A,#N/A,"=R1C61:R53C89","=C1:C5",#N/A,#N/A,FALSE,FALSE,FALSE,1,600,600,FALSE,FALSE,TRUE,TRUE,TRUE}</definedName>
    <definedName name="YGJ" localSheetId="0" hidden="1">{TRUE,TRUE,-1.25,-15.5,604.5,369,FALSE,FALSE,TRUE,TRUE,0,1,83,1,38,4,5,4,TRUE,TRUE,3,TRUE,1,TRUE,75,"Swvu.inputs._.raw._.data.","ACwvu.inputs._.raw._.data.",#N/A,FALSE,FALSE,0.5,0.5,0.5,0.5,2,"&amp;F","&amp;A&amp;RPage &amp;P",FALSE,FALSE,FALSE,FALSE,1,60,#N/A,#N/A,"=R1C61:R53C89","=C1:C5",#N/A,#N/A,FALSE,FALSE,FALSE,1,600,600,FALSE,FALSE,TRUE,TRUE,TRUE}</definedName>
    <definedName name="YGJ" localSheetId="12" hidden="1">{TRUE,TRUE,-1.25,-15.5,604.5,369,FALSE,FALSE,TRUE,TRUE,0,1,83,1,38,4,5,4,TRUE,TRUE,3,TRUE,1,TRUE,75,"Swvu.inputs._.raw._.data.","ACwvu.inputs._.raw._.data.",#N/A,FALSE,FALSE,0.5,0.5,0.5,0.5,2,"&amp;F","&amp;A&amp;RPage &amp;P",FALSE,FALSE,FALSE,FALSE,1,60,#N/A,#N/A,"=R1C61:R53C89","=C1:C5",#N/A,#N/A,FALSE,FALSE,FALSE,1,600,600,FALSE,FALSE,TRUE,TRUE,TRUE}</definedName>
    <definedName name="YGJ" hidden="1">{TRUE,TRUE,-1.25,-15.5,604.5,369,FALSE,FALSE,TRUE,TRUE,0,1,83,1,38,4,5,4,TRUE,TRUE,3,TRUE,1,TRUE,75,"Swvu.inputs._.raw._.data.","ACwvu.inputs._.raw._.data.",#N/A,FALSE,FALSE,0.5,0.5,0.5,0.5,2,"&amp;F","&amp;A&amp;RPage &amp;P",FALSE,FALSE,FALSE,FALSE,1,60,#N/A,#N/A,"=R1C61:R53C89","=C1:C5",#N/A,#N/A,FALSE,FALSE,FALSE,1,600,600,FALSE,FALSE,TRUE,TRUE,TRUE}</definedName>
  </definedNames>
  <calcPr calcId="191029" calcMode="autoNoTable" iterate="1"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6" i="22" l="1"/>
  <c r="E17" i="22"/>
  <c r="D10" i="22"/>
  <c r="F16" i="22"/>
  <c r="B16" i="25"/>
  <c r="E18" i="25"/>
  <c r="E19" i="25"/>
  <c r="E2" i="25"/>
  <c r="E3" i="25"/>
  <c r="E4" i="25"/>
  <c r="E17" i="25"/>
  <c r="E23" i="25"/>
  <c r="B31" i="25"/>
  <c r="E35" i="25"/>
  <c r="E41" i="25"/>
  <c r="E44" i="25"/>
  <c r="E49" i="25"/>
  <c r="E50" i="25"/>
  <c r="E54" i="25"/>
  <c r="E53" i="25"/>
  <c r="E57" i="25"/>
  <c r="F39" i="25"/>
  <c r="F40" i="25"/>
  <c r="S7" i="25"/>
  <c r="U7" i="25"/>
  <c r="B3" i="25"/>
  <c r="F5" i="25"/>
  <c r="F6" i="25"/>
  <c r="F7" i="25"/>
  <c r="S11" i="25"/>
  <c r="S12" i="25"/>
  <c r="S13" i="25"/>
  <c r="S14" i="25"/>
  <c r="S15" i="25"/>
  <c r="S16" i="25"/>
  <c r="S17" i="25"/>
  <c r="S18" i="25"/>
  <c r="S19" i="25"/>
  <c r="S20" i="25"/>
  <c r="S21" i="25"/>
  <c r="S22" i="25"/>
  <c r="S23" i="25"/>
  <c r="B7" i="25"/>
  <c r="F8" i="25"/>
  <c r="F9" i="25"/>
  <c r="F10" i="25"/>
  <c r="F11" i="25"/>
  <c r="F12" i="25"/>
  <c r="F13" i="25"/>
  <c r="F14" i="25"/>
  <c r="F15" i="25"/>
  <c r="F16" i="25"/>
  <c r="F17" i="25"/>
  <c r="F20" i="25"/>
  <c r="F21" i="25"/>
  <c r="F23" i="25"/>
  <c r="F42" i="25"/>
  <c r="F35" i="25"/>
  <c r="F41" i="25"/>
  <c r="F44" i="25"/>
  <c r="F47" i="25"/>
  <c r="F49" i="25"/>
  <c r="F50" i="25"/>
  <c r="F54" i="25"/>
  <c r="F53" i="25"/>
  <c r="F57" i="25"/>
  <c r="F43" i="25"/>
  <c r="G39" i="25"/>
  <c r="G40" i="25"/>
  <c r="G1" i="25"/>
  <c r="G5" i="25"/>
  <c r="G6" i="25"/>
  <c r="G7" i="25"/>
  <c r="G8" i="25"/>
  <c r="G9" i="25"/>
  <c r="G10" i="25"/>
  <c r="G11" i="25"/>
  <c r="G12" i="25"/>
  <c r="G13" i="25"/>
  <c r="G14" i="25"/>
  <c r="G15" i="25"/>
  <c r="G16" i="25"/>
  <c r="G17" i="25"/>
  <c r="G20" i="25"/>
  <c r="G21" i="25"/>
  <c r="G23" i="25"/>
  <c r="G42" i="25"/>
  <c r="G35" i="25"/>
  <c r="G41" i="25"/>
  <c r="G44" i="25"/>
  <c r="G47" i="25"/>
  <c r="G49" i="25"/>
  <c r="G50" i="25"/>
  <c r="G54" i="25"/>
  <c r="G53" i="25"/>
  <c r="G57" i="25"/>
  <c r="G43" i="25"/>
  <c r="H39" i="25"/>
  <c r="H40" i="25"/>
  <c r="H1" i="25"/>
  <c r="H5" i="25"/>
  <c r="H6" i="25"/>
  <c r="H7" i="25"/>
  <c r="H8" i="25"/>
  <c r="H9" i="25"/>
  <c r="H10" i="25"/>
  <c r="H11" i="25"/>
  <c r="H12" i="25"/>
  <c r="H13" i="25"/>
  <c r="H14" i="25"/>
  <c r="H15" i="25"/>
  <c r="H16" i="25"/>
  <c r="H17" i="25"/>
  <c r="H20" i="25"/>
  <c r="H21" i="25"/>
  <c r="H23" i="25"/>
  <c r="H42" i="25"/>
  <c r="H35" i="25"/>
  <c r="H41" i="25"/>
  <c r="H44" i="25"/>
  <c r="H47" i="25"/>
  <c r="H49" i="25"/>
  <c r="H50" i="25"/>
  <c r="H54" i="25"/>
  <c r="H53" i="25"/>
  <c r="H57" i="25"/>
  <c r="H43" i="25"/>
  <c r="I39" i="25"/>
  <c r="I40" i="25"/>
  <c r="I1" i="25"/>
  <c r="I5" i="25"/>
  <c r="I6" i="25"/>
  <c r="I7" i="25"/>
  <c r="I8" i="25"/>
  <c r="I9" i="25"/>
  <c r="I10" i="25"/>
  <c r="I11" i="25"/>
  <c r="I12" i="25"/>
  <c r="I13" i="25"/>
  <c r="I14" i="25"/>
  <c r="I15" i="25"/>
  <c r="I16" i="25"/>
  <c r="I17" i="25"/>
  <c r="I20" i="25"/>
  <c r="I21" i="25"/>
  <c r="I23" i="25"/>
  <c r="I42" i="25"/>
  <c r="I35" i="25"/>
  <c r="I41" i="25"/>
  <c r="I44" i="25"/>
  <c r="I47" i="25"/>
  <c r="I49" i="25"/>
  <c r="I50" i="25"/>
  <c r="I54" i="25"/>
  <c r="I53" i="25"/>
  <c r="I57" i="25"/>
  <c r="I43" i="25"/>
  <c r="J39" i="25"/>
  <c r="J40" i="25"/>
  <c r="J1" i="25"/>
  <c r="J5" i="25"/>
  <c r="J6" i="25"/>
  <c r="J7" i="25"/>
  <c r="J8" i="25"/>
  <c r="J9" i="25"/>
  <c r="J10" i="25"/>
  <c r="J11" i="25"/>
  <c r="J12" i="25"/>
  <c r="J13" i="25"/>
  <c r="J14" i="25"/>
  <c r="J15" i="25"/>
  <c r="J16" i="25"/>
  <c r="J17" i="25"/>
  <c r="J20" i="25"/>
  <c r="J21" i="25"/>
  <c r="J23" i="25"/>
  <c r="J42" i="25"/>
  <c r="J35" i="25"/>
  <c r="J41" i="25"/>
  <c r="J44" i="25"/>
  <c r="J47" i="25"/>
  <c r="J49" i="25"/>
  <c r="J50" i="25"/>
  <c r="J54" i="25"/>
  <c r="J53" i="25"/>
  <c r="J57" i="25"/>
  <c r="J43" i="25"/>
  <c r="K39" i="25"/>
  <c r="K40" i="25"/>
  <c r="K1" i="25"/>
  <c r="K5" i="25"/>
  <c r="K6" i="25"/>
  <c r="K7" i="25"/>
  <c r="K8" i="25"/>
  <c r="K9" i="25"/>
  <c r="K10" i="25"/>
  <c r="K11" i="25"/>
  <c r="K12" i="25"/>
  <c r="K13" i="25"/>
  <c r="K14" i="25"/>
  <c r="K15" i="25"/>
  <c r="K16" i="25"/>
  <c r="K17" i="25"/>
  <c r="K20" i="25"/>
  <c r="K21" i="25"/>
  <c r="K23" i="25"/>
  <c r="K42" i="25"/>
  <c r="K35" i="25"/>
  <c r="K41" i="25"/>
  <c r="K44" i="25"/>
  <c r="K47" i="25"/>
  <c r="K49" i="25"/>
  <c r="K50" i="25"/>
  <c r="K54" i="25"/>
  <c r="K53" i="25"/>
  <c r="K57" i="25"/>
  <c r="K43" i="25"/>
  <c r="L39" i="25"/>
  <c r="L40" i="25"/>
  <c r="L1" i="25"/>
  <c r="L5" i="25"/>
  <c r="L6" i="25"/>
  <c r="L7" i="25"/>
  <c r="L8" i="25"/>
  <c r="L9" i="25"/>
  <c r="L10" i="25"/>
  <c r="L11" i="25"/>
  <c r="L12" i="25"/>
  <c r="L13" i="25"/>
  <c r="L14" i="25"/>
  <c r="L15" i="25"/>
  <c r="L16" i="25"/>
  <c r="L17" i="25"/>
  <c r="L20" i="25"/>
  <c r="L21" i="25"/>
  <c r="L23" i="25"/>
  <c r="L42" i="25"/>
  <c r="L35" i="25"/>
  <c r="L41" i="25"/>
  <c r="L44" i="25"/>
  <c r="L47" i="25"/>
  <c r="L49" i="25"/>
  <c r="L50" i="25"/>
  <c r="L54" i="25"/>
  <c r="L53" i="25"/>
  <c r="L57" i="25"/>
  <c r="L43" i="25"/>
  <c r="M39" i="25"/>
  <c r="M40" i="25"/>
  <c r="M1" i="25"/>
  <c r="M5" i="25"/>
  <c r="M6" i="25"/>
  <c r="M7" i="25"/>
  <c r="M8" i="25"/>
  <c r="M9" i="25"/>
  <c r="M10" i="25"/>
  <c r="M11" i="25"/>
  <c r="M12" i="25"/>
  <c r="M13" i="25"/>
  <c r="M14" i="25"/>
  <c r="M15" i="25"/>
  <c r="M16" i="25"/>
  <c r="M17" i="25"/>
  <c r="M20" i="25"/>
  <c r="M21" i="25"/>
  <c r="M23" i="25"/>
  <c r="M42" i="25"/>
  <c r="M35" i="25"/>
  <c r="M41" i="25"/>
  <c r="M44" i="25"/>
  <c r="M47" i="25"/>
  <c r="M49" i="25"/>
  <c r="M50" i="25"/>
  <c r="M54" i="25"/>
  <c r="M53" i="25"/>
  <c r="M57" i="25"/>
  <c r="M43" i="25"/>
  <c r="N39" i="25"/>
  <c r="N40" i="25"/>
  <c r="N1" i="25"/>
  <c r="N5" i="25"/>
  <c r="N6" i="25"/>
  <c r="N7" i="25"/>
  <c r="N8" i="25"/>
  <c r="N9" i="25"/>
  <c r="N10" i="25"/>
  <c r="N11" i="25"/>
  <c r="N12" i="25"/>
  <c r="N13" i="25"/>
  <c r="N14" i="25"/>
  <c r="N15" i="25"/>
  <c r="N16" i="25"/>
  <c r="N17" i="25"/>
  <c r="N20" i="25"/>
  <c r="N21" i="25"/>
  <c r="N23" i="25"/>
  <c r="N42" i="25"/>
  <c r="N35" i="25"/>
  <c r="N41" i="25"/>
  <c r="N44" i="25"/>
  <c r="N47" i="25"/>
  <c r="N49" i="25"/>
  <c r="N50" i="25"/>
  <c r="N54" i="25"/>
  <c r="N53" i="25"/>
  <c r="N57" i="25"/>
  <c r="N43" i="25"/>
  <c r="O39" i="25"/>
  <c r="O40" i="25"/>
  <c r="O1" i="25"/>
  <c r="O5" i="25"/>
  <c r="O6" i="25"/>
  <c r="O7" i="25"/>
  <c r="O8" i="25"/>
  <c r="O9" i="25"/>
  <c r="O10" i="25"/>
  <c r="O11" i="25"/>
  <c r="O12" i="25"/>
  <c r="O13" i="25"/>
  <c r="P5" i="25"/>
  <c r="P6" i="25"/>
  <c r="P7" i="25"/>
  <c r="P8" i="25"/>
  <c r="P9" i="25"/>
  <c r="P10" i="25"/>
  <c r="O14" i="25"/>
  <c r="O15" i="25"/>
  <c r="O16" i="25"/>
  <c r="O17" i="25"/>
  <c r="O20" i="25"/>
  <c r="O21" i="25"/>
  <c r="F22" i="25"/>
  <c r="G22" i="25"/>
  <c r="H22" i="25"/>
  <c r="I22" i="25"/>
  <c r="J22" i="25"/>
  <c r="K22" i="25"/>
  <c r="L22" i="25"/>
  <c r="M22" i="25"/>
  <c r="N22" i="25"/>
  <c r="O22" i="25"/>
  <c r="O23" i="25"/>
  <c r="O42" i="25"/>
  <c r="O35" i="25"/>
  <c r="O41" i="25"/>
  <c r="O44" i="25"/>
  <c r="O47" i="25"/>
  <c r="O49" i="25"/>
  <c r="O50" i="25"/>
  <c r="O54" i="25"/>
  <c r="O53" i="25"/>
  <c r="O57" i="25"/>
  <c r="O43" i="25"/>
  <c r="P39" i="25"/>
  <c r="P40" i="25"/>
  <c r="P1" i="25"/>
  <c r="P23" i="25"/>
  <c r="P42" i="25"/>
  <c r="P35" i="25"/>
  <c r="P41" i="25"/>
  <c r="P44" i="25"/>
  <c r="P47" i="25"/>
  <c r="P49" i="25"/>
  <c r="P50" i="25"/>
  <c r="P53" i="25"/>
  <c r="P57" i="25"/>
  <c r="B37" i="25"/>
  <c r="E34" i="25"/>
  <c r="E46" i="25"/>
  <c r="E48" i="25"/>
  <c r="E58" i="25"/>
  <c r="F34" i="25"/>
  <c r="F46" i="25"/>
  <c r="F48" i="25"/>
  <c r="F58" i="25"/>
  <c r="G34" i="25"/>
  <c r="G46" i="25"/>
  <c r="G48" i="25"/>
  <c r="G58" i="25"/>
  <c r="H34" i="25"/>
  <c r="H46" i="25"/>
  <c r="H48" i="25"/>
  <c r="H58" i="25"/>
  <c r="I34" i="25"/>
  <c r="I46" i="25"/>
  <c r="I48" i="25"/>
  <c r="I58" i="25"/>
  <c r="J34" i="25"/>
  <c r="J46" i="25"/>
  <c r="J48" i="25"/>
  <c r="J58" i="25"/>
  <c r="K34" i="25"/>
  <c r="K46" i="25"/>
  <c r="K48" i="25"/>
  <c r="K58" i="25"/>
  <c r="L34" i="25"/>
  <c r="L46" i="25"/>
  <c r="L48" i="25"/>
  <c r="L58" i="25"/>
  <c r="M34" i="25"/>
  <c r="M46" i="25"/>
  <c r="M48" i="25"/>
  <c r="M58" i="25"/>
  <c r="N34" i="25"/>
  <c r="N46" i="25"/>
  <c r="N48" i="25"/>
  <c r="N58" i="25"/>
  <c r="O34" i="25"/>
  <c r="O46" i="25"/>
  <c r="O48" i="25"/>
  <c r="O58" i="25"/>
  <c r="P34" i="25"/>
  <c r="P46" i="25"/>
  <c r="P48" i="25"/>
  <c r="P54" i="25"/>
  <c r="P58" i="25"/>
  <c r="B35" i="25"/>
  <c r="A33" i="26"/>
  <c r="F33" i="25"/>
  <c r="G33" i="25"/>
  <c r="H33" i="25"/>
  <c r="I33" i="25"/>
  <c r="J33" i="25"/>
  <c r="K33" i="25"/>
  <c r="L33" i="25"/>
  <c r="M33" i="25"/>
  <c r="N33" i="25"/>
  <c r="O33" i="25"/>
  <c r="P33" i="25"/>
  <c r="V6" i="25"/>
  <c r="V5" i="25"/>
  <c r="V4" i="25"/>
  <c r="V3" i="25"/>
  <c r="F11" i="24"/>
  <c r="V6" i="24"/>
  <c r="V5" i="24"/>
  <c r="V4" i="24"/>
  <c r="V3" i="24"/>
  <c r="S7" i="24"/>
  <c r="U7" i="24"/>
  <c r="B3" i="24"/>
  <c r="F4" i="24"/>
  <c r="B16" i="24"/>
  <c r="E15" i="24"/>
  <c r="F17" i="24"/>
  <c r="F16" i="24"/>
  <c r="F12" i="24"/>
  <c r="F10" i="24"/>
  <c r="E3" i="24"/>
  <c r="E2" i="24"/>
  <c r="E13" i="24"/>
  <c r="G1" i="24"/>
  <c r="G16" i="24"/>
  <c r="B6" i="16"/>
  <c r="T7" i="25"/>
  <c r="F5" i="24"/>
  <c r="S14" i="24"/>
  <c r="S15" i="24"/>
  <c r="S22" i="24"/>
  <c r="G11" i="24"/>
  <c r="F6" i="24"/>
  <c r="S11" i="24"/>
  <c r="G4" i="24"/>
  <c r="H4" i="24"/>
  <c r="I4" i="24"/>
  <c r="S16" i="24"/>
  <c r="S18" i="24"/>
  <c r="S19" i="24"/>
  <c r="S17" i="24"/>
  <c r="S12" i="24"/>
  <c r="S20" i="24"/>
  <c r="S13" i="24"/>
  <c r="S21" i="24"/>
  <c r="T7" i="24"/>
  <c r="V7" i="24"/>
  <c r="G12" i="24"/>
  <c r="H1" i="24"/>
  <c r="G17" i="24"/>
  <c r="E14" i="24"/>
  <c r="G10" i="24"/>
  <c r="F17" i="22"/>
  <c r="F10" i="22"/>
  <c r="F15" i="22"/>
  <c r="B26" i="22"/>
  <c r="G10" i="22"/>
  <c r="F14" i="22"/>
  <c r="G5" i="24"/>
  <c r="G6" i="24"/>
  <c r="F8" i="24"/>
  <c r="V7" i="25"/>
  <c r="H12" i="24"/>
  <c r="H11" i="24"/>
  <c r="J4" i="24"/>
  <c r="K4" i="24"/>
  <c r="T11" i="24"/>
  <c r="T23" i="24"/>
  <c r="S23" i="24"/>
  <c r="I1" i="24"/>
  <c r="H10" i="24"/>
  <c r="H17" i="24"/>
  <c r="H16" i="24"/>
  <c r="E19" i="24"/>
  <c r="F18" i="24"/>
  <c r="G18" i="24"/>
  <c r="I10" i="24"/>
  <c r="J1" i="24"/>
  <c r="J11" i="24"/>
  <c r="B21" i="21"/>
  <c r="B14" i="21"/>
  <c r="B13" i="21"/>
  <c r="B12" i="21"/>
  <c r="B4" i="21"/>
  <c r="B5" i="21"/>
  <c r="B16" i="21"/>
  <c r="H5" i="24"/>
  <c r="G8" i="24"/>
  <c r="E55" i="25"/>
  <c r="I17" i="24"/>
  <c r="I11" i="24"/>
  <c r="B7" i="24"/>
  <c r="F7" i="24"/>
  <c r="U23" i="24"/>
  <c r="L4" i="24"/>
  <c r="H18" i="24"/>
  <c r="I12" i="24"/>
  <c r="I16" i="24"/>
  <c r="J17" i="24"/>
  <c r="J12" i="24"/>
  <c r="K1" i="24"/>
  <c r="K11" i="24"/>
  <c r="J16" i="24"/>
  <c r="J10" i="24"/>
  <c r="B11" i="21"/>
  <c r="B17" i="21"/>
  <c r="B23" i="21"/>
  <c r="G7" i="24"/>
  <c r="F9" i="24"/>
  <c r="F13" i="24"/>
  <c r="I5" i="24"/>
  <c r="H6" i="24"/>
  <c r="H8" i="24"/>
  <c r="E36" i="25"/>
  <c r="I18" i="24"/>
  <c r="J18" i="24"/>
  <c r="M4" i="24"/>
  <c r="K17" i="24"/>
  <c r="L1" i="24"/>
  <c r="L11" i="24"/>
  <c r="K16" i="24"/>
  <c r="K10" i="24"/>
  <c r="K12" i="24"/>
  <c r="J5" i="24"/>
  <c r="I6" i="24"/>
  <c r="H7" i="24"/>
  <c r="I7" i="24"/>
  <c r="J7" i="24"/>
  <c r="K7" i="24"/>
  <c r="L7" i="24"/>
  <c r="M7" i="24"/>
  <c r="N7" i="24"/>
  <c r="O7" i="24"/>
  <c r="P7" i="24"/>
  <c r="G9" i="24"/>
  <c r="E43" i="25"/>
  <c r="T11" i="25"/>
  <c r="T23" i="25"/>
  <c r="K18" i="24"/>
  <c r="B9" i="24"/>
  <c r="F21" i="24"/>
  <c r="F19" i="24"/>
  <c r="N4" i="24"/>
  <c r="L17" i="24"/>
  <c r="M1" i="24"/>
  <c r="M11" i="24"/>
  <c r="L16" i="24"/>
  <c r="L18" i="24"/>
  <c r="L10" i="24"/>
  <c r="L12" i="24"/>
  <c r="I8" i="24"/>
  <c r="I9" i="24"/>
  <c r="K5" i="24"/>
  <c r="J6" i="24"/>
  <c r="J8" i="24"/>
  <c r="H9" i="24"/>
  <c r="U23" i="25"/>
  <c r="G21" i="24"/>
  <c r="G13" i="24"/>
  <c r="G19" i="24"/>
  <c r="O4" i="24"/>
  <c r="M16" i="24"/>
  <c r="M18" i="24"/>
  <c r="M10" i="24"/>
  <c r="N1" i="24"/>
  <c r="N11" i="24"/>
  <c r="M12" i="24"/>
  <c r="M17" i="24"/>
  <c r="C8" i="18"/>
  <c r="C7" i="18"/>
  <c r="C6" i="18"/>
  <c r="C5" i="18"/>
  <c r="C9" i="18"/>
  <c r="J9" i="24"/>
  <c r="L5" i="24"/>
  <c r="K6" i="24"/>
  <c r="H21" i="24"/>
  <c r="H13" i="24"/>
  <c r="H19" i="24"/>
  <c r="P4" i="24"/>
  <c r="N17" i="24"/>
  <c r="O1" i="24"/>
  <c r="N10" i="24"/>
  <c r="N16" i="24"/>
  <c r="N18" i="24"/>
  <c r="N12" i="24"/>
  <c r="F4" i="16"/>
  <c r="G4" i="16"/>
  <c r="H4" i="16"/>
  <c r="I4" i="16"/>
  <c r="J4" i="16"/>
  <c r="K4" i="16"/>
  <c r="L4" i="16"/>
  <c r="M4" i="16"/>
  <c r="N4" i="16"/>
  <c r="O4" i="16"/>
  <c r="P4" i="16"/>
  <c r="B14" i="16"/>
  <c r="E10" i="16"/>
  <c r="F7" i="16"/>
  <c r="F6" i="16"/>
  <c r="F5" i="16"/>
  <c r="E3" i="16"/>
  <c r="E2" i="16"/>
  <c r="E8" i="16"/>
  <c r="G1" i="16"/>
  <c r="F25" i="25"/>
  <c r="K8" i="24"/>
  <c r="K9" i="24"/>
  <c r="M5" i="24"/>
  <c r="L6" i="24"/>
  <c r="L8" i="24"/>
  <c r="B9" i="25"/>
  <c r="I21" i="24"/>
  <c r="I13" i="24"/>
  <c r="I19" i="24"/>
  <c r="O16" i="24"/>
  <c r="O18" i="24"/>
  <c r="O10" i="24"/>
  <c r="O17" i="24"/>
  <c r="P1" i="24"/>
  <c r="F8" i="16"/>
  <c r="F11" i="16"/>
  <c r="F12" i="16"/>
  <c r="E9" i="16"/>
  <c r="G5" i="16"/>
  <c r="H1" i="16"/>
  <c r="G6" i="16"/>
  <c r="G12" i="16"/>
  <c r="G11" i="16"/>
  <c r="G7" i="16"/>
  <c r="C21" i="14"/>
  <c r="C16" i="14"/>
  <c r="C11" i="14"/>
  <c r="C4" i="14"/>
  <c r="C11" i="13"/>
  <c r="C4" i="13"/>
  <c r="G25" i="25"/>
  <c r="L9" i="24"/>
  <c r="N5" i="24"/>
  <c r="M6" i="24"/>
  <c r="P16" i="25"/>
  <c r="P21" i="24"/>
  <c r="P11" i="24"/>
  <c r="J21" i="24"/>
  <c r="J13" i="24"/>
  <c r="J19" i="24"/>
  <c r="P12" i="24"/>
  <c r="P18" i="24"/>
  <c r="P19" i="24"/>
  <c r="P17" i="24"/>
  <c r="P16" i="24"/>
  <c r="P10" i="24"/>
  <c r="F13" i="16"/>
  <c r="G13" i="16"/>
  <c r="F14" i="16"/>
  <c r="E14" i="16"/>
  <c r="F16" i="16"/>
  <c r="G8" i="16"/>
  <c r="G14" i="16"/>
  <c r="H11" i="16"/>
  <c r="I1" i="16"/>
  <c r="H5" i="16"/>
  <c r="H7" i="16"/>
  <c r="H12" i="16"/>
  <c r="H6" i="16"/>
  <c r="F9" i="11"/>
  <c r="F8" i="11"/>
  <c r="E7" i="11"/>
  <c r="E3" i="11"/>
  <c r="E6" i="11"/>
  <c r="E11" i="11"/>
  <c r="F4" i="11"/>
  <c r="G4" i="11"/>
  <c r="G2" i="11"/>
  <c r="G9" i="11"/>
  <c r="F1" i="11"/>
  <c r="G1" i="11"/>
  <c r="H1" i="11"/>
  <c r="I1" i="11"/>
  <c r="J1" i="11"/>
  <c r="K1" i="11"/>
  <c r="L1" i="11"/>
  <c r="M1" i="11"/>
  <c r="N1" i="11"/>
  <c r="O1" i="11"/>
  <c r="P1" i="11"/>
  <c r="F9" i="10"/>
  <c r="F8" i="10"/>
  <c r="E7" i="10"/>
  <c r="E3" i="10"/>
  <c r="E6" i="10"/>
  <c r="E11" i="10"/>
  <c r="F4" i="10"/>
  <c r="G4" i="10"/>
  <c r="G2" i="10"/>
  <c r="G9" i="10"/>
  <c r="F1" i="10"/>
  <c r="G1" i="10"/>
  <c r="H1" i="10"/>
  <c r="I1" i="10"/>
  <c r="J1" i="10"/>
  <c r="K1" i="10"/>
  <c r="L1" i="10"/>
  <c r="M1" i="10"/>
  <c r="N1" i="10"/>
  <c r="O1" i="10"/>
  <c r="P1" i="10"/>
  <c r="F9" i="9"/>
  <c r="F8" i="9"/>
  <c r="E7" i="9"/>
  <c r="F4" i="9"/>
  <c r="G4" i="9"/>
  <c r="E3" i="9"/>
  <c r="E6" i="9"/>
  <c r="G2" i="9"/>
  <c r="G8" i="9"/>
  <c r="F1" i="9"/>
  <c r="G1" i="9"/>
  <c r="H1" i="9"/>
  <c r="I1" i="9"/>
  <c r="J1" i="9"/>
  <c r="K1" i="9"/>
  <c r="L1" i="9"/>
  <c r="M1" i="9"/>
  <c r="N1" i="9"/>
  <c r="O1" i="9"/>
  <c r="P1" i="9"/>
  <c r="F1" i="8"/>
  <c r="G1" i="8"/>
  <c r="H1" i="8"/>
  <c r="I1" i="8"/>
  <c r="J1" i="8"/>
  <c r="K1" i="8"/>
  <c r="L1" i="8"/>
  <c r="M1" i="8"/>
  <c r="N1" i="8"/>
  <c r="O1" i="8"/>
  <c r="P1" i="8"/>
  <c r="F9" i="8"/>
  <c r="F8" i="8"/>
  <c r="E3" i="8"/>
  <c r="E6" i="8"/>
  <c r="F4" i="8"/>
  <c r="F6" i="8"/>
  <c r="F11" i="8"/>
  <c r="G2" i="8"/>
  <c r="G9" i="8"/>
  <c r="C10" i="7"/>
  <c r="C6" i="7"/>
  <c r="C3" i="7"/>
  <c r="C10" i="6"/>
  <c r="C3" i="6"/>
  <c r="C11" i="6"/>
  <c r="C6" i="6"/>
  <c r="C11" i="5"/>
  <c r="C7" i="5"/>
  <c r="C3" i="5"/>
  <c r="E11" i="9"/>
  <c r="H25" i="25"/>
  <c r="G9" i="9"/>
  <c r="M8" i="24"/>
  <c r="M9" i="24"/>
  <c r="O5" i="24"/>
  <c r="N6" i="24"/>
  <c r="N8" i="24"/>
  <c r="P25" i="25"/>
  <c r="P13" i="25"/>
  <c r="P11" i="25"/>
  <c r="P12" i="25"/>
  <c r="P21" i="25"/>
  <c r="P22" i="25"/>
  <c r="P20" i="25"/>
  <c r="P15" i="25"/>
  <c r="P14" i="25"/>
  <c r="F55" i="25"/>
  <c r="F36" i="25"/>
  <c r="K21" i="24"/>
  <c r="K13" i="24"/>
  <c r="K19" i="24"/>
  <c r="G16" i="16"/>
  <c r="C11" i="7"/>
  <c r="C13" i="7"/>
  <c r="H13" i="16"/>
  <c r="H8" i="16"/>
  <c r="H14" i="16"/>
  <c r="I6" i="16"/>
  <c r="I5" i="16"/>
  <c r="I12" i="16"/>
  <c r="I7" i="16"/>
  <c r="I11" i="16"/>
  <c r="I13" i="16"/>
  <c r="J1" i="16"/>
  <c r="H16" i="16"/>
  <c r="F13" i="11"/>
  <c r="H4" i="11"/>
  <c r="G6" i="11"/>
  <c r="G8" i="11"/>
  <c r="G11" i="11"/>
  <c r="F6" i="11"/>
  <c r="F11" i="11"/>
  <c r="H2" i="11"/>
  <c r="G13" i="11"/>
  <c r="F13" i="10"/>
  <c r="H4" i="10"/>
  <c r="G6" i="10"/>
  <c r="F6" i="10"/>
  <c r="F11" i="10"/>
  <c r="H2" i="10"/>
  <c r="G8" i="10"/>
  <c r="H4" i="9"/>
  <c r="G6" i="9"/>
  <c r="G11" i="9"/>
  <c r="G13" i="9"/>
  <c r="F13" i="9"/>
  <c r="F6" i="9"/>
  <c r="F11" i="9"/>
  <c r="H2" i="9"/>
  <c r="E7" i="8"/>
  <c r="E11" i="8"/>
  <c r="G8" i="8"/>
  <c r="G4" i="8"/>
  <c r="H2" i="8"/>
  <c r="I25" i="25"/>
  <c r="N9" i="24"/>
  <c r="P5" i="24"/>
  <c r="O6" i="24"/>
  <c r="O8" i="24"/>
  <c r="G36" i="25"/>
  <c r="L21" i="24"/>
  <c r="L13" i="24"/>
  <c r="L19" i="24"/>
  <c r="I8" i="16"/>
  <c r="I14" i="16"/>
  <c r="I16" i="16"/>
  <c r="J12" i="16"/>
  <c r="J6" i="16"/>
  <c r="K1" i="16"/>
  <c r="J7" i="16"/>
  <c r="J11" i="16"/>
  <c r="J13" i="16"/>
  <c r="J5" i="16"/>
  <c r="I4" i="11"/>
  <c r="H6" i="11"/>
  <c r="H8" i="11"/>
  <c r="I2" i="11"/>
  <c r="H9" i="11"/>
  <c r="G11" i="10"/>
  <c r="G13" i="10"/>
  <c r="H8" i="10"/>
  <c r="H9" i="10"/>
  <c r="H13" i="10"/>
  <c r="I2" i="10"/>
  <c r="I4" i="10"/>
  <c r="H6" i="10"/>
  <c r="H8" i="9"/>
  <c r="I2" i="9"/>
  <c r="H9" i="9"/>
  <c r="I4" i="9"/>
  <c r="H6" i="9"/>
  <c r="G13" i="8"/>
  <c r="H4" i="8"/>
  <c r="G6" i="8"/>
  <c r="G11" i="8"/>
  <c r="H8" i="8"/>
  <c r="H9" i="8"/>
  <c r="F13" i="8"/>
  <c r="I2" i="8"/>
  <c r="J25" i="25"/>
  <c r="O9" i="24"/>
  <c r="P6" i="24"/>
  <c r="P36" i="25"/>
  <c r="H36" i="25"/>
  <c r="G55" i="25"/>
  <c r="M21" i="24"/>
  <c r="M13" i="24"/>
  <c r="M19" i="24"/>
  <c r="J16" i="16"/>
  <c r="J8" i="16"/>
  <c r="J14" i="16"/>
  <c r="K12" i="16"/>
  <c r="L1" i="16"/>
  <c r="K11" i="16"/>
  <c r="K13" i="16"/>
  <c r="K5" i="16"/>
  <c r="K7" i="16"/>
  <c r="K6" i="16"/>
  <c r="I8" i="11"/>
  <c r="J2" i="11"/>
  <c r="I9" i="11"/>
  <c r="H11" i="11"/>
  <c r="I6" i="11"/>
  <c r="J4" i="11"/>
  <c r="H13" i="11"/>
  <c r="I8" i="10"/>
  <c r="J2" i="10"/>
  <c r="I9" i="10"/>
  <c r="H11" i="10"/>
  <c r="I6" i="10"/>
  <c r="J4" i="10"/>
  <c r="H11" i="9"/>
  <c r="I6" i="9"/>
  <c r="J4" i="9"/>
  <c r="J2" i="9"/>
  <c r="I9" i="9"/>
  <c r="I8" i="9"/>
  <c r="H13" i="9"/>
  <c r="H13" i="8"/>
  <c r="I8" i="8"/>
  <c r="I9" i="8"/>
  <c r="I4" i="8"/>
  <c r="H6" i="8"/>
  <c r="H11" i="8"/>
  <c r="J2" i="8"/>
  <c r="I13" i="11"/>
  <c r="K25" i="25"/>
  <c r="I13" i="10"/>
  <c r="P8" i="24"/>
  <c r="P9" i="24"/>
  <c r="H55" i="25"/>
  <c r="I36" i="25"/>
  <c r="N21" i="24"/>
  <c r="N13" i="24"/>
  <c r="N19" i="24"/>
  <c r="O21" i="24"/>
  <c r="K16" i="16"/>
  <c r="K8" i="16"/>
  <c r="K14" i="16"/>
  <c r="L12" i="16"/>
  <c r="M1" i="16"/>
  <c r="L11" i="16"/>
  <c r="L13" i="16"/>
  <c r="L5" i="16"/>
  <c r="L6" i="16"/>
  <c r="L7" i="16"/>
  <c r="J6" i="11"/>
  <c r="K4" i="11"/>
  <c r="I11" i="11"/>
  <c r="K2" i="11"/>
  <c r="J8" i="11"/>
  <c r="J9" i="11"/>
  <c r="J6" i="10"/>
  <c r="K4" i="10"/>
  <c r="I11" i="10"/>
  <c r="K2" i="10"/>
  <c r="J9" i="10"/>
  <c r="J8" i="10"/>
  <c r="I13" i="9"/>
  <c r="I11" i="9"/>
  <c r="K2" i="9"/>
  <c r="J9" i="9"/>
  <c r="J8" i="9"/>
  <c r="J6" i="9"/>
  <c r="K4" i="9"/>
  <c r="J4" i="8"/>
  <c r="I6" i="8"/>
  <c r="I11" i="8"/>
  <c r="I13" i="8"/>
  <c r="J8" i="8"/>
  <c r="J9" i="8"/>
  <c r="K2" i="8"/>
  <c r="J13" i="9"/>
  <c r="L25" i="25"/>
  <c r="J13" i="10"/>
  <c r="J36" i="25"/>
  <c r="E23" i="24"/>
  <c r="O11" i="24"/>
  <c r="O12" i="24"/>
  <c r="O13" i="24"/>
  <c r="O19" i="24"/>
  <c r="L16" i="16"/>
  <c r="L8" i="16"/>
  <c r="L14" i="16"/>
  <c r="M12" i="16"/>
  <c r="N1" i="16"/>
  <c r="M11" i="16"/>
  <c r="M13" i="16"/>
  <c r="M5" i="16"/>
  <c r="M6" i="16"/>
  <c r="M7" i="16"/>
  <c r="L2" i="11"/>
  <c r="K9" i="11"/>
  <c r="K8" i="11"/>
  <c r="J13" i="11"/>
  <c r="K6" i="11"/>
  <c r="L4" i="11"/>
  <c r="J11" i="11"/>
  <c r="L2" i="10"/>
  <c r="K9" i="10"/>
  <c r="K8" i="10"/>
  <c r="K6" i="10"/>
  <c r="L4" i="10"/>
  <c r="K13" i="10"/>
  <c r="J11" i="10"/>
  <c r="J11" i="9"/>
  <c r="L2" i="9"/>
  <c r="K9" i="9"/>
  <c r="K8" i="9"/>
  <c r="K13" i="9"/>
  <c r="K6" i="9"/>
  <c r="L4" i="9"/>
  <c r="K8" i="8"/>
  <c r="K9" i="8"/>
  <c r="K4" i="8"/>
  <c r="J6" i="8"/>
  <c r="J11" i="8"/>
  <c r="J13" i="8"/>
  <c r="L2" i="8"/>
  <c r="M25" i="25"/>
  <c r="K13" i="11"/>
  <c r="K36" i="25"/>
  <c r="E25" i="24"/>
  <c r="E27" i="24"/>
  <c r="M8" i="16"/>
  <c r="M14" i="16"/>
  <c r="M16" i="16"/>
  <c r="N5" i="16"/>
  <c r="N11" i="16"/>
  <c r="N13" i="16"/>
  <c r="N7" i="16"/>
  <c r="O1" i="16"/>
  <c r="N6" i="16"/>
  <c r="N12" i="16"/>
  <c r="L6" i="11"/>
  <c r="M4" i="11"/>
  <c r="K11" i="11"/>
  <c r="M2" i="11"/>
  <c r="L9" i="11"/>
  <c r="L8" i="11"/>
  <c r="L6" i="10"/>
  <c r="M4" i="10"/>
  <c r="K11" i="10"/>
  <c r="M2" i="10"/>
  <c r="L9" i="10"/>
  <c r="L8" i="10"/>
  <c r="L13" i="10"/>
  <c r="M4" i="9"/>
  <c r="L6" i="9"/>
  <c r="K11" i="9"/>
  <c r="L9" i="9"/>
  <c r="M2" i="9"/>
  <c r="L8" i="9"/>
  <c r="L9" i="8"/>
  <c r="L8" i="8"/>
  <c r="L4" i="8"/>
  <c r="K6" i="8"/>
  <c r="K11" i="8"/>
  <c r="K13" i="8"/>
  <c r="M2" i="8"/>
  <c r="L13" i="11"/>
  <c r="N25" i="25"/>
  <c r="L13" i="9"/>
  <c r="L36" i="25"/>
  <c r="I55" i="25"/>
  <c r="N8" i="16"/>
  <c r="N14" i="16"/>
  <c r="N16" i="16"/>
  <c r="P1" i="16"/>
  <c r="O5" i="16"/>
  <c r="O11" i="16"/>
  <c r="O13" i="16"/>
  <c r="O12" i="16"/>
  <c r="O6" i="16"/>
  <c r="O7" i="16"/>
  <c r="L11" i="11"/>
  <c r="M9" i="11"/>
  <c r="M8" i="11"/>
  <c r="M13" i="11"/>
  <c r="N2" i="11"/>
  <c r="N4" i="11"/>
  <c r="M6" i="11"/>
  <c r="M9" i="10"/>
  <c r="M8" i="10"/>
  <c r="M13" i="10"/>
  <c r="N2" i="10"/>
  <c r="N4" i="10"/>
  <c r="M6" i="10"/>
  <c r="L11" i="10"/>
  <c r="M9" i="9"/>
  <c r="M8" i="9"/>
  <c r="N2" i="9"/>
  <c r="L11" i="9"/>
  <c r="N4" i="9"/>
  <c r="M6" i="9"/>
  <c r="M9" i="8"/>
  <c r="M8" i="8"/>
  <c r="M4" i="8"/>
  <c r="L6" i="8"/>
  <c r="L11" i="8"/>
  <c r="L13" i="8"/>
  <c r="N2" i="8"/>
  <c r="O25" i="25"/>
  <c r="M13" i="9"/>
  <c r="M36" i="25"/>
  <c r="E27" i="25"/>
  <c r="O16" i="16"/>
  <c r="O8" i="16"/>
  <c r="O14" i="16"/>
  <c r="P13" i="16"/>
  <c r="P16" i="16"/>
  <c r="P11" i="16"/>
  <c r="P7" i="16"/>
  <c r="P12" i="16"/>
  <c r="P6" i="16"/>
  <c r="P5" i="16"/>
  <c r="P14" i="16"/>
  <c r="P8" i="16"/>
  <c r="M11" i="11"/>
  <c r="O4" i="11"/>
  <c r="N6" i="11"/>
  <c r="N9" i="11"/>
  <c r="N8" i="11"/>
  <c r="N13" i="11"/>
  <c r="O2" i="11"/>
  <c r="M11" i="10"/>
  <c r="O4" i="10"/>
  <c r="N6" i="10"/>
  <c r="N9" i="10"/>
  <c r="N8" i="10"/>
  <c r="N13" i="10"/>
  <c r="O2" i="10"/>
  <c r="M11" i="9"/>
  <c r="N9" i="9"/>
  <c r="N8" i="9"/>
  <c r="O2" i="9"/>
  <c r="O4" i="9"/>
  <c r="N6" i="9"/>
  <c r="N9" i="8"/>
  <c r="N8" i="8"/>
  <c r="N4" i="8"/>
  <c r="M6" i="8"/>
  <c r="M11" i="8"/>
  <c r="M13" i="8"/>
  <c r="O2" i="8"/>
  <c r="N13" i="9"/>
  <c r="N36" i="25"/>
  <c r="E31" i="25"/>
  <c r="E29" i="25"/>
  <c r="E18" i="16"/>
  <c r="E22" i="16"/>
  <c r="E20" i="16"/>
  <c r="O9" i="11"/>
  <c r="O8" i="11"/>
  <c r="O10" i="11"/>
  <c r="P2" i="11"/>
  <c r="N11" i="11"/>
  <c r="P4" i="11"/>
  <c r="O5" i="11"/>
  <c r="O6" i="11"/>
  <c r="N11" i="10"/>
  <c r="O9" i="10"/>
  <c r="O8" i="10"/>
  <c r="O10" i="10"/>
  <c r="P2" i="10"/>
  <c r="P4" i="10"/>
  <c r="O5" i="10"/>
  <c r="O6" i="10"/>
  <c r="N11" i="9"/>
  <c r="P4" i="9"/>
  <c r="O5" i="9"/>
  <c r="O6" i="9"/>
  <c r="O8" i="9"/>
  <c r="O10" i="9"/>
  <c r="O9" i="9"/>
  <c r="P2" i="9"/>
  <c r="O4" i="8"/>
  <c r="N6" i="8"/>
  <c r="N11" i="8"/>
  <c r="N13" i="8"/>
  <c r="O9" i="8"/>
  <c r="O8" i="8"/>
  <c r="O10" i="8"/>
  <c r="P2" i="8"/>
  <c r="J55" i="25"/>
  <c r="K55" i="25"/>
  <c r="O36" i="25"/>
  <c r="O13" i="11"/>
  <c r="E15" i="11"/>
  <c r="O11" i="11"/>
  <c r="O11" i="10"/>
  <c r="E17" i="10"/>
  <c r="O13" i="10"/>
  <c r="E15" i="10"/>
  <c r="O13" i="9"/>
  <c r="E15" i="9"/>
  <c r="O11" i="9"/>
  <c r="E17" i="9"/>
  <c r="P4" i="8"/>
  <c r="O5" i="8"/>
  <c r="O6" i="8"/>
  <c r="O11" i="8"/>
  <c r="O13" i="8"/>
  <c r="E15" i="8"/>
  <c r="E19" i="11"/>
  <c r="E17" i="11"/>
  <c r="L55" i="25"/>
  <c r="M55" i="25"/>
  <c r="N55" i="25"/>
  <c r="C44" i="25"/>
  <c r="P43" i="25"/>
  <c r="O55" i="25"/>
  <c r="B34" i="25"/>
  <c r="P55" i="25"/>
  <c r="B36" i="2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Justin</author>
  </authors>
  <commentList>
    <comment ref="A25" authorId="0" shapeId="0" xr:uid="{3E1DD031-AB7C-4FA4-B250-D0E1174BDE12}">
      <text>
        <r>
          <rPr>
            <b/>
            <sz val="9"/>
            <color indexed="81"/>
            <rFont val="Calibri"/>
            <family val="2"/>
          </rPr>
          <t>Justin:</t>
        </r>
        <r>
          <rPr>
            <sz val="9"/>
            <color indexed="81"/>
            <rFont val="Calibri"/>
            <family val="2"/>
          </rPr>
          <t xml:space="preserve">
As percentage of purchase price.</t>
        </r>
      </text>
    </comment>
    <comment ref="A26" authorId="0" shapeId="0" xr:uid="{AFBCB51B-2A7F-423C-B8DC-0D8EABF1E436}">
      <text>
        <r>
          <rPr>
            <b/>
            <sz val="9"/>
            <color indexed="81"/>
            <rFont val="Calibri"/>
            <family val="2"/>
          </rPr>
          <t>Justin:</t>
        </r>
        <r>
          <rPr>
            <sz val="9"/>
            <color indexed="81"/>
            <rFont val="Calibri"/>
            <family val="2"/>
          </rPr>
          <t xml:space="preserve">
As percentage of total rehab budget.</t>
        </r>
      </text>
    </comment>
    <comment ref="A27" authorId="0" shapeId="0" xr:uid="{59051CA4-FDC2-47E8-90D6-DF15C7DE20DC}">
      <text>
        <r>
          <rPr>
            <b/>
            <sz val="9"/>
            <color indexed="81"/>
            <rFont val="Calibri"/>
            <family val="2"/>
          </rPr>
          <t>Justin:</t>
        </r>
        <r>
          <rPr>
            <sz val="9"/>
            <color indexed="81"/>
            <rFont val="Calibri"/>
            <family val="2"/>
          </rPr>
          <t xml:space="preserve">
As percentage of equity invested.</t>
        </r>
      </text>
    </comment>
    <comment ref="A28" authorId="0" shapeId="0" xr:uid="{A886140C-CDCE-4F7A-9A9E-5CC23483689D}">
      <text>
        <r>
          <rPr>
            <b/>
            <sz val="9"/>
            <color indexed="81"/>
            <rFont val="Calibri"/>
            <family val="2"/>
          </rPr>
          <t>Justin:</t>
        </r>
        <r>
          <rPr>
            <sz val="9"/>
            <color indexed="81"/>
            <rFont val="Calibri"/>
            <family val="2"/>
          </rPr>
          <t xml:space="preserve">
As percentage of total sale price.</t>
        </r>
      </text>
    </comment>
  </commentList>
</comments>
</file>

<file path=xl/sharedStrings.xml><?xml version="1.0" encoding="utf-8"?>
<sst xmlns="http://schemas.openxmlformats.org/spreadsheetml/2006/main" count="516" uniqueCount="206">
  <si>
    <t>Acquisition</t>
  </si>
  <si>
    <t>Equity Multiple</t>
  </si>
  <si>
    <t>Purchase Price</t>
  </si>
  <si>
    <t>Closing Costs</t>
  </si>
  <si>
    <t>Rehab Budget</t>
  </si>
  <si>
    <t>Going-In Cap Rate</t>
  </si>
  <si>
    <t>Annual NOI Growth</t>
  </si>
  <si>
    <t>NOI</t>
  </si>
  <si>
    <t>Rehab Costs</t>
  </si>
  <si>
    <t>Sale Proceeds</t>
  </si>
  <si>
    <t>Year Rehab Begins</t>
  </si>
  <si>
    <t>Costs of Sale</t>
  </si>
  <si>
    <t>Year Rehab Complete</t>
  </si>
  <si>
    <t>Unlevered Net Cash Flow</t>
  </si>
  <si>
    <t>Loan Proceeds</t>
  </si>
  <si>
    <t>LTV</t>
  </si>
  <si>
    <t>Loan Origination Fees</t>
  </si>
  <si>
    <t>Loan Amount</t>
  </si>
  <si>
    <t>Principal Payment</t>
  </si>
  <si>
    <t>Loan Fees</t>
  </si>
  <si>
    <t>Interest Payment</t>
  </si>
  <si>
    <t>Interest Rate</t>
  </si>
  <si>
    <t>Ending Loan Balance</t>
  </si>
  <si>
    <t>Amortization</t>
  </si>
  <si>
    <t>Levered Net Cash Flow</t>
  </si>
  <si>
    <t>Levered Cash-on-Cash</t>
  </si>
  <si>
    <t>Exit Cap Rate</t>
  </si>
  <si>
    <t>Average Cash-on-Cash</t>
  </si>
  <si>
    <t>Sale Year</t>
  </si>
  <si>
    <t>Internal Rate of Return</t>
  </si>
  <si>
    <t>Cap Rate</t>
  </si>
  <si>
    <t>Year 1 NOI</t>
  </si>
  <si>
    <t>Cash-on-Cash</t>
  </si>
  <si>
    <t>Equity Invested</t>
  </si>
  <si>
    <t>Annual Loan Payment</t>
  </si>
  <si>
    <t>Year 1 Cash-on-Cash Return</t>
  </si>
  <si>
    <t>Total Cash Flow After Debt Service</t>
  </si>
  <si>
    <t>Loan Payoff</t>
  </si>
  <si>
    <t>Property Value</t>
  </si>
  <si>
    <t>LTC</t>
  </si>
  <si>
    <t>Renovation Costs</t>
  </si>
  <si>
    <t>DSCR</t>
  </si>
  <si>
    <t>Annual Net Operating Income</t>
  </si>
  <si>
    <t>Annual Debt Service</t>
  </si>
  <si>
    <t>Debt Yield</t>
  </si>
  <si>
    <t>Going In-Expenses</t>
  </si>
  <si>
    <t>Core</t>
  </si>
  <si>
    <t>Core-Plus</t>
  </si>
  <si>
    <t>Value-Add</t>
  </si>
  <si>
    <t>Opportunistic</t>
  </si>
  <si>
    <t>Location</t>
  </si>
  <si>
    <t>San Francisco, CA</t>
  </si>
  <si>
    <t>Denver, CO</t>
  </si>
  <si>
    <t>Austin, TX</t>
  </si>
  <si>
    <t>Miami, FL</t>
  </si>
  <si>
    <t>Year Built</t>
  </si>
  <si>
    <t>Current Occupancy</t>
  </si>
  <si>
    <t>Description</t>
  </si>
  <si>
    <t>220-unit apartment complex located 15 minutes south of downtown Austin in an emerging area. All unit interiors are original and common areas have been recently upgraded</t>
  </si>
  <si>
    <t>High-rise apartment building in the Marina District of San Francisco with high-end amenities, concierge service, and sweeping city views</t>
  </si>
  <si>
    <t>Mid-rise, newly constructed four-story apartment building in Denver on the fringe of downtown</t>
  </si>
  <si>
    <t>105-unit garden apartment complex with severe occupancy and credit loss issues, but in an emerging area. New development is surrounding the property including many major retail and office uses</t>
  </si>
  <si>
    <t>Senior Debt</t>
  </si>
  <si>
    <t>Total Capital Requirement</t>
  </si>
  <si>
    <t>General Partner (GP) Equity</t>
  </si>
  <si>
    <t>Limited Partner (LP) Equity</t>
  </si>
  <si>
    <t>Mezzanine Debt</t>
  </si>
  <si>
    <t>Total Capitalization</t>
  </si>
  <si>
    <t>The Capital Stack</t>
  </si>
  <si>
    <t>Acquisition Fee</t>
  </si>
  <si>
    <t>Construction Management Fee</t>
  </si>
  <si>
    <t>Asset Management Fee</t>
  </si>
  <si>
    <t>Disposition Fee</t>
  </si>
  <si>
    <t>GP Equity</t>
  </si>
  <si>
    <t>GP Contributions</t>
  </si>
  <si>
    <t>LP Equity</t>
  </si>
  <si>
    <t>LP Contributions</t>
  </si>
  <si>
    <t>Preferred Return</t>
  </si>
  <si>
    <t>Total Contributions</t>
  </si>
  <si>
    <t>Promote Over Preferred Return</t>
  </si>
  <si>
    <t>GP IRR</t>
  </si>
  <si>
    <t>GP Equity Multiple</t>
  </si>
  <si>
    <t>Beginning Balance</t>
  </si>
  <si>
    <t>LP IRR</t>
  </si>
  <si>
    <t>Preferred Interest Accrued</t>
  </si>
  <si>
    <t>LP Equity Multiple</t>
  </si>
  <si>
    <t>LP Distributions</t>
  </si>
  <si>
    <t>Ending Balance</t>
  </si>
  <si>
    <t>LP IRR Check</t>
  </si>
  <si>
    <t>Total LP Cash Flow</t>
  </si>
  <si>
    <t>GP Distributions</t>
  </si>
  <si>
    <t>Total GP Cash Flow</t>
  </si>
  <si>
    <t>Total Distributions</t>
  </si>
  <si>
    <t>Cash Flow Remaining</t>
  </si>
  <si>
    <t>Distributions to LP</t>
  </si>
  <si>
    <t>Distributions to GP</t>
  </si>
  <si>
    <t>LP Cash Flow</t>
  </si>
  <si>
    <t>GP Cash Flow</t>
  </si>
  <si>
    <t>Median Home Prices</t>
  </si>
  <si>
    <t>Down Payment Percentage</t>
  </si>
  <si>
    <t>Property Tax Rate</t>
  </si>
  <si>
    <t>Insurance</t>
  </si>
  <si>
    <t>HOA Fees</t>
  </si>
  <si>
    <t>Mortgage Interest Rate</t>
  </si>
  <si>
    <t>Pre-Tax SFR Payment</t>
  </si>
  <si>
    <t>Property Tax</t>
  </si>
  <si>
    <t>Tax Deduction Offset</t>
  </si>
  <si>
    <t>Rent</t>
  </si>
  <si>
    <t>Additional Fees</t>
  </si>
  <si>
    <t>Total Cost To Rent</t>
  </si>
  <si>
    <t>Total Cost To Own</t>
  </si>
  <si>
    <t>Premium / (Discount) To Rent</t>
  </si>
  <si>
    <t>HH Income - CityData</t>
  </si>
  <si>
    <t>Home Prices - Zillow / Trulia</t>
  </si>
  <si>
    <t>Down Payment</t>
  </si>
  <si>
    <t>Assumed Tax Bracket</t>
  </si>
  <si>
    <t>Total</t>
  </si>
  <si>
    <t>Rent vs. Buy Analysis</t>
  </si>
  <si>
    <t>Resources</t>
  </si>
  <si>
    <t>Multifamily Case Study</t>
  </si>
  <si>
    <t>Number of Buildings</t>
  </si>
  <si>
    <t>Net Acres</t>
  </si>
  <si>
    <t>Parking Spaces</t>
  </si>
  <si>
    <t>Unit Mix</t>
  </si>
  <si>
    <t># of Units</t>
  </si>
  <si>
    <t>Unit Type</t>
  </si>
  <si>
    <t>SF</t>
  </si>
  <si>
    <t>In-Place Rent</t>
  </si>
  <si>
    <t>1BR - 1BA</t>
  </si>
  <si>
    <t>2BR - 2BA</t>
  </si>
  <si>
    <t>3BR - 2BA</t>
  </si>
  <si>
    <t>Other Income/Unit/Month</t>
  </si>
  <si>
    <t>T-12 Operating Expenses</t>
  </si>
  <si>
    <t>Management Fee</t>
  </si>
  <si>
    <t>Personnel</t>
  </si>
  <si>
    <t>General &amp; Administrative</t>
  </si>
  <si>
    <t>Marketing</t>
  </si>
  <si>
    <t xml:space="preserve"> Repairs &amp; Maintenance</t>
  </si>
  <si>
    <t>Turnover</t>
  </si>
  <si>
    <t>Contract Services</t>
  </si>
  <si>
    <t xml:space="preserve"> Utilities</t>
  </si>
  <si>
    <t>Utility Reimbursements</t>
  </si>
  <si>
    <t xml:space="preserve"> Real Estate Taxes</t>
  </si>
  <si>
    <t xml:space="preserve"> Insurance</t>
  </si>
  <si>
    <t xml:space="preserve"> Capital Reserves</t>
  </si>
  <si>
    <t>Basic Property Information</t>
  </si>
  <si>
    <t>Current Vacancy</t>
  </si>
  <si>
    <t>Rehab Needs</t>
  </si>
  <si>
    <t>Unit Interiors</t>
  </si>
  <si>
    <t>Per Unit</t>
  </si>
  <si>
    <t>Exteriors/Common Areas</t>
  </si>
  <si>
    <t>Item</t>
  </si>
  <si>
    <t>Going-In GPR</t>
  </si>
  <si>
    <t>Annual Vacancy</t>
  </si>
  <si>
    <t>Studio</t>
  </si>
  <si>
    <t>Rent/SF</t>
  </si>
  <si>
    <t>Other Income</t>
  </si>
  <si>
    <t>Other Income/Month/Unit</t>
  </si>
  <si>
    <t>Annual Rent Growth</t>
  </si>
  <si>
    <t>Annual Expense Growth</t>
  </si>
  <si>
    <t>Expenses</t>
  </si>
  <si>
    <t>Net Operating Income</t>
  </si>
  <si>
    <t>Year 1 Vacancy</t>
  </si>
  <si>
    <t>Vacancy</t>
  </si>
  <si>
    <t>Gross Potential Rental Revenue</t>
  </si>
  <si>
    <t>Operating Expenses</t>
  </si>
  <si>
    <t>Total/Year</t>
  </si>
  <si>
    <t>Per Unit/Year</t>
  </si>
  <si>
    <t>Property Management Fees</t>
  </si>
  <si>
    <t>Repairs &amp; Maintenance</t>
  </si>
  <si>
    <t>Utilities</t>
  </si>
  <si>
    <t>Property Taxes</t>
  </si>
  <si>
    <t>Capital Expense Reserves</t>
  </si>
  <si>
    <t>% of EGR</t>
  </si>
  <si>
    <t>Levered IRR Range</t>
  </si>
  <si>
    <t>6% - 8%</t>
  </si>
  <si>
    <t>9% - 12%</t>
  </si>
  <si>
    <t>13% - 17%</t>
  </si>
  <si>
    <t>18% +</t>
  </si>
  <si>
    <t>Other Assumptions</t>
  </si>
  <si>
    <t>Closing Costs (Sale)</t>
  </si>
  <si>
    <t>Property Management Fee</t>
  </si>
  <si>
    <t>Loan Term</t>
  </si>
  <si>
    <t>Interest Rate Spread</t>
  </si>
  <si>
    <t>Acquisition Loan Assumptions</t>
  </si>
  <si>
    <t>Interest-Only Period</t>
  </si>
  <si>
    <t>Loan Fee</t>
  </si>
  <si>
    <t>Market Rent/SF (1BR)</t>
  </si>
  <si>
    <t>Market Rent/SF (2BR)</t>
  </si>
  <si>
    <t>Market Rent/SF (3BR)</t>
  </si>
  <si>
    <t>10 Years</t>
  </si>
  <si>
    <t>3 Years</t>
  </si>
  <si>
    <t>30 Years</t>
  </si>
  <si>
    <t>Annual Market Rent Growth</t>
  </si>
  <si>
    <t>Bad Debt</t>
  </si>
  <si>
    <t>Renovation Length</t>
  </si>
  <si>
    <t>25 Months</t>
  </si>
  <si>
    <t>Target Return Metrics</t>
  </si>
  <si>
    <t>Hold Period</t>
  </si>
  <si>
    <t>Project-Level IRR</t>
  </si>
  <si>
    <t>Project-Level Equity Multiple</t>
  </si>
  <si>
    <t>3.00x</t>
  </si>
  <si>
    <t>Average Cash-on-Cash Return</t>
  </si>
  <si>
    <t>Contingency</t>
  </si>
  <si>
    <t>A broker approaches you about an off-market acquisition opportunity in Carlsbad, California. The property was built in 1988 and is in an emerging area close to Downtown. The property has not undergone a renovation since 1995 and there is quite a bit of deferred maintenance on the property. Additional details are below:</t>
  </si>
  <si>
    <r>
      <t xml:space="preserve">www.breakintocre.com
</t>
    </r>
    <r>
      <rPr>
        <b/>
        <sz val="10"/>
        <color theme="9" tint="0.59999389629810485"/>
        <rFont val="Franklin Gothic Book"/>
        <family val="2"/>
      </rPr>
      <t>Welcome to the course! This file contains resources and examples which will help you in your analysis of multifamily real estate investment opportunities. Great to have you here!</t>
    </r>
    <r>
      <rPr>
        <sz val="10"/>
        <color theme="0"/>
        <rFont val="Franklin Gothic Book"/>
        <family val="2"/>
      </rPr>
      <t xml:space="preserve">
</t>
    </r>
    <r>
      <rPr>
        <b/>
        <sz val="10"/>
        <color theme="0"/>
        <rFont val="Franklin Gothic Book"/>
        <family val="2"/>
      </rPr>
      <t>DISCLAIMER:</t>
    </r>
    <r>
      <rPr>
        <sz val="10"/>
        <color theme="0"/>
        <rFont val="Franklin Gothic Book"/>
        <family val="2"/>
      </rPr>
      <t xml:space="preserve">
YOU ACKNOWLEDGE AND AGREE THAT ALL MATERIALS, DOCUMENTS, MEDIA, FORMULAS, EXCEL FILES, AND ANY OTHER INFORMATION (HEREINAFTER COLLECTIVELY REFERRED TO AS THE “MATERIALS”) PROVIDED BY JBK ENTERPRISES, LLC (THE “COMPANY”) THROUGH BREAKINTOCRE.COM OR ANY OF ITS OTHER AFFILIATE WEBSITES OR SOURCES IS PROVIDED ON AN “AS IS” AND “AS AVAILABLE” BASIS. YOU EXPRESSLY AGREE THAT USE OF THE MATERIALS IS AT YOUR SOLE RISK.
THE COMPANY DOES NOT MAKE ANY REPRESENTATIONS OR GRANT ANY WARRANTIES, EXPRESS OR IMPLIED, EITHER IN FACT OR BY OPERATION OF LAW, BY STATUTE OR OTHERWISE AND BY USING THE MATERIALS, YOU SPECIFICALLY DISCLAIM ANY OTHER WARRANTIES, WHETHER WRITTEN OR ORAL, OR EXPRESS OR IMPLIED, INCLUDING ANY WARRANTY OF QUALITY, MERCHANTABILITY, OR FITNESS FOR A PARTICULAR USE OR PURPOSE OR ANY WARRANTY AS THE NON-INFRINGEMENT OF ANY INTELLECTUAL PROPERTY RIGHTS OF THIRD PARTIES.
THE COMPANY MAKES NO WARRANTY THAT THE MATERIALS WILL MEET YOUR REQUIREMENTS, OR THAT IT WILL BE UNINTERRUPTED, TIMELY, SECURE, OR ERROR-FREE, OR THAT ANY DEFECTS, IF ANY, WILL BE CORRECTED OR FIXED BY COMPANY. YOU AGREE THAT THE COMPANY MAKES NO WARRANTY AS TO THE RESULTS THAT MAY BE OBTAINED FROM THE USE OF THE MATERIALS OR AS TO THE ACCURACY OR RELIABILITY OF ANY INFORMATION OBTAINED THROUGH THE MATERIALS.
COMPANY IS NOT PROVIDING ANY TAX, LEGAL, ACCOUNTING, TAX, VALUATION, OR FINANCIAL ADVICE NOR IS THE COMPANY MAKING ANY RECOMMENDATIONS. ALL INFORMATION PROVIDED IS INTENDED SOLELY FOR EDUCATIONAL PURPOSES. YOU ARE HEREBY ADVISED TO CONSULT WITH YOUR OWN PERSONAL PROFESSIONAL ADVISORS REGARDING THE USE OF ANY MATERIALS PRIOR TO PUTTING ANY MATERIALS INTO ACTION.
BY USING THE MATERIALS, YOU AGREE TO ALL OF THE TERMS AND CONDITIONS WHICH CAN BE FOUND AT HTTPS://BREAKINTOCRE.COM/TERMS-CONDITIONS-2/ AND FURTHER AGREE TO HOLD JBK ENTERPRISES, LLC AND ITS AFFILIATES HARMESS FOR ANY CONSEQUENCES RELATED TO YOUR USE OF THE MATERIALS. NO COMMUNICATION (WRITTEN OR ORAL) RECEIVED SHALL BE DEEMED TO BE AN ASSURANCE, GUARANTEE, OR WARRANTY.</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</si>
</sst>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6" formatCode="&quot;$&quot;#,##0_);[Red]\(&quot;$&quot;#,##0\)"/>
    <numFmt numFmtId="8" formatCode="&quot;$&quot;#,##0.00_);[Red]\(&quot;$&quot;#,##0.00\)"/>
    <numFmt numFmtId="44" formatCode="_(&quot;$&quot;* #,##0.00_);_(&quot;$&quot;* \(#,##0.00\);_(&quot;$&quot;* &quot;-&quot;??_);_(@_)"/>
    <numFmt numFmtId="164" formatCode="&quot;Year&quot;\ 0"/>
    <numFmt numFmtId="165" formatCode="0.00&quot;x&quot;"/>
    <numFmt numFmtId="166" formatCode="#0.00%_);\(#0.00%\)"/>
    <numFmt numFmtId="167" formatCode="#,##0;[Red]#,##0"/>
    <numFmt numFmtId="168" formatCode="0\ &quot;Years&quot;"/>
    <numFmt numFmtId="169" formatCode="&quot;$&quot;#,##0"/>
    <numFmt numFmtId="170" formatCode="0.0%"/>
    <numFmt numFmtId="171" formatCode="&quot;$&quot;#,##0.00"/>
    <numFmt numFmtId="172" formatCode="#0.00000%_);\(#0.00000%\)"/>
  </numFmts>
  <fonts count="26" x14ac:knownFonts="1">
    <font>
      <sz val="11"/>
      <color theme="1"/>
      <name val="Calibri"/>
      <family val="2"/>
      <scheme val="minor"/>
    </font>
    <font>
      <sz val="11"/>
      <color theme="1"/>
      <name val="Calibri"/>
      <family val="2"/>
      <scheme val="minor"/>
    </font>
    <font>
      <sz val="10"/>
      <color theme="1"/>
      <name val="Franklin Gothic Book"/>
      <family val="2"/>
    </font>
    <font>
      <b/>
      <u/>
      <sz val="10"/>
      <color theme="0"/>
      <name val="Franklin Gothic Book"/>
      <family val="2"/>
    </font>
    <font>
      <b/>
      <sz val="10"/>
      <color theme="0"/>
      <name val="Franklin Gothic Book"/>
      <family val="2"/>
    </font>
    <font>
      <b/>
      <sz val="10"/>
      <color theme="1"/>
      <name val="Franklin Gothic Book"/>
      <family val="2"/>
    </font>
    <font>
      <i/>
      <sz val="10"/>
      <color theme="1"/>
      <name val="Franklin Gothic Book"/>
      <family val="2"/>
    </font>
    <font>
      <sz val="10"/>
      <color indexed="12"/>
      <name val="Franklin Gothic Book"/>
      <family val="2"/>
    </font>
    <font>
      <sz val="10"/>
      <color indexed="8"/>
      <name val="Franklin Gothic Book"/>
      <family val="2"/>
    </font>
    <font>
      <sz val="12"/>
      <color theme="1"/>
      <name val="Calibri"/>
      <family val="2"/>
      <scheme val="minor"/>
    </font>
    <font>
      <b/>
      <sz val="10"/>
      <name val="Franklin Gothic Book"/>
      <family val="2"/>
    </font>
    <font>
      <sz val="10"/>
      <color theme="0"/>
      <name val="Franklin Gothic Book"/>
      <family val="2"/>
    </font>
    <font>
      <sz val="10"/>
      <name val="Franklin Gothic Book"/>
      <family val="2"/>
    </font>
    <font>
      <b/>
      <sz val="10"/>
      <color indexed="8"/>
      <name val="Franklin Gothic Book"/>
      <family val="2"/>
    </font>
    <font>
      <i/>
      <u/>
      <sz val="10"/>
      <color theme="0"/>
      <name val="Franklin Gothic Book"/>
      <family val="2"/>
    </font>
    <font>
      <b/>
      <sz val="12"/>
      <color theme="1"/>
      <name val="Franklin Gothic Book"/>
      <family val="2"/>
    </font>
    <font>
      <sz val="12"/>
      <color theme="1"/>
      <name val="Franklin Gothic Book"/>
      <family val="2"/>
    </font>
    <font>
      <b/>
      <sz val="12"/>
      <color theme="0"/>
      <name val="Franklin Gothic Book"/>
      <family val="2"/>
    </font>
    <font>
      <sz val="12"/>
      <color indexed="12"/>
      <name val="Franklin Gothic Book"/>
      <family val="2"/>
    </font>
    <font>
      <u/>
      <sz val="10"/>
      <color theme="0"/>
      <name val="Franklin Gothic Book"/>
      <family val="2"/>
    </font>
    <font>
      <b/>
      <i/>
      <sz val="10"/>
      <color theme="1"/>
      <name val="Franklin Gothic Book"/>
      <family val="2"/>
    </font>
    <font>
      <b/>
      <sz val="9"/>
      <color indexed="81"/>
      <name val="Calibri"/>
      <family val="2"/>
    </font>
    <font>
      <sz val="9"/>
      <color indexed="81"/>
      <name val="Calibri"/>
      <family val="2"/>
    </font>
    <font>
      <u/>
      <sz val="10"/>
      <color theme="1"/>
      <name val="Franklin Gothic Book"/>
      <family val="2"/>
    </font>
    <font>
      <b/>
      <u/>
      <sz val="10"/>
      <color theme="1"/>
      <name val="Franklin Gothic Book"/>
      <family val="2"/>
    </font>
    <font>
      <b/>
      <sz val="10"/>
      <color theme="9" tint="0.59999389629810485"/>
      <name val="Franklin Gothic Book"/>
      <family val="2"/>
    </font>
  </fonts>
  <fills count="14">
    <fill>
      <patternFill patternType="none"/>
    </fill>
    <fill>
      <patternFill patternType="gray125"/>
    </fill>
    <fill>
      <patternFill patternType="solid">
        <fgColor theme="4" tint="-0.499984740745262"/>
        <bgColor indexed="64"/>
      </patternFill>
    </fill>
    <fill>
      <patternFill patternType="solid">
        <fgColor indexed="43"/>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3" tint="-0.249977111117893"/>
        <bgColor indexed="64"/>
      </patternFill>
    </fill>
    <fill>
      <patternFill patternType="solid">
        <fgColor indexed="22"/>
        <bgColor indexed="64"/>
      </patternFill>
    </fill>
    <fill>
      <patternFill patternType="solid">
        <fgColor theme="3" tint="0.79998168889431442"/>
        <bgColor indexed="64"/>
      </patternFill>
    </fill>
    <fill>
      <patternFill patternType="solid">
        <fgColor theme="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bottom style="thin">
        <color auto="1"/>
      </bottom>
      <diagonal/>
    </border>
  </borders>
  <cellStyleXfs count="6">
    <xf numFmtId="0" fontId="0" fillId="0" borderId="0"/>
    <xf numFmtId="9" fontId="1" fillId="0" borderId="0" applyFont="0" applyFill="0" applyBorder="0" applyAlignment="0" applyProtection="0"/>
    <xf numFmtId="0" fontId="9" fillId="0" borderId="0"/>
    <xf numFmtId="9" fontId="9" fillId="0" borderId="0" applyFont="0" applyFill="0" applyBorder="0" applyAlignment="0" applyProtection="0"/>
    <xf numFmtId="44" fontId="9" fillId="0" borderId="0" applyFont="0" applyFill="0" applyBorder="0" applyAlignment="0" applyProtection="0"/>
    <xf numFmtId="0" fontId="1" fillId="0" borderId="0"/>
  </cellStyleXfs>
  <cellXfs count="325">
    <xf numFmtId="0" fontId="0" fillId="0" borderId="0" xfId="0"/>
    <xf numFmtId="0" fontId="2" fillId="0" borderId="0" xfId="0" applyFont="1"/>
    <xf numFmtId="0" fontId="10" fillId="4" borderId="12" xfId="2" applyFont="1" applyFill="1" applyBorder="1" applyAlignment="1">
      <alignment horizontal="right"/>
    </xf>
    <xf numFmtId="6" fontId="7" fillId="0" borderId="4" xfId="2" applyNumberFormat="1" applyFont="1" applyBorder="1" applyAlignment="1">
      <alignment horizontal="center"/>
    </xf>
    <xf numFmtId="0" fontId="2" fillId="0" borderId="0" xfId="2" applyFont="1" applyAlignment="1">
      <alignment horizontal="center"/>
    </xf>
    <xf numFmtId="0" fontId="11" fillId="2" borderId="2" xfId="2" applyFont="1" applyFill="1" applyBorder="1"/>
    <xf numFmtId="0" fontId="3" fillId="2" borderId="3" xfId="2" applyFont="1" applyFill="1" applyBorder="1" applyAlignment="1">
      <alignment horizontal="center"/>
    </xf>
    <xf numFmtId="164" fontId="3" fillId="2" borderId="3" xfId="2" applyNumberFormat="1" applyFont="1" applyFill="1" applyBorder="1" applyAlignment="1">
      <alignment horizontal="center"/>
    </xf>
    <xf numFmtId="164" fontId="3" fillId="2" borderId="4" xfId="2" applyNumberFormat="1" applyFont="1" applyFill="1" applyBorder="1" applyAlignment="1">
      <alignment horizontal="center"/>
    </xf>
    <xf numFmtId="0" fontId="10" fillId="4" borderId="13" xfId="2" applyFont="1" applyFill="1" applyBorder="1" applyAlignment="1">
      <alignment horizontal="right"/>
    </xf>
    <xf numFmtId="6" fontId="7" fillId="0" borderId="6" xfId="2" applyNumberFormat="1" applyFont="1" applyBorder="1" applyAlignment="1">
      <alignment horizontal="center"/>
    </xf>
    <xf numFmtId="0" fontId="12" fillId="4" borderId="12" xfId="2" applyFont="1" applyFill="1" applyBorder="1" applyAlignment="1">
      <alignment horizontal="right"/>
    </xf>
    <xf numFmtId="167" fontId="2" fillId="0" borderId="0" xfId="2" applyNumberFormat="1" applyFont="1" applyBorder="1" applyAlignment="1">
      <alignment horizontal="center"/>
    </xf>
    <xf numFmtId="167" fontId="2" fillId="0" borderId="6" xfId="2" applyNumberFormat="1" applyFont="1" applyBorder="1" applyAlignment="1">
      <alignment horizontal="center"/>
    </xf>
    <xf numFmtId="10" fontId="7" fillId="0" borderId="6" xfId="3" applyNumberFormat="1" applyFont="1" applyBorder="1" applyAlignment="1">
      <alignment horizontal="center"/>
    </xf>
    <xf numFmtId="0" fontId="12" fillId="4" borderId="13" xfId="2" applyFont="1" applyFill="1" applyBorder="1" applyAlignment="1">
      <alignment horizontal="right"/>
    </xf>
    <xf numFmtId="0" fontId="10" fillId="4" borderId="14" xfId="2" applyFont="1" applyFill="1" applyBorder="1" applyAlignment="1">
      <alignment horizontal="right"/>
    </xf>
    <xf numFmtId="10" fontId="7" fillId="0" borderId="8" xfId="2" applyNumberFormat="1" applyFont="1" applyBorder="1" applyAlignment="1">
      <alignment horizontal="center"/>
    </xf>
    <xf numFmtId="0" fontId="2" fillId="0" borderId="0" xfId="2" applyFont="1"/>
    <xf numFmtId="0" fontId="12" fillId="4" borderId="14" xfId="2" applyFont="1" applyFill="1" applyBorder="1" applyAlignment="1">
      <alignment horizontal="right"/>
    </xf>
    <xf numFmtId="167" fontId="2" fillId="0" borderId="7" xfId="2" applyNumberFormat="1" applyFont="1" applyBorder="1" applyAlignment="1">
      <alignment horizontal="center"/>
    </xf>
    <xf numFmtId="167" fontId="2" fillId="0" borderId="8" xfId="2" applyNumberFormat="1" applyFont="1" applyBorder="1" applyAlignment="1">
      <alignment horizontal="center"/>
    </xf>
    <xf numFmtId="167" fontId="5" fillId="0" borderId="7" xfId="2" applyNumberFormat="1" applyFont="1" applyBorder="1" applyAlignment="1">
      <alignment horizontal="center"/>
    </xf>
    <xf numFmtId="167" fontId="2" fillId="0" borderId="3" xfId="2" applyNumberFormat="1" applyFont="1" applyBorder="1" applyAlignment="1">
      <alignment horizontal="center"/>
    </xf>
    <xf numFmtId="167" fontId="2" fillId="0" borderId="4" xfId="2" applyNumberFormat="1" applyFont="1" applyBorder="1" applyAlignment="1">
      <alignment horizontal="center"/>
    </xf>
    <xf numFmtId="167" fontId="2" fillId="0" borderId="0" xfId="4" applyNumberFormat="1" applyFont="1" applyBorder="1" applyAlignment="1">
      <alignment horizontal="center"/>
    </xf>
    <xf numFmtId="167" fontId="2" fillId="0" borderId="6" xfId="4" applyNumberFormat="1" applyFont="1" applyBorder="1" applyAlignment="1">
      <alignment horizontal="center"/>
    </xf>
    <xf numFmtId="10" fontId="7" fillId="0" borderId="6" xfId="2" applyNumberFormat="1" applyFont="1" applyBorder="1" applyAlignment="1">
      <alignment horizontal="center"/>
    </xf>
    <xf numFmtId="0" fontId="10" fillId="4" borderId="1" xfId="2" applyFont="1" applyFill="1" applyBorder="1" applyAlignment="1">
      <alignment horizontal="right"/>
    </xf>
    <xf numFmtId="167" fontId="5" fillId="0" borderId="11" xfId="2" applyNumberFormat="1" applyFont="1" applyBorder="1" applyAlignment="1">
      <alignment horizontal="center"/>
    </xf>
    <xf numFmtId="168" fontId="7" fillId="0" borderId="8" xfId="2" applyNumberFormat="1" applyFont="1" applyBorder="1" applyAlignment="1">
      <alignment horizontal="center"/>
    </xf>
    <xf numFmtId="0" fontId="11" fillId="0" borderId="0" xfId="2" applyFont="1" applyFill="1" applyAlignment="1">
      <alignment horizontal="right"/>
    </xf>
    <xf numFmtId="10" fontId="6" fillId="0" borderId="10" xfId="2" applyNumberFormat="1" applyFont="1" applyBorder="1" applyAlignment="1">
      <alignment horizontal="center"/>
    </xf>
    <xf numFmtId="10" fontId="6" fillId="0" borderId="11" xfId="2" applyNumberFormat="1" applyFont="1" applyBorder="1" applyAlignment="1">
      <alignment horizontal="center"/>
    </xf>
    <xf numFmtId="10" fontId="7" fillId="0" borderId="4" xfId="2" applyNumberFormat="1" applyFont="1" applyBorder="1" applyAlignment="1">
      <alignment horizontal="center"/>
    </xf>
    <xf numFmtId="0" fontId="4" fillId="2" borderId="1" xfId="2" applyFont="1" applyFill="1" applyBorder="1" applyAlignment="1">
      <alignment horizontal="right"/>
    </xf>
    <xf numFmtId="10" fontId="5" fillId="0" borderId="11" xfId="2" applyNumberFormat="1" applyFont="1" applyBorder="1" applyAlignment="1">
      <alignment horizontal="center"/>
    </xf>
    <xf numFmtId="165" fontId="5" fillId="0" borderId="11" xfId="2" applyNumberFormat="1" applyFont="1" applyBorder="1" applyAlignment="1">
      <alignment horizontal="center"/>
    </xf>
    <xf numFmtId="0" fontId="2" fillId="0" borderId="0" xfId="2" applyFont="1" applyBorder="1" applyAlignment="1">
      <alignment wrapText="1"/>
    </xf>
    <xf numFmtId="0" fontId="2" fillId="0" borderId="0" xfId="2" applyFont="1" applyAlignment="1">
      <alignment wrapText="1"/>
    </xf>
    <xf numFmtId="168" fontId="7" fillId="0" borderId="6" xfId="2" applyNumberFormat="1" applyFont="1" applyFill="1" applyBorder="1" applyAlignment="1">
      <alignment horizontal="center"/>
    </xf>
    <xf numFmtId="0" fontId="10" fillId="0" borderId="0" xfId="2" applyFont="1" applyFill="1" applyBorder="1" applyAlignment="1">
      <alignment horizontal="right"/>
    </xf>
    <xf numFmtId="164" fontId="7" fillId="0" borderId="0" xfId="2" applyNumberFormat="1" applyFont="1" applyFill="1" applyBorder="1" applyAlignment="1">
      <alignment horizontal="center"/>
    </xf>
    <xf numFmtId="0" fontId="2" fillId="0" borderId="0" xfId="2" applyFont="1" applyFill="1" applyBorder="1" applyAlignment="1">
      <alignment horizontal="center"/>
    </xf>
    <xf numFmtId="6" fontId="2" fillId="0" borderId="0" xfId="2" applyNumberFormat="1" applyFont="1" applyFill="1" applyBorder="1" applyAlignment="1">
      <alignment horizontal="center"/>
    </xf>
    <xf numFmtId="10" fontId="7" fillId="0" borderId="0" xfId="2" applyNumberFormat="1" applyFont="1" applyFill="1" applyBorder="1" applyAlignment="1">
      <alignment horizontal="center"/>
    </xf>
    <xf numFmtId="168" fontId="7" fillId="0" borderId="0" xfId="2" applyNumberFormat="1" applyFont="1" applyFill="1" applyBorder="1" applyAlignment="1">
      <alignment horizontal="center"/>
    </xf>
    <xf numFmtId="166" fontId="7" fillId="0" borderId="0" xfId="3" applyNumberFormat="1" applyFont="1" applyFill="1" applyBorder="1" applyAlignment="1">
      <alignment horizontal="center"/>
    </xf>
    <xf numFmtId="166" fontId="7" fillId="0" borderId="8" xfId="1" applyNumberFormat="1" applyFont="1" applyBorder="1" applyAlignment="1">
      <alignment horizontal="center"/>
    </xf>
    <xf numFmtId="169" fontId="7" fillId="0" borderId="8" xfId="1" applyNumberFormat="1" applyFont="1" applyBorder="1" applyAlignment="1">
      <alignment horizontal="center"/>
    </xf>
    <xf numFmtId="0" fontId="11" fillId="2" borderId="1" xfId="2" applyFont="1" applyFill="1" applyBorder="1" applyAlignment="1">
      <alignment horizontal="center"/>
    </xf>
    <xf numFmtId="169" fontId="8" fillId="0" borderId="8" xfId="2" applyNumberFormat="1" applyFont="1" applyFill="1" applyBorder="1" applyAlignment="1">
      <alignment horizontal="center"/>
    </xf>
    <xf numFmtId="166" fontId="13" fillId="3" borderId="8" xfId="1" applyNumberFormat="1" applyFont="1" applyFill="1" applyBorder="1" applyAlignment="1">
      <alignment horizontal="center"/>
    </xf>
    <xf numFmtId="169" fontId="13" fillId="3" borderId="8" xfId="2" applyNumberFormat="1" applyFont="1" applyFill="1" applyBorder="1" applyAlignment="1">
      <alignment horizontal="center"/>
    </xf>
    <xf numFmtId="169" fontId="13" fillId="0" borderId="8" xfId="2" applyNumberFormat="1" applyFont="1" applyFill="1" applyBorder="1" applyAlignment="1">
      <alignment horizontal="center"/>
    </xf>
    <xf numFmtId="166" fontId="7" fillId="0" borderId="6" xfId="1" applyNumberFormat="1" applyFont="1" applyBorder="1" applyAlignment="1">
      <alignment horizontal="center"/>
    </xf>
    <xf numFmtId="169" fontId="13" fillId="0" borderId="11" xfId="1" applyNumberFormat="1" applyFont="1" applyBorder="1" applyAlignment="1">
      <alignment horizontal="center"/>
    </xf>
    <xf numFmtId="169" fontId="7" fillId="0" borderId="4" xfId="1" applyNumberFormat="1" applyFont="1" applyBorder="1" applyAlignment="1">
      <alignment horizontal="center"/>
    </xf>
    <xf numFmtId="166" fontId="7" fillId="0" borderId="4" xfId="1" applyNumberFormat="1" applyFont="1" applyFill="1" applyBorder="1" applyAlignment="1">
      <alignment horizontal="center"/>
    </xf>
    <xf numFmtId="166" fontId="13" fillId="3" borderId="11" xfId="1" applyNumberFormat="1" applyFont="1" applyFill="1" applyBorder="1" applyAlignment="1">
      <alignment horizontal="center"/>
    </xf>
    <xf numFmtId="0" fontId="2" fillId="0" borderId="0" xfId="0" applyFont="1" applyFill="1" applyBorder="1" applyAlignment="1">
      <alignment horizontal="right"/>
    </xf>
    <xf numFmtId="6" fontId="7" fillId="0" borderId="0" xfId="0" applyNumberFormat="1" applyFont="1" applyFill="1" applyBorder="1" applyAlignment="1">
      <alignment horizontal="center"/>
    </xf>
    <xf numFmtId="169" fontId="7" fillId="0" borderId="0" xfId="0" applyNumberFormat="1" applyFont="1" applyFill="1" applyBorder="1" applyAlignment="1">
      <alignment horizontal="center"/>
    </xf>
    <xf numFmtId="0" fontId="5" fillId="0" borderId="0" xfId="0" applyFont="1" applyFill="1" applyBorder="1" applyAlignment="1">
      <alignment horizontal="right"/>
    </xf>
    <xf numFmtId="10" fontId="13" fillId="0" borderId="0" xfId="0" applyNumberFormat="1" applyFont="1" applyFill="1" applyBorder="1" applyAlignment="1">
      <alignment horizontal="center"/>
    </xf>
    <xf numFmtId="0" fontId="2" fillId="0" borderId="0" xfId="0" applyFont="1" applyFill="1" applyBorder="1"/>
    <xf numFmtId="165" fontId="5" fillId="0" borderId="0" xfId="2" applyNumberFormat="1" applyFont="1" applyFill="1" applyBorder="1" applyAlignment="1">
      <alignment horizontal="center"/>
    </xf>
    <xf numFmtId="0" fontId="10" fillId="0" borderId="3" xfId="2" applyFont="1" applyFill="1" applyBorder="1" applyAlignment="1">
      <alignment horizontal="right"/>
    </xf>
    <xf numFmtId="166" fontId="7" fillId="0" borderId="3" xfId="3" applyNumberFormat="1" applyFont="1" applyFill="1" applyBorder="1" applyAlignment="1">
      <alignment horizontal="center"/>
    </xf>
    <xf numFmtId="167" fontId="5" fillId="0" borderId="10" xfId="2" applyNumberFormat="1" applyFont="1" applyBorder="1" applyAlignment="1">
      <alignment horizontal="center"/>
    </xf>
    <xf numFmtId="167" fontId="2" fillId="0" borderId="11" xfId="2" applyNumberFormat="1" applyFont="1" applyBorder="1" applyAlignment="1">
      <alignment horizontal="center"/>
    </xf>
    <xf numFmtId="167" fontId="5" fillId="0" borderId="9" xfId="2" applyNumberFormat="1" applyFont="1" applyBorder="1" applyAlignment="1">
      <alignment horizontal="center"/>
    </xf>
    <xf numFmtId="14" fontId="14" fillId="2" borderId="3" xfId="2" applyNumberFormat="1" applyFont="1" applyFill="1" applyBorder="1" applyAlignment="1">
      <alignment horizontal="center"/>
    </xf>
    <xf numFmtId="14" fontId="14" fillId="2" borderId="4" xfId="2" applyNumberFormat="1" applyFont="1" applyFill="1" applyBorder="1" applyAlignment="1">
      <alignment horizontal="center"/>
    </xf>
    <xf numFmtId="0" fontId="11" fillId="2" borderId="5" xfId="2" applyFont="1" applyFill="1" applyBorder="1"/>
    <xf numFmtId="0" fontId="3" fillId="2" borderId="0" xfId="2" applyFont="1" applyFill="1" applyBorder="1" applyAlignment="1">
      <alignment horizontal="center"/>
    </xf>
    <xf numFmtId="164" fontId="3" fillId="2" borderId="0" xfId="2" applyNumberFormat="1" applyFont="1" applyFill="1" applyBorder="1" applyAlignment="1">
      <alignment horizontal="center"/>
    </xf>
    <xf numFmtId="164" fontId="3" fillId="2" borderId="6" xfId="2" applyNumberFormat="1" applyFont="1" applyFill="1" applyBorder="1" applyAlignment="1">
      <alignment horizontal="center"/>
    </xf>
    <xf numFmtId="10" fontId="5" fillId="3" borderId="11" xfId="2" applyNumberFormat="1" applyFont="1" applyFill="1" applyBorder="1" applyAlignment="1">
      <alignment horizontal="center"/>
    </xf>
    <xf numFmtId="10" fontId="5" fillId="0" borderId="11" xfId="2" applyNumberFormat="1" applyFont="1" applyFill="1" applyBorder="1" applyAlignment="1">
      <alignment horizontal="center"/>
    </xf>
    <xf numFmtId="165" fontId="5" fillId="3" borderId="11" xfId="2" applyNumberFormat="1" applyFont="1" applyFill="1" applyBorder="1" applyAlignment="1">
      <alignment horizontal="center"/>
    </xf>
    <xf numFmtId="0" fontId="5" fillId="0" borderId="0" xfId="2" applyFont="1" applyFill="1" applyBorder="1" applyAlignment="1">
      <alignment horizontal="center"/>
    </xf>
    <xf numFmtId="0" fontId="15" fillId="5" borderId="12" xfId="0" applyFont="1" applyFill="1" applyBorder="1" applyAlignment="1">
      <alignment horizontal="right"/>
    </xf>
    <xf numFmtId="0" fontId="16" fillId="0" borderId="0" xfId="0" applyFont="1"/>
    <xf numFmtId="0" fontId="16" fillId="0" borderId="0" xfId="0" applyFont="1" applyAlignment="1">
      <alignment horizontal="center"/>
    </xf>
    <xf numFmtId="0" fontId="15" fillId="5" borderId="14" xfId="0" applyFont="1" applyFill="1" applyBorder="1" applyAlignment="1">
      <alignment horizontal="right"/>
    </xf>
    <xf numFmtId="0" fontId="16" fillId="0" borderId="0" xfId="0" applyFont="1" applyAlignment="1">
      <alignment horizontal="right"/>
    </xf>
    <xf numFmtId="0" fontId="15" fillId="5" borderId="1" xfId="0" applyFont="1" applyFill="1" applyBorder="1" applyAlignment="1">
      <alignment horizontal="right"/>
    </xf>
    <xf numFmtId="6" fontId="16" fillId="0" borderId="0" xfId="0" applyNumberFormat="1" applyFont="1"/>
    <xf numFmtId="10" fontId="16" fillId="0" borderId="0" xfId="3" applyNumberFormat="1" applyFont="1"/>
    <xf numFmtId="0" fontId="17" fillId="2" borderId="1" xfId="0" applyFont="1" applyFill="1" applyBorder="1" applyAlignment="1">
      <alignment horizontal="center"/>
    </xf>
    <xf numFmtId="0" fontId="16" fillId="5" borderId="12" xfId="0" applyFont="1" applyFill="1" applyBorder="1" applyAlignment="1">
      <alignment horizontal="right"/>
    </xf>
    <xf numFmtId="0" fontId="16" fillId="5" borderId="14" xfId="0" applyFont="1" applyFill="1" applyBorder="1" applyAlignment="1">
      <alignment horizontal="right"/>
    </xf>
    <xf numFmtId="0" fontId="16" fillId="5" borderId="13" xfId="0" applyFont="1" applyFill="1" applyBorder="1" applyAlignment="1">
      <alignment horizontal="right"/>
    </xf>
    <xf numFmtId="10" fontId="15" fillId="3" borderId="1" xfId="3" applyNumberFormat="1" applyFont="1" applyFill="1" applyBorder="1" applyAlignment="1">
      <alignment horizontal="center"/>
    </xf>
    <xf numFmtId="165" fontId="15" fillId="3" borderId="1" xfId="3" applyNumberFormat="1" applyFont="1" applyFill="1" applyBorder="1" applyAlignment="1">
      <alignment horizontal="center"/>
    </xf>
    <xf numFmtId="6" fontId="18" fillId="0" borderId="4" xfId="0" applyNumberFormat="1" applyFont="1" applyBorder="1" applyAlignment="1">
      <alignment horizontal="center"/>
    </xf>
    <xf numFmtId="6" fontId="18" fillId="0" borderId="8" xfId="0" applyNumberFormat="1" applyFont="1" applyBorder="1" applyAlignment="1">
      <alignment horizontal="center"/>
    </xf>
    <xf numFmtId="6" fontId="18" fillId="0" borderId="6" xfId="0" applyNumberFormat="1" applyFont="1" applyBorder="1" applyAlignment="1">
      <alignment horizontal="center"/>
    </xf>
    <xf numFmtId="10" fontId="2" fillId="0" borderId="0" xfId="2" applyNumberFormat="1" applyFont="1" applyAlignment="1">
      <alignment horizontal="center"/>
    </xf>
    <xf numFmtId="0" fontId="2" fillId="0" borderId="0" xfId="2" applyFont="1" applyBorder="1" applyAlignment="1">
      <alignment horizontal="center"/>
    </xf>
    <xf numFmtId="0" fontId="4" fillId="2" borderId="1" xfId="2" applyFont="1" applyFill="1" applyBorder="1" applyAlignment="1">
      <alignment horizontal="center"/>
    </xf>
    <xf numFmtId="0" fontId="5" fillId="5" borderId="1" xfId="2" applyFont="1" applyFill="1" applyBorder="1" applyAlignment="1">
      <alignment horizontal="right"/>
    </xf>
    <xf numFmtId="0" fontId="5" fillId="7" borderId="1" xfId="2" applyFont="1" applyFill="1" applyBorder="1" applyAlignment="1">
      <alignment horizontal="center"/>
    </xf>
    <xf numFmtId="0" fontId="5" fillId="8" borderId="1" xfId="2" applyFont="1" applyFill="1" applyBorder="1" applyAlignment="1">
      <alignment horizontal="center"/>
    </xf>
    <xf numFmtId="0" fontId="5" fillId="9" borderId="1" xfId="2" applyFont="1" applyFill="1" applyBorder="1" applyAlignment="1">
      <alignment horizontal="center"/>
    </xf>
    <xf numFmtId="0" fontId="5" fillId="6" borderId="1" xfId="2" applyFont="1" applyFill="1" applyBorder="1" applyAlignment="1">
      <alignment horizontal="center"/>
    </xf>
    <xf numFmtId="9" fontId="5" fillId="7" borderId="1" xfId="2" applyNumberFormat="1" applyFont="1" applyFill="1" applyBorder="1" applyAlignment="1">
      <alignment horizontal="center"/>
    </xf>
    <xf numFmtId="9" fontId="5" fillId="8" borderId="1" xfId="2" applyNumberFormat="1" applyFont="1" applyFill="1" applyBorder="1" applyAlignment="1">
      <alignment horizontal="center"/>
    </xf>
    <xf numFmtId="9" fontId="5" fillId="9" borderId="1" xfId="2" applyNumberFormat="1" applyFont="1" applyFill="1" applyBorder="1" applyAlignment="1">
      <alignment horizontal="center"/>
    </xf>
    <xf numFmtId="9" fontId="5" fillId="6" borderId="1" xfId="2" applyNumberFormat="1" applyFont="1" applyFill="1" applyBorder="1" applyAlignment="1">
      <alignment horizontal="center"/>
    </xf>
    <xf numFmtId="0" fontId="5" fillId="5" borderId="1" xfId="2" applyFont="1" applyFill="1" applyBorder="1" applyAlignment="1">
      <alignment horizontal="right" vertical="center"/>
    </xf>
    <xf numFmtId="0" fontId="2" fillId="7" borderId="1" xfId="2" applyFont="1" applyFill="1" applyBorder="1" applyAlignment="1">
      <alignment horizontal="center" vertical="top" wrapText="1"/>
    </xf>
    <xf numFmtId="0" fontId="2" fillId="8" borderId="1" xfId="2" applyFont="1" applyFill="1" applyBorder="1" applyAlignment="1">
      <alignment horizontal="center" vertical="top" wrapText="1"/>
    </xf>
    <xf numFmtId="0" fontId="2" fillId="9" borderId="1" xfId="2" applyFont="1" applyFill="1" applyBorder="1" applyAlignment="1">
      <alignment horizontal="center" vertical="top" wrapText="1"/>
    </xf>
    <xf numFmtId="0" fontId="2" fillId="6" borderId="1" xfId="2" applyFont="1" applyFill="1" applyBorder="1" applyAlignment="1">
      <alignment horizontal="center" vertical="top" wrapText="1"/>
    </xf>
    <xf numFmtId="9" fontId="7" fillId="0" borderId="0" xfId="0" applyNumberFormat="1" applyFont="1"/>
    <xf numFmtId="0" fontId="2" fillId="0" borderId="0" xfId="0" applyFont="1" applyAlignment="1">
      <alignment horizontal="right"/>
    </xf>
    <xf numFmtId="6" fontId="7" fillId="0" borderId="11" xfId="0" applyNumberFormat="1" applyFont="1" applyBorder="1"/>
    <xf numFmtId="169" fontId="2" fillId="0" borderId="12" xfId="0" applyNumberFormat="1" applyFont="1" applyBorder="1" applyAlignment="1">
      <alignment horizontal="center"/>
    </xf>
    <xf numFmtId="169" fontId="2" fillId="0" borderId="13" xfId="0" applyNumberFormat="1" applyFont="1" applyBorder="1" applyAlignment="1">
      <alignment horizontal="center"/>
    </xf>
    <xf numFmtId="169" fontId="2" fillId="0" borderId="14" xfId="0" applyNumberFormat="1" applyFont="1" applyBorder="1" applyAlignment="1">
      <alignment horizontal="center"/>
    </xf>
    <xf numFmtId="0" fontId="4" fillId="2" borderId="1" xfId="0" applyFont="1" applyFill="1" applyBorder="1" applyAlignment="1">
      <alignment horizontal="right"/>
    </xf>
    <xf numFmtId="0" fontId="2" fillId="11" borderId="12" xfId="0" applyFont="1" applyFill="1" applyBorder="1" applyAlignment="1">
      <alignment horizontal="right"/>
    </xf>
    <xf numFmtId="0" fontId="2" fillId="11" borderId="13" xfId="0" applyFont="1" applyFill="1" applyBorder="1" applyAlignment="1">
      <alignment horizontal="right"/>
    </xf>
    <xf numFmtId="0" fontId="2" fillId="11" borderId="14" xfId="0" applyFont="1" applyFill="1" applyBorder="1" applyAlignment="1">
      <alignment horizontal="right"/>
    </xf>
    <xf numFmtId="0" fontId="5" fillId="11" borderId="12" xfId="0" applyFont="1" applyFill="1" applyBorder="1" applyAlignment="1">
      <alignment horizontal="right"/>
    </xf>
    <xf numFmtId="0" fontId="5" fillId="11" borderId="13" xfId="0" applyFont="1" applyFill="1" applyBorder="1" applyAlignment="1">
      <alignment horizontal="right"/>
    </xf>
    <xf numFmtId="0" fontId="5" fillId="11" borderId="14" xfId="0" applyFont="1" applyFill="1" applyBorder="1" applyAlignment="1">
      <alignment horizontal="right"/>
    </xf>
    <xf numFmtId="169" fontId="5" fillId="0" borderId="14" xfId="0" applyNumberFormat="1" applyFont="1" applyBorder="1" applyAlignment="1">
      <alignment horizontal="center"/>
    </xf>
    <xf numFmtId="6" fontId="7" fillId="0" borderId="0" xfId="0" applyNumberFormat="1" applyFont="1" applyBorder="1"/>
    <xf numFmtId="0" fontId="4" fillId="0" borderId="0" xfId="0" applyFont="1" applyFill="1" applyBorder="1" applyAlignment="1">
      <alignment horizontal="right"/>
    </xf>
    <xf numFmtId="0" fontId="3" fillId="2" borderId="0" xfId="0" applyNumberFormat="1" applyFont="1" applyFill="1" applyAlignment="1">
      <alignment horizontal="centerContinuous"/>
    </xf>
    <xf numFmtId="0" fontId="19" fillId="2" borderId="0" xfId="0" applyNumberFormat="1" applyFont="1" applyFill="1" applyAlignment="1">
      <alignment horizontal="centerContinuous"/>
    </xf>
    <xf numFmtId="0" fontId="2" fillId="0" borderId="0" xfId="0" applyFont="1" applyAlignment="1">
      <alignment horizontal="center"/>
    </xf>
    <xf numFmtId="0" fontId="10" fillId="4" borderId="12" xfId="0" applyFont="1" applyFill="1" applyBorder="1" applyAlignment="1">
      <alignment horizontal="right"/>
    </xf>
    <xf numFmtId="0" fontId="10" fillId="4" borderId="13" xfId="0" applyFont="1" applyFill="1" applyBorder="1" applyAlignment="1">
      <alignment horizontal="right"/>
    </xf>
    <xf numFmtId="167" fontId="2" fillId="0" borderId="0" xfId="0" applyNumberFormat="1" applyFont="1" applyBorder="1" applyAlignment="1">
      <alignment horizontal="center"/>
    </xf>
    <xf numFmtId="167" fontId="2" fillId="0" borderId="6" xfId="0" applyNumberFormat="1" applyFont="1" applyBorder="1" applyAlignment="1">
      <alignment horizontal="center"/>
    </xf>
    <xf numFmtId="0" fontId="10" fillId="4" borderId="14" xfId="0" applyFont="1" applyFill="1" applyBorder="1" applyAlignment="1">
      <alignment horizontal="right"/>
    </xf>
    <xf numFmtId="10" fontId="7" fillId="0" borderId="8" xfId="0" applyNumberFormat="1" applyFont="1" applyBorder="1" applyAlignment="1">
      <alignment horizontal="center"/>
    </xf>
    <xf numFmtId="9" fontId="7" fillId="0" borderId="4" xfId="0" applyNumberFormat="1" applyFont="1" applyBorder="1" applyAlignment="1">
      <alignment horizontal="center"/>
    </xf>
    <xf numFmtId="167" fontId="2" fillId="0" borderId="7" xfId="0" applyNumberFormat="1" applyFont="1" applyBorder="1" applyAlignment="1">
      <alignment horizontal="center"/>
    </xf>
    <xf numFmtId="167" fontId="2" fillId="0" borderId="8" xfId="0" applyNumberFormat="1" applyFont="1" applyBorder="1" applyAlignment="1">
      <alignment horizontal="center"/>
    </xf>
    <xf numFmtId="10" fontId="7" fillId="0" borderId="6" xfId="0" applyNumberFormat="1" applyFont="1" applyBorder="1" applyAlignment="1">
      <alignment horizontal="center"/>
    </xf>
    <xf numFmtId="167" fontId="2" fillId="0" borderId="3" xfId="0" applyNumberFormat="1" applyFont="1" applyBorder="1" applyAlignment="1">
      <alignment horizontal="center"/>
    </xf>
    <xf numFmtId="167" fontId="2" fillId="0" borderId="4" xfId="0" applyNumberFormat="1" applyFont="1" applyBorder="1" applyAlignment="1">
      <alignment horizontal="center"/>
    </xf>
    <xf numFmtId="10" fontId="7" fillId="0" borderId="4" xfId="0" applyNumberFormat="1" applyFont="1" applyBorder="1" applyAlignment="1">
      <alignment horizontal="center"/>
    </xf>
    <xf numFmtId="167" fontId="5" fillId="0" borderId="11" xfId="0" applyNumberFormat="1" applyFont="1" applyBorder="1" applyAlignment="1">
      <alignment horizontal="center"/>
    </xf>
    <xf numFmtId="0" fontId="2" fillId="4" borderId="12" xfId="0" applyFont="1" applyFill="1" applyBorder="1" applyAlignment="1">
      <alignment horizontal="right"/>
    </xf>
    <xf numFmtId="167" fontId="2" fillId="0" borderId="2" xfId="0" applyNumberFormat="1" applyFont="1" applyBorder="1" applyAlignment="1">
      <alignment horizontal="center"/>
    </xf>
    <xf numFmtId="0" fontId="2" fillId="4" borderId="13" xfId="0" applyFont="1" applyFill="1" applyBorder="1" applyAlignment="1">
      <alignment horizontal="right"/>
    </xf>
    <xf numFmtId="167" fontId="2" fillId="0" borderId="5" xfId="0" applyNumberFormat="1" applyFont="1" applyBorder="1" applyAlignment="1">
      <alignment horizontal="center"/>
    </xf>
    <xf numFmtId="0" fontId="5" fillId="4" borderId="12" xfId="0" applyFont="1" applyFill="1" applyBorder="1" applyAlignment="1">
      <alignment horizontal="right"/>
    </xf>
    <xf numFmtId="167" fontId="5" fillId="0" borderId="2" xfId="0" applyNumberFormat="1" applyFont="1" applyBorder="1" applyAlignment="1">
      <alignment horizontal="center"/>
    </xf>
    <xf numFmtId="167" fontId="5" fillId="0" borderId="3" xfId="0" applyNumberFormat="1" applyFont="1" applyBorder="1" applyAlignment="1">
      <alignment horizontal="center"/>
    </xf>
    <xf numFmtId="167" fontId="5" fillId="0" borderId="4" xfId="0" applyNumberFormat="1" applyFont="1" applyBorder="1" applyAlignment="1">
      <alignment horizontal="center"/>
    </xf>
    <xf numFmtId="0" fontId="2" fillId="0" borderId="5" xfId="0" applyFont="1" applyBorder="1" applyAlignment="1">
      <alignment horizontal="center"/>
    </xf>
    <xf numFmtId="0" fontId="2" fillId="0" borderId="0" xfId="0" applyFont="1" applyBorder="1" applyAlignment="1">
      <alignment horizontal="center"/>
    </xf>
    <xf numFmtId="0" fontId="2" fillId="0" borderId="6" xfId="0" applyFont="1" applyBorder="1" applyAlignment="1">
      <alignment horizontal="center"/>
    </xf>
    <xf numFmtId="167" fontId="5" fillId="0" borderId="0" xfId="0" applyNumberFormat="1" applyFont="1" applyBorder="1" applyAlignment="1">
      <alignment horizontal="center"/>
    </xf>
    <xf numFmtId="167" fontId="5" fillId="0" borderId="6" xfId="0" applyNumberFormat="1" applyFont="1" applyBorder="1" applyAlignment="1">
      <alignment horizontal="center"/>
    </xf>
    <xf numFmtId="0" fontId="11" fillId="10" borderId="1" xfId="0" applyFont="1" applyFill="1" applyBorder="1" applyAlignment="1">
      <alignment horizontal="right"/>
    </xf>
    <xf numFmtId="167" fontId="5" fillId="0" borderId="5" xfId="0" applyNumberFormat="1" applyFont="1" applyBorder="1" applyAlignment="1">
      <alignment horizontal="center"/>
    </xf>
    <xf numFmtId="0" fontId="2" fillId="4" borderId="13" xfId="0" applyFont="1" applyFill="1" applyBorder="1" applyAlignment="1">
      <alignment horizontal="center"/>
    </xf>
    <xf numFmtId="0" fontId="20" fillId="4" borderId="13" xfId="0" applyFont="1" applyFill="1" applyBorder="1" applyAlignment="1">
      <alignment horizontal="right"/>
    </xf>
    <xf numFmtId="0" fontId="5" fillId="4" borderId="1" xfId="0" applyFont="1" applyFill="1" applyBorder="1" applyAlignment="1">
      <alignment horizontal="right"/>
    </xf>
    <xf numFmtId="167" fontId="5" fillId="0" borderId="9" xfId="0" applyNumberFormat="1" applyFont="1" applyBorder="1" applyAlignment="1">
      <alignment horizontal="center"/>
    </xf>
    <xf numFmtId="167" fontId="5" fillId="0" borderId="10" xfId="0" applyNumberFormat="1" applyFont="1" applyBorder="1" applyAlignment="1">
      <alignment horizontal="center"/>
    </xf>
    <xf numFmtId="167" fontId="2" fillId="0" borderId="0" xfId="0" applyNumberFormat="1" applyFont="1" applyAlignment="1">
      <alignment horizontal="center"/>
    </xf>
    <xf numFmtId="10" fontId="2" fillId="0" borderId="0" xfId="3" applyNumberFormat="1" applyFont="1" applyAlignment="1">
      <alignment horizontal="center"/>
    </xf>
    <xf numFmtId="0" fontId="5" fillId="4" borderId="14" xfId="0" applyFont="1" applyFill="1" applyBorder="1" applyAlignment="1">
      <alignment horizontal="right"/>
    </xf>
    <xf numFmtId="0" fontId="2" fillId="0" borderId="0" xfId="5" applyFont="1"/>
    <xf numFmtId="8" fontId="2" fillId="0" borderId="0" xfId="0" applyNumberFormat="1" applyFont="1"/>
    <xf numFmtId="6" fontId="7" fillId="0" borderId="12" xfId="0" applyNumberFormat="1" applyFont="1" applyBorder="1" applyAlignment="1">
      <alignment horizontal="center"/>
    </xf>
    <xf numFmtId="9" fontId="7" fillId="0" borderId="13" xfId="0" applyNumberFormat="1" applyFont="1" applyBorder="1" applyAlignment="1">
      <alignment horizontal="center"/>
    </xf>
    <xf numFmtId="169" fontId="8" fillId="0" borderId="13" xfId="0" applyNumberFormat="1" applyFont="1" applyBorder="1" applyAlignment="1">
      <alignment horizontal="center"/>
    </xf>
    <xf numFmtId="6" fontId="7" fillId="0" borderId="13" xfId="0" applyNumberFormat="1" applyFont="1" applyBorder="1" applyAlignment="1">
      <alignment horizontal="center"/>
    </xf>
    <xf numFmtId="10" fontId="7" fillId="0" borderId="13" xfId="0" applyNumberFormat="1" applyFont="1" applyBorder="1" applyAlignment="1">
      <alignment horizontal="center"/>
    </xf>
    <xf numFmtId="0" fontId="2" fillId="0" borderId="13" xfId="0" applyFont="1" applyBorder="1" applyAlignment="1">
      <alignment horizontal="center"/>
    </xf>
    <xf numFmtId="6" fontId="2" fillId="0" borderId="13" xfId="0" applyNumberFormat="1" applyFont="1" applyBorder="1" applyAlignment="1">
      <alignment horizontal="center"/>
    </xf>
    <xf numFmtId="169" fontId="7" fillId="0" borderId="13" xfId="0" applyNumberFormat="1" applyFont="1" applyBorder="1" applyAlignment="1">
      <alignment horizontal="center"/>
    </xf>
    <xf numFmtId="169" fontId="7" fillId="0" borderId="14" xfId="0" applyNumberFormat="1" applyFont="1" applyBorder="1" applyAlignment="1">
      <alignment horizontal="center"/>
    </xf>
    <xf numFmtId="0" fontId="5" fillId="11" borderId="1" xfId="0" applyFont="1" applyFill="1" applyBorder="1" applyAlignment="1">
      <alignment horizontal="right"/>
    </xf>
    <xf numFmtId="169" fontId="5" fillId="3" borderId="1" xfId="0" applyNumberFormat="1" applyFont="1" applyFill="1" applyBorder="1" applyAlignment="1">
      <alignment horizontal="center"/>
    </xf>
    <xf numFmtId="6" fontId="5" fillId="3" borderId="1" xfId="0" applyNumberFormat="1" applyFont="1" applyFill="1" applyBorder="1" applyAlignment="1">
      <alignment horizontal="center"/>
    </xf>
    <xf numFmtId="0" fontId="4" fillId="2" borderId="0" xfId="0" applyFont="1" applyFill="1" applyAlignment="1">
      <alignment horizontal="centerContinuous"/>
    </xf>
    <xf numFmtId="166" fontId="6" fillId="0" borderId="1" xfId="1" applyNumberFormat="1" applyFont="1" applyFill="1" applyBorder="1" applyAlignment="1">
      <alignment horizontal="center"/>
    </xf>
    <xf numFmtId="0" fontId="6" fillId="0" borderId="13" xfId="0" applyFont="1" applyBorder="1" applyAlignment="1">
      <alignment horizontal="center"/>
    </xf>
    <xf numFmtId="0" fontId="6" fillId="0" borderId="14" xfId="0" applyFont="1" applyBorder="1" applyAlignment="1">
      <alignment horizontal="center"/>
    </xf>
    <xf numFmtId="0" fontId="4" fillId="2" borderId="1" xfId="0" applyFont="1" applyFill="1" applyBorder="1" applyAlignment="1">
      <alignment horizontal="center"/>
    </xf>
    <xf numFmtId="0" fontId="2" fillId="0" borderId="0" xfId="0" applyFont="1" applyAlignment="1">
      <alignment wrapText="1"/>
    </xf>
    <xf numFmtId="6" fontId="2" fillId="0" borderId="12" xfId="0" applyNumberFormat="1" applyFont="1" applyBorder="1" applyAlignment="1">
      <alignment horizontal="center"/>
    </xf>
    <xf numFmtId="6" fontId="2" fillId="0" borderId="14" xfId="0" applyNumberFormat="1" applyFont="1" applyBorder="1" applyAlignment="1">
      <alignment horizontal="center"/>
    </xf>
    <xf numFmtId="6" fontId="5" fillId="0" borderId="1" xfId="0" applyNumberFormat="1" applyFont="1" applyBorder="1"/>
    <xf numFmtId="0" fontId="2" fillId="0" borderId="2" xfId="0" applyFont="1" applyBorder="1" applyAlignment="1">
      <alignment horizontal="center"/>
    </xf>
    <xf numFmtId="0" fontId="2" fillId="0" borderId="3" xfId="0" applyFont="1" applyBorder="1" applyAlignment="1">
      <alignment horizontal="center"/>
    </xf>
    <xf numFmtId="169" fontId="2" fillId="0" borderId="4" xfId="0" applyNumberFormat="1" applyFont="1" applyBorder="1" applyAlignment="1">
      <alignment horizontal="center"/>
    </xf>
    <xf numFmtId="169" fontId="2" fillId="0" borderId="6" xfId="0" applyNumberFormat="1" applyFont="1" applyBorder="1" applyAlignment="1">
      <alignment horizontal="center"/>
    </xf>
    <xf numFmtId="0" fontId="2" fillId="0" borderId="15" xfId="0" applyFont="1" applyBorder="1" applyAlignment="1">
      <alignment horizontal="center"/>
    </xf>
    <xf numFmtId="0" fontId="2" fillId="0" borderId="7" xfId="0" applyFont="1" applyBorder="1" applyAlignment="1">
      <alignment horizontal="center"/>
    </xf>
    <xf numFmtId="169" fontId="2" fillId="0" borderId="8" xfId="0" applyNumberFormat="1" applyFont="1" applyBorder="1" applyAlignment="1">
      <alignment horizontal="center"/>
    </xf>
    <xf numFmtId="0" fontId="2" fillId="0" borderId="4" xfId="0" applyFont="1" applyBorder="1" applyAlignment="1">
      <alignment horizontal="center" wrapText="1"/>
    </xf>
    <xf numFmtId="6" fontId="2" fillId="0" borderId="8" xfId="0" applyNumberFormat="1" applyFont="1" applyBorder="1" applyAlignment="1">
      <alignment horizontal="center"/>
    </xf>
    <xf numFmtId="0" fontId="23" fillId="12" borderId="9" xfId="0" applyFont="1" applyFill="1" applyBorder="1" applyAlignment="1">
      <alignment horizontal="center"/>
    </xf>
    <xf numFmtId="0" fontId="23" fillId="12" borderId="10" xfId="0" applyFont="1" applyFill="1" applyBorder="1" applyAlignment="1">
      <alignment horizontal="center"/>
    </xf>
    <xf numFmtId="0" fontId="23" fillId="12" borderId="11" xfId="0" applyFont="1" applyFill="1" applyBorder="1" applyAlignment="1">
      <alignment horizontal="center"/>
    </xf>
    <xf numFmtId="10" fontId="2" fillId="0" borderId="6" xfId="0" applyNumberFormat="1" applyFont="1" applyBorder="1" applyAlignment="1">
      <alignment horizontal="center"/>
    </xf>
    <xf numFmtId="6" fontId="2" fillId="0" borderId="0" xfId="0" applyNumberFormat="1" applyFont="1" applyFill="1" applyBorder="1" applyAlignment="1">
      <alignment horizontal="center"/>
    </xf>
    <xf numFmtId="6" fontId="7" fillId="0" borderId="6" xfId="2" applyNumberFormat="1" applyFont="1" applyFill="1" applyBorder="1" applyAlignment="1">
      <alignment horizontal="center"/>
    </xf>
    <xf numFmtId="10" fontId="8" fillId="0" borderId="6" xfId="3" applyNumberFormat="1" applyFont="1" applyFill="1" applyBorder="1" applyAlignment="1">
      <alignment horizontal="center"/>
    </xf>
    <xf numFmtId="10" fontId="7" fillId="0" borderId="8" xfId="2" applyNumberFormat="1" applyFont="1" applyFill="1" applyBorder="1" applyAlignment="1">
      <alignment horizontal="center"/>
    </xf>
    <xf numFmtId="0" fontId="2" fillId="0" borderId="0" xfId="2" applyFont="1" applyFill="1"/>
    <xf numFmtId="6" fontId="7" fillId="0" borderId="4" xfId="2" applyNumberFormat="1" applyFont="1" applyFill="1" applyBorder="1" applyAlignment="1">
      <alignment horizontal="center"/>
    </xf>
    <xf numFmtId="164" fontId="7" fillId="0" borderId="6" xfId="3" applyNumberFormat="1" applyFont="1" applyFill="1" applyBorder="1" applyAlignment="1">
      <alignment horizontal="center"/>
    </xf>
    <xf numFmtId="164" fontId="7" fillId="0" borderId="8" xfId="2" applyNumberFormat="1" applyFont="1" applyFill="1" applyBorder="1" applyAlignment="1">
      <alignment horizontal="center"/>
    </xf>
    <xf numFmtId="0" fontId="2" fillId="0" borderId="0" xfId="2" applyFont="1" applyFill="1" applyAlignment="1">
      <alignment horizontal="center"/>
    </xf>
    <xf numFmtId="9" fontId="7" fillId="0" borderId="4" xfId="2" applyNumberFormat="1" applyFont="1" applyFill="1" applyBorder="1" applyAlignment="1">
      <alignment horizontal="center"/>
    </xf>
    <xf numFmtId="6" fontId="2" fillId="0" borderId="6" xfId="2" applyNumberFormat="1" applyFont="1" applyFill="1" applyBorder="1" applyAlignment="1">
      <alignment horizontal="center"/>
    </xf>
    <xf numFmtId="10" fontId="7" fillId="0" borderId="6" xfId="2" applyNumberFormat="1" applyFont="1" applyFill="1" applyBorder="1" applyAlignment="1">
      <alignment horizontal="center"/>
    </xf>
    <xf numFmtId="168" fontId="7" fillId="0" borderId="8" xfId="2" applyNumberFormat="1" applyFont="1" applyFill="1" applyBorder="1" applyAlignment="1">
      <alignment horizontal="center"/>
    </xf>
    <xf numFmtId="10" fontId="7" fillId="0" borderId="4" xfId="2" applyNumberFormat="1" applyFont="1" applyFill="1" applyBorder="1" applyAlignment="1">
      <alignment horizontal="center"/>
    </xf>
    <xf numFmtId="166" fontId="7" fillId="0" borderId="6" xfId="3" applyNumberFormat="1" applyFont="1" applyFill="1" applyBorder="1" applyAlignment="1">
      <alignment horizontal="center"/>
    </xf>
    <xf numFmtId="10" fontId="7" fillId="0" borderId="6" xfId="1" applyNumberFormat="1" applyFont="1" applyFill="1" applyBorder="1" applyAlignment="1">
      <alignment horizontal="center"/>
    </xf>
    <xf numFmtId="0" fontId="2" fillId="0" borderId="6" xfId="2" applyFont="1" applyBorder="1" applyAlignment="1">
      <alignment horizontal="center"/>
    </xf>
    <xf numFmtId="0" fontId="2" fillId="11" borderId="13" xfId="2" applyFont="1" applyFill="1" applyBorder="1" applyAlignment="1">
      <alignment horizontal="right"/>
    </xf>
    <xf numFmtId="0" fontId="2" fillId="11" borderId="14" xfId="2" applyFont="1" applyFill="1" applyBorder="1" applyAlignment="1">
      <alignment horizontal="right"/>
    </xf>
    <xf numFmtId="0" fontId="5" fillId="11" borderId="1" xfId="2" applyFont="1" applyFill="1" applyBorder="1" applyAlignment="1">
      <alignment horizontal="right"/>
    </xf>
    <xf numFmtId="0" fontId="24" fillId="11" borderId="1" xfId="2" applyFont="1" applyFill="1" applyBorder="1" applyAlignment="1">
      <alignment horizontal="right"/>
    </xf>
    <xf numFmtId="0" fontId="24" fillId="11" borderId="10" xfId="2" applyFont="1" applyFill="1" applyBorder="1" applyAlignment="1">
      <alignment horizontal="center"/>
    </xf>
    <xf numFmtId="0" fontId="24" fillId="11" borderId="11" xfId="2" applyFont="1" applyFill="1" applyBorder="1" applyAlignment="1">
      <alignment horizontal="center"/>
    </xf>
    <xf numFmtId="3" fontId="5" fillId="0" borderId="10" xfId="2" applyNumberFormat="1" applyFont="1" applyBorder="1" applyAlignment="1">
      <alignment horizontal="center"/>
    </xf>
    <xf numFmtId="171" fontId="2" fillId="0" borderId="6" xfId="2" applyNumberFormat="1" applyFont="1" applyBorder="1" applyAlignment="1">
      <alignment horizontal="center"/>
    </xf>
    <xf numFmtId="171" fontId="2" fillId="0" borderId="8" xfId="2" applyNumberFormat="1" applyFont="1" applyBorder="1" applyAlignment="1">
      <alignment horizontal="center"/>
    </xf>
    <xf numFmtId="3" fontId="7" fillId="0" borderId="0" xfId="2" applyNumberFormat="1" applyFont="1" applyBorder="1" applyAlignment="1">
      <alignment horizontal="center"/>
    </xf>
    <xf numFmtId="169" fontId="7" fillId="0" borderId="0" xfId="2" applyNumberFormat="1" applyFont="1" applyBorder="1" applyAlignment="1">
      <alignment horizontal="center"/>
    </xf>
    <xf numFmtId="3" fontId="7" fillId="0" borderId="7" xfId="2" applyNumberFormat="1" applyFont="1" applyBorder="1" applyAlignment="1">
      <alignment horizontal="center"/>
    </xf>
    <xf numFmtId="169" fontId="7" fillId="0" borderId="7" xfId="2" applyNumberFormat="1" applyFont="1" applyBorder="1" applyAlignment="1">
      <alignment horizontal="center"/>
    </xf>
    <xf numFmtId="171" fontId="5" fillId="0" borderId="11" xfId="2" applyNumberFormat="1" applyFont="1" applyBorder="1" applyAlignment="1">
      <alignment horizontal="center"/>
    </xf>
    <xf numFmtId="169" fontId="5" fillId="0" borderId="10" xfId="2" applyNumberFormat="1" applyFont="1" applyBorder="1" applyAlignment="1">
      <alignment horizontal="center"/>
    </xf>
    <xf numFmtId="6" fontId="8" fillId="0" borderId="6" xfId="2" applyNumberFormat="1" applyFont="1" applyFill="1" applyBorder="1" applyAlignment="1">
      <alignment horizontal="center"/>
    </xf>
    <xf numFmtId="169" fontId="7" fillId="0" borderId="6" xfId="1" applyNumberFormat="1" applyFont="1" applyFill="1" applyBorder="1" applyAlignment="1">
      <alignment horizontal="center"/>
    </xf>
    <xf numFmtId="10" fontId="8" fillId="0" borderId="8" xfId="3" applyNumberFormat="1" applyFont="1" applyFill="1" applyBorder="1" applyAlignment="1">
      <alignment horizontal="center"/>
    </xf>
    <xf numFmtId="0" fontId="2" fillId="11" borderId="5" xfId="2" applyFont="1" applyFill="1" applyBorder="1" applyAlignment="1">
      <alignment horizontal="right"/>
    </xf>
    <xf numFmtId="0" fontId="2" fillId="11" borderId="15" xfId="2" applyFont="1" applyFill="1" applyBorder="1" applyAlignment="1">
      <alignment horizontal="right"/>
    </xf>
    <xf numFmtId="0" fontId="24" fillId="11" borderId="9" xfId="2" applyFont="1" applyFill="1" applyBorder="1" applyAlignment="1">
      <alignment horizontal="right"/>
    </xf>
    <xf numFmtId="0" fontId="5" fillId="11" borderId="15" xfId="2" applyFont="1" applyFill="1" applyBorder="1" applyAlignment="1">
      <alignment horizontal="right"/>
    </xf>
    <xf numFmtId="6" fontId="7" fillId="0" borderId="14" xfId="2" applyNumberFormat="1" applyFont="1" applyBorder="1" applyAlignment="1">
      <alignment horizontal="center"/>
    </xf>
    <xf numFmtId="6" fontId="5" fillId="0" borderId="8" xfId="2" applyNumberFormat="1" applyFont="1" applyBorder="1" applyAlignment="1">
      <alignment horizontal="center"/>
    </xf>
    <xf numFmtId="6" fontId="2" fillId="0" borderId="13" xfId="2" applyNumberFormat="1" applyFont="1" applyBorder="1" applyAlignment="1">
      <alignment horizontal="center"/>
    </xf>
    <xf numFmtId="169" fontId="2" fillId="0" borderId="13" xfId="2" applyNumberFormat="1" applyFont="1" applyBorder="1" applyAlignment="1">
      <alignment horizontal="center"/>
    </xf>
    <xf numFmtId="169" fontId="2" fillId="0" borderId="14" xfId="2" applyNumberFormat="1" applyFont="1" applyBorder="1" applyAlignment="1">
      <alignment horizontal="center"/>
    </xf>
    <xf numFmtId="6" fontId="5" fillId="0" borderId="14" xfId="2" applyNumberFormat="1" applyFont="1" applyBorder="1" applyAlignment="1">
      <alignment horizontal="center"/>
    </xf>
    <xf numFmtId="169" fontId="2" fillId="0" borderId="12" xfId="2" applyNumberFormat="1" applyFont="1" applyBorder="1" applyAlignment="1">
      <alignment horizontal="center"/>
    </xf>
    <xf numFmtId="169" fontId="8" fillId="0" borderId="6" xfId="2" applyNumberFormat="1" applyFont="1" applyBorder="1" applyAlignment="1">
      <alignment horizontal="center"/>
    </xf>
    <xf numFmtId="10" fontId="3" fillId="0" borderId="0" xfId="2" applyNumberFormat="1" applyFont="1" applyFill="1" applyBorder="1" applyAlignment="1"/>
    <xf numFmtId="166" fontId="5" fillId="0" borderId="1" xfId="1" applyNumberFormat="1" applyFont="1" applyBorder="1" applyAlignment="1">
      <alignment horizontal="center"/>
    </xf>
    <xf numFmtId="14" fontId="3" fillId="2" borderId="3" xfId="2" applyNumberFormat="1" applyFont="1" applyFill="1" applyBorder="1" applyAlignment="1">
      <alignment horizontal="center"/>
    </xf>
    <xf numFmtId="14" fontId="3" fillId="2" borderId="11" xfId="2" applyNumberFormat="1" applyFont="1" applyFill="1" applyBorder="1" applyAlignment="1">
      <alignment horizontal="center"/>
    </xf>
    <xf numFmtId="10" fontId="8" fillId="0" borderId="6" xfId="0" applyNumberFormat="1" applyFont="1" applyBorder="1" applyAlignment="1">
      <alignment horizontal="center"/>
    </xf>
    <xf numFmtId="165" fontId="8" fillId="0" borderId="6" xfId="0" applyNumberFormat="1" applyFont="1" applyBorder="1" applyAlignment="1">
      <alignment horizontal="center"/>
    </xf>
    <xf numFmtId="165" fontId="8" fillId="0" borderId="8" xfId="0" applyNumberFormat="1" applyFont="1" applyBorder="1" applyAlignment="1">
      <alignment horizontal="center"/>
    </xf>
    <xf numFmtId="9" fontId="8" fillId="0" borderId="6" xfId="3" applyFont="1" applyBorder="1" applyAlignment="1">
      <alignment horizontal="center"/>
    </xf>
    <xf numFmtId="170" fontId="2" fillId="0" borderId="11" xfId="3" applyNumberFormat="1" applyFont="1" applyBorder="1" applyAlignment="1">
      <alignment horizontal="center"/>
    </xf>
    <xf numFmtId="0" fontId="5" fillId="7" borderId="1" xfId="2" applyFont="1" applyFill="1" applyBorder="1" applyAlignment="1">
      <alignment horizontal="center" vertical="top" wrapText="1"/>
    </xf>
    <xf numFmtId="0" fontId="5" fillId="8" borderId="1" xfId="2" applyFont="1" applyFill="1" applyBorder="1" applyAlignment="1">
      <alignment horizontal="center" vertical="top" wrapText="1"/>
    </xf>
    <xf numFmtId="0" fontId="5" fillId="9" borderId="1" xfId="2" applyFont="1" applyFill="1" applyBorder="1" applyAlignment="1">
      <alignment horizontal="center" vertical="top" wrapText="1"/>
    </xf>
    <xf numFmtId="0" fontId="5" fillId="6" borderId="1" xfId="2" applyFont="1" applyFill="1" applyBorder="1" applyAlignment="1">
      <alignment horizontal="center" vertical="top" wrapText="1"/>
    </xf>
    <xf numFmtId="0" fontId="5" fillId="0" borderId="0" xfId="2" applyFont="1" applyBorder="1" applyAlignment="1">
      <alignment horizontal="right"/>
    </xf>
    <xf numFmtId="169" fontId="2" fillId="0" borderId="0" xfId="2" applyNumberFormat="1" applyFont="1" applyBorder="1" applyAlignment="1">
      <alignment horizontal="center"/>
    </xf>
    <xf numFmtId="0" fontId="2" fillId="0" borderId="0" xfId="2" applyFont="1" applyBorder="1" applyAlignment="1">
      <alignment horizontal="right"/>
    </xf>
    <xf numFmtId="169" fontId="5" fillId="0" borderId="0" xfId="2" applyNumberFormat="1" applyFont="1" applyBorder="1" applyAlignment="1">
      <alignment horizontal="center"/>
    </xf>
    <xf numFmtId="171" fontId="2" fillId="0" borderId="0" xfId="2" applyNumberFormat="1" applyFont="1" applyBorder="1" applyAlignment="1">
      <alignment horizontal="center"/>
    </xf>
    <xf numFmtId="172" fontId="7" fillId="0" borderId="13" xfId="0" applyNumberFormat="1" applyFont="1" applyBorder="1" applyAlignment="1">
      <alignment horizontal="center"/>
    </xf>
    <xf numFmtId="10" fontId="2" fillId="0" borderId="0" xfId="0" applyNumberFormat="1" applyFont="1" applyAlignment="1">
      <alignment horizontal="center"/>
    </xf>
    <xf numFmtId="0" fontId="11" fillId="0" borderId="3" xfId="5" applyFont="1" applyBorder="1" applyAlignment="1">
      <alignment vertical="top" wrapText="1"/>
    </xf>
    <xf numFmtId="0" fontId="11" fillId="0" borderId="0" xfId="5" applyFont="1" applyAlignment="1">
      <alignment vertical="top" wrapText="1"/>
    </xf>
    <xf numFmtId="0" fontId="12" fillId="0" borderId="3" xfId="5" applyFont="1" applyBorder="1" applyAlignment="1">
      <alignment vertical="top" wrapText="1"/>
    </xf>
    <xf numFmtId="0" fontId="11" fillId="2" borderId="5" xfId="5" applyFont="1" applyFill="1" applyBorder="1" applyAlignment="1">
      <alignment vertical="top" wrapText="1"/>
    </xf>
    <xf numFmtId="0" fontId="11" fillId="2" borderId="0" xfId="5" applyFont="1" applyFill="1" applyAlignment="1">
      <alignment vertical="top" wrapText="1"/>
    </xf>
    <xf numFmtId="0" fontId="11" fillId="2" borderId="6" xfId="5" applyFont="1" applyFill="1" applyBorder="1" applyAlignment="1">
      <alignment vertical="top" wrapText="1"/>
    </xf>
    <xf numFmtId="0" fontId="4" fillId="2" borderId="9" xfId="0" applyFont="1" applyFill="1" applyBorder="1" applyAlignment="1">
      <alignment horizontal="centerContinuous"/>
    </xf>
    <xf numFmtId="0" fontId="4" fillId="2" borderId="10" xfId="0" applyFont="1" applyFill="1" applyBorder="1" applyAlignment="1">
      <alignment horizontal="centerContinuous"/>
    </xf>
    <xf numFmtId="0" fontId="4" fillId="2" borderId="11" xfId="0" applyFont="1" applyFill="1" applyBorder="1" applyAlignment="1">
      <alignment horizontal="centerContinuous"/>
    </xf>
    <xf numFmtId="0" fontId="4" fillId="2" borderId="9" xfId="0" applyFont="1" applyFill="1" applyBorder="1" applyAlignment="1">
      <alignment horizontal="centerContinuous" wrapText="1"/>
    </xf>
    <xf numFmtId="0" fontId="4" fillId="2" borderId="10" xfId="0" applyFont="1" applyFill="1" applyBorder="1" applyAlignment="1">
      <alignment horizontal="centerContinuous" wrapText="1"/>
    </xf>
    <xf numFmtId="0" fontId="4" fillId="2" borderId="11" xfId="0" applyFont="1" applyFill="1" applyBorder="1" applyAlignment="1">
      <alignment horizontal="centerContinuous" wrapText="1"/>
    </xf>
    <xf numFmtId="0" fontId="5" fillId="5" borderId="15" xfId="0" applyFont="1" applyFill="1" applyBorder="1" applyAlignment="1">
      <alignment horizontal="center"/>
    </xf>
    <xf numFmtId="0" fontId="2" fillId="5" borderId="7" xfId="0" applyFont="1" applyFill="1" applyBorder="1" applyAlignment="1">
      <alignment horizontal="center"/>
    </xf>
    <xf numFmtId="0" fontId="5" fillId="5" borderId="7" xfId="0" applyFont="1" applyFill="1" applyBorder="1" applyAlignment="1">
      <alignment horizontal="center"/>
    </xf>
    <xf numFmtId="169" fontId="5" fillId="5" borderId="8" xfId="0" applyNumberFormat="1" applyFont="1" applyFill="1" applyBorder="1" applyAlignment="1">
      <alignment horizontal="center"/>
    </xf>
    <xf numFmtId="0" fontId="2" fillId="5" borderId="13" xfId="0" applyFont="1" applyFill="1" applyBorder="1" applyAlignment="1">
      <alignment horizontal="right"/>
    </xf>
    <xf numFmtId="0" fontId="2" fillId="5" borderId="14" xfId="0" applyFont="1" applyFill="1" applyBorder="1" applyAlignment="1">
      <alignment horizontal="right"/>
    </xf>
    <xf numFmtId="0" fontId="2" fillId="5" borderId="12" xfId="0" applyFont="1" applyFill="1" applyBorder="1" applyAlignment="1">
      <alignment horizontal="right"/>
    </xf>
    <xf numFmtId="0" fontId="5" fillId="5" borderId="1" xfId="0" applyFont="1" applyFill="1" applyBorder="1" applyAlignment="1">
      <alignment horizontal="right"/>
    </xf>
    <xf numFmtId="0" fontId="2" fillId="0" borderId="0" xfId="0" applyFont="1" applyFill="1"/>
    <xf numFmtId="0" fontId="23" fillId="12" borderId="9" xfId="0" applyFont="1" applyFill="1" applyBorder="1" applyAlignment="1">
      <alignment horizontal="right"/>
    </xf>
    <xf numFmtId="0" fontId="2" fillId="5" borderId="12" xfId="0" applyFont="1" applyFill="1" applyBorder="1" applyAlignment="1">
      <alignment horizontal="right" wrapText="1"/>
    </xf>
    <xf numFmtId="9" fontId="6" fillId="0" borderId="0" xfId="0" applyNumberFormat="1" applyFont="1" applyAlignment="1">
      <alignment horizontal="left"/>
    </xf>
    <xf numFmtId="6" fontId="2" fillId="13" borderId="13" xfId="0" applyNumberFormat="1" applyFont="1" applyFill="1" applyBorder="1" applyAlignment="1">
      <alignment horizontal="center"/>
    </xf>
    <xf numFmtId="6" fontId="5" fillId="13" borderId="1" xfId="0" applyNumberFormat="1" applyFont="1" applyFill="1" applyBorder="1" applyAlignment="1">
      <alignment horizontal="center"/>
    </xf>
    <xf numFmtId="10" fontId="2" fillId="13" borderId="4" xfId="0" applyNumberFormat="1" applyFont="1" applyFill="1" applyBorder="1" applyAlignment="1">
      <alignment horizontal="center"/>
    </xf>
    <xf numFmtId="10" fontId="2" fillId="13" borderId="6" xfId="0" applyNumberFormat="1" applyFont="1" applyFill="1" applyBorder="1" applyAlignment="1">
      <alignment horizontal="center"/>
    </xf>
    <xf numFmtId="8" fontId="2" fillId="13" borderId="6" xfId="0" applyNumberFormat="1" applyFont="1" applyFill="1" applyBorder="1" applyAlignment="1">
      <alignment horizontal="center"/>
    </xf>
    <xf numFmtId="10" fontId="2" fillId="13" borderId="8" xfId="0" applyNumberFormat="1" applyFont="1" applyFill="1" applyBorder="1" applyAlignment="1">
      <alignment horizontal="center"/>
    </xf>
    <xf numFmtId="9" fontId="2" fillId="13" borderId="4" xfId="0" applyNumberFormat="1" applyFont="1" applyFill="1" applyBorder="1" applyAlignment="1">
      <alignment horizontal="center"/>
    </xf>
    <xf numFmtId="9" fontId="2" fillId="13" borderId="6" xfId="0" applyNumberFormat="1" applyFont="1" applyFill="1" applyBorder="1" applyAlignment="1">
      <alignment horizontal="center"/>
    </xf>
    <xf numFmtId="9" fontId="2" fillId="13" borderId="8" xfId="0" applyNumberFormat="1" applyFont="1" applyFill="1" applyBorder="1" applyAlignment="1">
      <alignment horizontal="center"/>
    </xf>
    <xf numFmtId="0" fontId="2" fillId="0" borderId="0" xfId="0" applyFont="1" applyFill="1" applyAlignment="1">
      <alignment wrapText="1"/>
    </xf>
    <xf numFmtId="0" fontId="11" fillId="2" borderId="2" xfId="5" applyFont="1" applyFill="1" applyBorder="1" applyAlignment="1">
      <alignment horizontal="center" vertical="top" wrapText="1"/>
    </xf>
    <xf numFmtId="0" fontId="11" fillId="2" borderId="3" xfId="5" applyFont="1" applyFill="1" applyBorder="1" applyAlignment="1">
      <alignment horizontal="center" vertical="top" wrapText="1"/>
    </xf>
    <xf numFmtId="0" fontId="11" fillId="2" borderId="4" xfId="5" applyFont="1" applyFill="1" applyBorder="1" applyAlignment="1">
      <alignment horizontal="center" vertical="top" wrapText="1"/>
    </xf>
    <xf numFmtId="0" fontId="11" fillId="2" borderId="5" xfId="5" applyFont="1" applyFill="1" applyBorder="1" applyAlignment="1">
      <alignment horizontal="center" vertical="top" wrapText="1"/>
    </xf>
    <xf numFmtId="0" fontId="11" fillId="2" borderId="0" xfId="5" applyFont="1" applyFill="1" applyBorder="1" applyAlignment="1">
      <alignment horizontal="center" vertical="top" wrapText="1"/>
    </xf>
    <xf numFmtId="0" fontId="11" fillId="2" borderId="6" xfId="5" applyFont="1" applyFill="1" applyBorder="1" applyAlignment="1">
      <alignment horizontal="center" vertical="top" wrapText="1"/>
    </xf>
    <xf numFmtId="10" fontId="3" fillId="2" borderId="9" xfId="2" applyNumberFormat="1" applyFont="1" applyFill="1" applyBorder="1" applyAlignment="1">
      <alignment horizontal="center"/>
    </xf>
    <xf numFmtId="10" fontId="3" fillId="2" borderId="10" xfId="2" applyNumberFormat="1" applyFont="1" applyFill="1" applyBorder="1" applyAlignment="1">
      <alignment horizontal="center"/>
    </xf>
    <xf numFmtId="10" fontId="3" fillId="2" borderId="11" xfId="2" applyNumberFormat="1" applyFont="1" applyFill="1" applyBorder="1" applyAlignment="1">
      <alignment horizontal="center"/>
    </xf>
    <xf numFmtId="0" fontId="2" fillId="0" borderId="2" xfId="0" applyFont="1" applyBorder="1" applyAlignment="1">
      <alignment horizontal="center" wrapText="1"/>
    </xf>
    <xf numFmtId="0" fontId="2" fillId="0" borderId="3" xfId="0" applyFont="1" applyBorder="1" applyAlignment="1">
      <alignment horizontal="center" wrapText="1"/>
    </xf>
    <xf numFmtId="0" fontId="2" fillId="0" borderId="4" xfId="0" applyFont="1" applyBorder="1" applyAlignment="1">
      <alignment horizontal="center" wrapText="1"/>
    </xf>
    <xf numFmtId="0" fontId="2" fillId="0" borderId="15" xfId="0" applyFont="1" applyBorder="1" applyAlignment="1">
      <alignment horizontal="center" wrapText="1"/>
    </xf>
    <xf numFmtId="0" fontId="2" fillId="0" borderId="7" xfId="0" applyFont="1" applyBorder="1" applyAlignment="1">
      <alignment horizontal="center" wrapText="1"/>
    </xf>
    <xf numFmtId="0" fontId="2" fillId="0" borderId="8" xfId="0" applyFont="1" applyBorder="1" applyAlignment="1">
      <alignment horizontal="center" wrapText="1"/>
    </xf>
    <xf numFmtId="10" fontId="13" fillId="3" borderId="8" xfId="1" applyNumberFormat="1" applyFont="1" applyFill="1" applyBorder="1" applyAlignment="1">
      <alignment horizontal="center"/>
    </xf>
  </cellXfs>
  <cellStyles count="6">
    <cellStyle name="Currency 2" xfId="4" xr:uid="{77138FFA-26EF-43B2-B60B-C5DE1B4B83F0}"/>
    <cellStyle name="Normal" xfId="0" builtinId="0"/>
    <cellStyle name="Normal 2" xfId="2" xr:uid="{152AB4E1-364C-432C-B60B-C5A69837B7B1}"/>
    <cellStyle name="Normal 2 2" xfId="5" xr:uid="{583B7D2D-3C59-468A-8A51-86A66F02F226}"/>
    <cellStyle name="Percent" xfId="1" builtinId="5"/>
    <cellStyle name="Percent 2" xfId="3" xr:uid="{EAA0EB04-6F99-4CE4-A9BC-02CB2343A7D0}"/>
  </cellStyles>
  <dxfs count="3">
    <dxf>
      <font>
        <color rgb="FF9C0006"/>
      </font>
      <fill>
        <patternFill>
          <bgColor rgb="FFFFC7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externalLink" Target="externalLinks/externalLink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323850</xdr:colOff>
      <xdr:row>0</xdr:row>
      <xdr:rowOff>0</xdr:rowOff>
    </xdr:from>
    <xdr:to>
      <xdr:col>9</xdr:col>
      <xdr:colOff>411977</xdr:colOff>
      <xdr:row>3</xdr:row>
      <xdr:rowOff>142930</xdr:rowOff>
    </xdr:to>
    <xdr:pic>
      <xdr:nvPicPr>
        <xdr:cNvPr id="2" name="Picture 1">
          <a:extLst>
            <a:ext uri="{FF2B5EF4-FFF2-40B4-BE49-F238E27FC236}">
              <a16:creationId xmlns:a16="http://schemas.microsoft.com/office/drawing/2014/main" id="{6248BCFB-6693-46BC-A875-FA733FCFDB8D}"/>
            </a:ext>
          </a:extLst>
        </xdr:cNvPr>
        <xdr:cNvPicPr>
          <a:picLocks noChangeAspect="1"/>
        </xdr:cNvPicPr>
      </xdr:nvPicPr>
      <xdr:blipFill>
        <a:blip xmlns:r="http://schemas.openxmlformats.org/officeDocument/2006/relationships" r:embed="rId1"/>
        <a:stretch>
          <a:fillRect/>
        </a:stretch>
      </xdr:blipFill>
      <xdr:spPr>
        <a:xfrm>
          <a:off x="2884170" y="0"/>
          <a:ext cx="3288527" cy="61156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justi/Documents/Course%20Files/The%20Complete%20Guide%20To%20Investing%20In%20Retail%20Properties/4924.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SHARED/1999/BUDGET/NED/4924.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Corporate%20Analysis/2003/2003%20Budgets%20and%20Reforecasting/2003%20budget%20templates/Wells%20University/Wells%20University%202003%20budget%20templat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999 BUDGET"/>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999 BUDGET"/>
      <sheetName val="1998 REFORECAST"/>
      <sheetName val="VARIANCE ANALYSIS"/>
      <sheetName val="PSF"/>
      <sheetName val="4 YEAR NOI"/>
      <sheetName val="CAPITAL EXPENDITURES"/>
      <sheetName val="CAM DEP'N_AMORTIZATION_2000"/>
      <sheetName val="CAM DEP'N_AMORTIZATION"/>
      <sheetName val="DEFERRED EXPENSES"/>
      <sheetName val="MINIMUM &amp; OVERAGE RENT"/>
      <sheetName val="SPECIALTY LEASING INCOME"/>
      <sheetName val="CAM INCOME"/>
      <sheetName val="REAL ESTATE TAX INCOME"/>
      <sheetName val="UTILITY INCOME"/>
      <sheetName val="INTEREST-OTHER INCOME"/>
      <sheetName val="4001 PAYROLL"/>
      <sheetName val="4002 PAYROLL TAXES"/>
      <sheetName val="4004 BENEFITS"/>
      <sheetName val="4005 REIMBURSEMENTS"/>
      <sheetName val="4008 CLEANING"/>
      <sheetName val="4010 TRAVEL"/>
      <sheetName val="4012 CONTRACTED SERVICES"/>
      <sheetName val="4013 MATERIALS &amp; SUPPLIES"/>
      <sheetName val="4014 REPAIRS &amp; MAINTENANCE"/>
      <sheetName val="4015 EQUIPMENT RENTAL"/>
      <sheetName val="4016 UTILITIES - ELECTRIC"/>
      <sheetName val="4017 UTILITIES - GAS &amp; OIL"/>
      <sheetName val="4018 UTILITIES- WATER &amp; SEWER"/>
      <sheetName val="4019 DUES"/>
      <sheetName val="4020 SUBSCRIPTIONS"/>
      <sheetName val="4021 OFFICE EXPENSES"/>
      <sheetName val="4022 COPIER EXPENSE"/>
      <sheetName val="4023 TELEPHONE"/>
      <sheetName val="4024 GIFT &amp; HOLIDAY"/>
      <sheetName val="4025 PARKING LOT REPAIR"/>
      <sheetName val="4026 ROAD REPAIR"/>
      <sheetName val="4027 ROOF REPAIR"/>
      <sheetName val="4030 SALES PROMOTION"/>
      <sheetName val="4031 SPECIALTY LEASING EXPENSE"/>
      <sheetName val="4034 EDUCATION"/>
      <sheetName val="4040 MANAGEMENT FEE"/>
      <sheetName val="4041 SNOW REMOVAL"/>
      <sheetName val="4042 MANAGEMENT FEE"/>
      <sheetName val="4043 PARKING LOT RENTAL"/>
      <sheetName val="4044 ACCOUNTING AND AUDITING"/>
      <sheetName val="4045 PROF SERVICES - LEGAL"/>
      <sheetName val="4046 PROF SERVICES - OTHER"/>
      <sheetName val="4047 INSURANCE"/>
      <sheetName val="4049 MARKETING CONTRIBUTIONS"/>
      <sheetName val="4050 BAD DEBTS"/>
      <sheetName val="4070 CHARITABLE CONTRIBUTIONS"/>
      <sheetName val="4071 REAL ESTATE TAXES"/>
      <sheetName val="4072 INTEREST EXPENSE"/>
      <sheetName val="4073 DEPRECIATION"/>
      <sheetName val="4074 AMORTIZATION"/>
      <sheetName val="PROMO INTERCOMPANY"/>
      <sheetName val="SQUARE FOOTAGE"/>
      <sheetName val="PAYROLL"/>
      <sheetName val="BENEFITS"/>
      <sheetName val="UTILITIES"/>
      <sheetName val="AP ALLOC"/>
      <sheetName val="PROOF PAGE"/>
      <sheetName val="Interfac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pt Employee driven"/>
      <sheetName val="Temps"/>
      <sheetName val="Internal-nonEmployee driven"/>
      <sheetName val="Wells University-Internal"/>
      <sheetName val="MAPS driven"/>
      <sheetName val="External-nonMAPS driven"/>
      <sheetName val="Wells University-External"/>
      <sheetName val="DropZone"/>
    </sheetNames>
    <sheetDataSet>
      <sheetData sheetId="0"/>
      <sheetData sheetId="1"/>
      <sheetData sheetId="2"/>
      <sheetData sheetId="3"/>
      <sheetData sheetId="4"/>
      <sheetData sheetId="5"/>
      <sheetData sheetId="6"/>
      <sheetData sheetId="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8.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6E77BE-B4FA-47CF-9D6B-2A1602D5D7BF}">
  <dimension ref="A5:N50"/>
  <sheetViews>
    <sheetView showGridLines="0" view="pageBreakPreview" zoomScaleNormal="100" zoomScaleSheetLayoutView="100" workbookViewId="0"/>
  </sheetViews>
  <sheetFormatPr defaultRowHeight="12.3" x14ac:dyDescent="0.4"/>
  <cols>
    <col min="1" max="16384" width="8.83984375" style="172"/>
  </cols>
  <sheetData>
    <row r="5" spans="1:14" ht="12.3" customHeight="1" x14ac:dyDescent="0.4">
      <c r="A5" s="309" t="s">
        <v>205</v>
      </c>
      <c r="B5" s="310"/>
      <c r="C5" s="310"/>
      <c r="D5" s="310"/>
      <c r="E5" s="310"/>
      <c r="F5" s="310"/>
      <c r="G5" s="310"/>
      <c r="H5" s="310"/>
      <c r="I5" s="310"/>
      <c r="J5" s="310"/>
      <c r="K5" s="310"/>
      <c r="L5" s="310"/>
      <c r="M5" s="310"/>
      <c r="N5" s="311"/>
    </row>
    <row r="6" spans="1:14" x14ac:dyDescent="0.4">
      <c r="A6" s="312"/>
      <c r="B6" s="313"/>
      <c r="C6" s="313"/>
      <c r="D6" s="313"/>
      <c r="E6" s="313"/>
      <c r="F6" s="313"/>
      <c r="G6" s="313"/>
      <c r="H6" s="313"/>
      <c r="I6" s="313"/>
      <c r="J6" s="313"/>
      <c r="K6" s="313"/>
      <c r="L6" s="313"/>
      <c r="M6" s="313"/>
      <c r="N6" s="314"/>
    </row>
    <row r="7" spans="1:14" x14ac:dyDescent="0.4">
      <c r="A7" s="312"/>
      <c r="B7" s="313"/>
      <c r="C7" s="313"/>
      <c r="D7" s="313"/>
      <c r="E7" s="313"/>
      <c r="F7" s="313"/>
      <c r="G7" s="313"/>
      <c r="H7" s="313"/>
      <c r="I7" s="313"/>
      <c r="J7" s="313"/>
      <c r="K7" s="313"/>
      <c r="L7" s="313"/>
      <c r="M7" s="313"/>
      <c r="N7" s="314"/>
    </row>
    <row r="8" spans="1:14" x14ac:dyDescent="0.4">
      <c r="A8" s="312"/>
      <c r="B8" s="313"/>
      <c r="C8" s="313"/>
      <c r="D8" s="313"/>
      <c r="E8" s="313"/>
      <c r="F8" s="313"/>
      <c r="G8" s="313"/>
      <c r="H8" s="313"/>
      <c r="I8" s="313"/>
      <c r="J8" s="313"/>
      <c r="K8" s="313"/>
      <c r="L8" s="313"/>
      <c r="M8" s="313"/>
      <c r="N8" s="314"/>
    </row>
    <row r="9" spans="1:14" x14ac:dyDescent="0.4">
      <c r="A9" s="312"/>
      <c r="B9" s="313"/>
      <c r="C9" s="313"/>
      <c r="D9" s="313"/>
      <c r="E9" s="313"/>
      <c r="F9" s="313"/>
      <c r="G9" s="313"/>
      <c r="H9" s="313"/>
      <c r="I9" s="313"/>
      <c r="J9" s="313"/>
      <c r="K9" s="313"/>
      <c r="L9" s="313"/>
      <c r="M9" s="313"/>
      <c r="N9" s="314"/>
    </row>
    <row r="10" spans="1:14" x14ac:dyDescent="0.4">
      <c r="A10" s="312"/>
      <c r="B10" s="313"/>
      <c r="C10" s="313"/>
      <c r="D10" s="313"/>
      <c r="E10" s="313"/>
      <c r="F10" s="313"/>
      <c r="G10" s="313"/>
      <c r="H10" s="313"/>
      <c r="I10" s="313"/>
      <c r="J10" s="313"/>
      <c r="K10" s="313"/>
      <c r="L10" s="313"/>
      <c r="M10" s="313"/>
      <c r="N10" s="314"/>
    </row>
    <row r="11" spans="1:14" x14ac:dyDescent="0.4">
      <c r="A11" s="312"/>
      <c r="B11" s="313"/>
      <c r="C11" s="313"/>
      <c r="D11" s="313"/>
      <c r="E11" s="313"/>
      <c r="F11" s="313"/>
      <c r="G11" s="313"/>
      <c r="H11" s="313"/>
      <c r="I11" s="313"/>
      <c r="J11" s="313"/>
      <c r="K11" s="313"/>
      <c r="L11" s="313"/>
      <c r="M11" s="313"/>
      <c r="N11" s="314"/>
    </row>
    <row r="12" spans="1:14" x14ac:dyDescent="0.4">
      <c r="A12" s="312"/>
      <c r="B12" s="313"/>
      <c r="C12" s="313"/>
      <c r="D12" s="313"/>
      <c r="E12" s="313"/>
      <c r="F12" s="313"/>
      <c r="G12" s="313"/>
      <c r="H12" s="313"/>
      <c r="I12" s="313"/>
      <c r="J12" s="313"/>
      <c r="K12" s="313"/>
      <c r="L12" s="313"/>
      <c r="M12" s="313"/>
      <c r="N12" s="314"/>
    </row>
    <row r="13" spans="1:14" x14ac:dyDescent="0.4">
      <c r="A13" s="312"/>
      <c r="B13" s="313"/>
      <c r="C13" s="313"/>
      <c r="D13" s="313"/>
      <c r="E13" s="313"/>
      <c r="F13" s="313"/>
      <c r="G13" s="313"/>
      <c r="H13" s="313"/>
      <c r="I13" s="313"/>
      <c r="J13" s="313"/>
      <c r="K13" s="313"/>
      <c r="L13" s="313"/>
      <c r="M13" s="313"/>
      <c r="N13" s="314"/>
    </row>
    <row r="14" spans="1:14" x14ac:dyDescent="0.4">
      <c r="A14" s="312"/>
      <c r="B14" s="313"/>
      <c r="C14" s="313"/>
      <c r="D14" s="313"/>
      <c r="E14" s="313"/>
      <c r="F14" s="313"/>
      <c r="G14" s="313"/>
      <c r="H14" s="313"/>
      <c r="I14" s="313"/>
      <c r="J14" s="313"/>
      <c r="K14" s="313"/>
      <c r="L14" s="313"/>
      <c r="M14" s="313"/>
      <c r="N14" s="314"/>
    </row>
    <row r="15" spans="1:14" x14ac:dyDescent="0.4">
      <c r="A15" s="312"/>
      <c r="B15" s="313"/>
      <c r="C15" s="313"/>
      <c r="D15" s="313"/>
      <c r="E15" s="313"/>
      <c r="F15" s="313"/>
      <c r="G15" s="313"/>
      <c r="H15" s="313"/>
      <c r="I15" s="313"/>
      <c r="J15" s="313"/>
      <c r="K15" s="313"/>
      <c r="L15" s="313"/>
      <c r="M15" s="313"/>
      <c r="N15" s="314"/>
    </row>
    <row r="16" spans="1:14" x14ac:dyDescent="0.4">
      <c r="A16" s="312"/>
      <c r="B16" s="313"/>
      <c r="C16" s="313"/>
      <c r="D16" s="313"/>
      <c r="E16" s="313"/>
      <c r="F16" s="313"/>
      <c r="G16" s="313"/>
      <c r="H16" s="313"/>
      <c r="I16" s="313"/>
      <c r="J16" s="313"/>
      <c r="K16" s="313"/>
      <c r="L16" s="313"/>
      <c r="M16" s="313"/>
      <c r="N16" s="314"/>
    </row>
    <row r="17" spans="1:14" x14ac:dyDescent="0.4">
      <c r="A17" s="312"/>
      <c r="B17" s="313"/>
      <c r="C17" s="313"/>
      <c r="D17" s="313"/>
      <c r="E17" s="313"/>
      <c r="F17" s="313"/>
      <c r="G17" s="313"/>
      <c r="H17" s="313"/>
      <c r="I17" s="313"/>
      <c r="J17" s="313"/>
      <c r="K17" s="313"/>
      <c r="L17" s="313"/>
      <c r="M17" s="313"/>
      <c r="N17" s="314"/>
    </row>
    <row r="18" spans="1:14" x14ac:dyDescent="0.4">
      <c r="A18" s="312"/>
      <c r="B18" s="313"/>
      <c r="C18" s="313"/>
      <c r="D18" s="313"/>
      <c r="E18" s="313"/>
      <c r="F18" s="313"/>
      <c r="G18" s="313"/>
      <c r="H18" s="313"/>
      <c r="I18" s="313"/>
      <c r="J18" s="313"/>
      <c r="K18" s="313"/>
      <c r="L18" s="313"/>
      <c r="M18" s="313"/>
      <c r="N18" s="314"/>
    </row>
    <row r="19" spans="1:14" x14ac:dyDescent="0.4">
      <c r="A19" s="312"/>
      <c r="B19" s="313"/>
      <c r="C19" s="313"/>
      <c r="D19" s="313"/>
      <c r="E19" s="313"/>
      <c r="F19" s="313"/>
      <c r="G19" s="313"/>
      <c r="H19" s="313"/>
      <c r="I19" s="313"/>
      <c r="J19" s="313"/>
      <c r="K19" s="313"/>
      <c r="L19" s="313"/>
      <c r="M19" s="313"/>
      <c r="N19" s="314"/>
    </row>
    <row r="20" spans="1:14" x14ac:dyDescent="0.4">
      <c r="A20" s="312"/>
      <c r="B20" s="313"/>
      <c r="C20" s="313"/>
      <c r="D20" s="313"/>
      <c r="E20" s="313"/>
      <c r="F20" s="313"/>
      <c r="G20" s="313"/>
      <c r="H20" s="313"/>
      <c r="I20" s="313"/>
      <c r="J20" s="313"/>
      <c r="K20" s="313"/>
      <c r="L20" s="313"/>
      <c r="M20" s="313"/>
      <c r="N20" s="314"/>
    </row>
    <row r="21" spans="1:14" x14ac:dyDescent="0.4">
      <c r="A21" s="312"/>
      <c r="B21" s="313"/>
      <c r="C21" s="313"/>
      <c r="D21" s="313"/>
      <c r="E21" s="313"/>
      <c r="F21" s="313"/>
      <c r="G21" s="313"/>
      <c r="H21" s="313"/>
      <c r="I21" s="313"/>
      <c r="J21" s="313"/>
      <c r="K21" s="313"/>
      <c r="L21" s="313"/>
      <c r="M21" s="313"/>
      <c r="N21" s="314"/>
    </row>
    <row r="22" spans="1:14" x14ac:dyDescent="0.4">
      <c r="A22" s="312"/>
      <c r="B22" s="313"/>
      <c r="C22" s="313"/>
      <c r="D22" s="313"/>
      <c r="E22" s="313"/>
      <c r="F22" s="313"/>
      <c r="G22" s="313"/>
      <c r="H22" s="313"/>
      <c r="I22" s="313"/>
      <c r="J22" s="313"/>
      <c r="K22" s="313"/>
      <c r="L22" s="313"/>
      <c r="M22" s="313"/>
      <c r="N22" s="314"/>
    </row>
    <row r="23" spans="1:14" x14ac:dyDescent="0.4">
      <c r="A23" s="312"/>
      <c r="B23" s="313"/>
      <c r="C23" s="313"/>
      <c r="D23" s="313"/>
      <c r="E23" s="313"/>
      <c r="F23" s="313"/>
      <c r="G23" s="313"/>
      <c r="H23" s="313"/>
      <c r="I23" s="313"/>
      <c r="J23" s="313"/>
      <c r="K23" s="313"/>
      <c r="L23" s="313"/>
      <c r="M23" s="313"/>
      <c r="N23" s="314"/>
    </row>
    <row r="24" spans="1:14" x14ac:dyDescent="0.4">
      <c r="A24" s="312"/>
      <c r="B24" s="313"/>
      <c r="C24" s="313"/>
      <c r="D24" s="313"/>
      <c r="E24" s="313"/>
      <c r="F24" s="313"/>
      <c r="G24" s="313"/>
      <c r="H24" s="313"/>
      <c r="I24" s="313"/>
      <c r="J24" s="313"/>
      <c r="K24" s="313"/>
      <c r="L24" s="313"/>
      <c r="M24" s="313"/>
      <c r="N24" s="314"/>
    </row>
    <row r="25" spans="1:14" x14ac:dyDescent="0.4">
      <c r="A25" s="312"/>
      <c r="B25" s="313"/>
      <c r="C25" s="313"/>
      <c r="D25" s="313"/>
      <c r="E25" s="313"/>
      <c r="F25" s="313"/>
      <c r="G25" s="313"/>
      <c r="H25" s="313"/>
      <c r="I25" s="313"/>
      <c r="J25" s="313"/>
      <c r="K25" s="313"/>
      <c r="L25" s="313"/>
      <c r="M25" s="313"/>
      <c r="N25" s="314"/>
    </row>
    <row r="26" spans="1:14" x14ac:dyDescent="0.4">
      <c r="A26" s="312"/>
      <c r="B26" s="313"/>
      <c r="C26" s="313"/>
      <c r="D26" s="313"/>
      <c r="E26" s="313"/>
      <c r="F26" s="313"/>
      <c r="G26" s="313"/>
      <c r="H26" s="313"/>
      <c r="I26" s="313"/>
      <c r="J26" s="313"/>
      <c r="K26" s="313"/>
      <c r="L26" s="313"/>
      <c r="M26" s="313"/>
      <c r="N26" s="314"/>
    </row>
    <row r="27" spans="1:14" x14ac:dyDescent="0.4">
      <c r="A27" s="312"/>
      <c r="B27" s="313"/>
      <c r="C27" s="313"/>
      <c r="D27" s="313"/>
      <c r="E27" s="313"/>
      <c r="F27" s="313"/>
      <c r="G27" s="313"/>
      <c r="H27" s="313"/>
      <c r="I27" s="313"/>
      <c r="J27" s="313"/>
      <c r="K27" s="313"/>
      <c r="L27" s="313"/>
      <c r="M27" s="313"/>
      <c r="N27" s="314"/>
    </row>
    <row r="28" spans="1:14" x14ac:dyDescent="0.4">
      <c r="A28" s="312"/>
      <c r="B28" s="313"/>
      <c r="C28" s="313"/>
      <c r="D28" s="313"/>
      <c r="E28" s="313"/>
      <c r="F28" s="313"/>
      <c r="G28" s="313"/>
      <c r="H28" s="313"/>
      <c r="I28" s="313"/>
      <c r="J28" s="313"/>
      <c r="K28" s="313"/>
      <c r="L28" s="313"/>
      <c r="M28" s="313"/>
      <c r="N28" s="314"/>
    </row>
    <row r="29" spans="1:14" x14ac:dyDescent="0.4">
      <c r="A29" s="312"/>
      <c r="B29" s="313"/>
      <c r="C29" s="313"/>
      <c r="D29" s="313"/>
      <c r="E29" s="313"/>
      <c r="F29" s="313"/>
      <c r="G29" s="313"/>
      <c r="H29" s="313"/>
      <c r="I29" s="313"/>
      <c r="J29" s="313"/>
      <c r="K29" s="313"/>
      <c r="L29" s="313"/>
      <c r="M29" s="313"/>
      <c r="N29" s="314"/>
    </row>
    <row r="30" spans="1:14" x14ac:dyDescent="0.4">
      <c r="A30" s="312"/>
      <c r="B30" s="313"/>
      <c r="C30" s="313"/>
      <c r="D30" s="313"/>
      <c r="E30" s="313"/>
      <c r="F30" s="313"/>
      <c r="G30" s="313"/>
      <c r="H30" s="313"/>
      <c r="I30" s="313"/>
      <c r="J30" s="313"/>
      <c r="K30" s="313"/>
      <c r="L30" s="313"/>
      <c r="M30" s="313"/>
      <c r="N30" s="314"/>
    </row>
    <row r="31" spans="1:14" x14ac:dyDescent="0.4">
      <c r="A31" s="312"/>
      <c r="B31" s="313"/>
      <c r="C31" s="313"/>
      <c r="D31" s="313"/>
      <c r="E31" s="313"/>
      <c r="F31" s="313"/>
      <c r="G31" s="313"/>
      <c r="H31" s="313"/>
      <c r="I31" s="313"/>
      <c r="J31" s="313"/>
      <c r="K31" s="313"/>
      <c r="L31" s="313"/>
      <c r="M31" s="313"/>
      <c r="N31" s="314"/>
    </row>
    <row r="32" spans="1:14" x14ac:dyDescent="0.4">
      <c r="A32" s="278"/>
      <c r="B32" s="279"/>
      <c r="C32" s="279"/>
      <c r="D32" s="279"/>
      <c r="E32" s="279"/>
      <c r="F32" s="279"/>
      <c r="G32" s="279"/>
      <c r="H32" s="279"/>
      <c r="I32" s="279"/>
      <c r="J32" s="279"/>
      <c r="K32" s="279"/>
      <c r="L32" s="279"/>
      <c r="M32" s="279"/>
      <c r="N32" s="280"/>
    </row>
    <row r="33" spans="1:14" x14ac:dyDescent="0.4">
      <c r="A33" s="312" t="str">
        <f ca="1">"©  "&amp;YEAR(TODAY())&amp;" Break Into CRE (www.breakintocre.com). All Rights Reserved."</f>
        <v>©  2021 Break Into CRE (www.breakintocre.com). All Rights Reserved.</v>
      </c>
      <c r="B33" s="313"/>
      <c r="C33" s="313"/>
      <c r="D33" s="313"/>
      <c r="E33" s="313"/>
      <c r="F33" s="313"/>
      <c r="G33" s="313"/>
      <c r="H33" s="313"/>
      <c r="I33" s="313"/>
      <c r="J33" s="313"/>
      <c r="K33" s="313"/>
      <c r="L33" s="313"/>
      <c r="M33" s="313"/>
      <c r="N33" s="314"/>
    </row>
    <row r="34" spans="1:14" x14ac:dyDescent="0.4">
      <c r="A34" s="278"/>
      <c r="B34" s="279"/>
      <c r="C34" s="279"/>
      <c r="D34" s="279"/>
      <c r="E34" s="279"/>
      <c r="F34" s="279"/>
      <c r="G34" s="279"/>
      <c r="H34" s="279"/>
      <c r="I34" s="279"/>
      <c r="J34" s="279"/>
      <c r="K34" s="279"/>
      <c r="L34" s="279"/>
      <c r="M34" s="279"/>
      <c r="N34" s="280"/>
    </row>
    <row r="35" spans="1:14" x14ac:dyDescent="0.4">
      <c r="A35" s="275"/>
      <c r="B35" s="275"/>
      <c r="C35" s="275"/>
      <c r="D35" s="275"/>
      <c r="E35" s="275"/>
      <c r="F35" s="275"/>
      <c r="G35" s="275"/>
      <c r="H35" s="277"/>
      <c r="I35" s="275"/>
      <c r="J35" s="275"/>
      <c r="K35" s="275"/>
      <c r="L35" s="275"/>
      <c r="M35" s="275"/>
      <c r="N35" s="275"/>
    </row>
    <row r="36" spans="1:14" x14ac:dyDescent="0.4">
      <c r="A36" s="276"/>
      <c r="B36" s="276"/>
      <c r="C36" s="276"/>
      <c r="D36" s="276"/>
      <c r="E36" s="276"/>
      <c r="F36" s="276"/>
      <c r="G36" s="276"/>
      <c r="H36" s="276"/>
      <c r="I36" s="276"/>
      <c r="J36" s="276"/>
      <c r="K36" s="276"/>
      <c r="L36" s="276"/>
      <c r="M36" s="276"/>
      <c r="N36" s="276"/>
    </row>
    <row r="37" spans="1:14" x14ac:dyDescent="0.4">
      <c r="A37" s="276"/>
      <c r="B37" s="276"/>
      <c r="C37" s="276"/>
      <c r="D37" s="276"/>
      <c r="E37" s="276"/>
      <c r="F37" s="276"/>
      <c r="G37" s="276"/>
      <c r="H37" s="276"/>
      <c r="I37" s="276"/>
      <c r="J37" s="276"/>
      <c r="K37" s="276"/>
      <c r="L37" s="276"/>
      <c r="M37" s="276"/>
      <c r="N37" s="276"/>
    </row>
    <row r="38" spans="1:14" x14ac:dyDescent="0.4">
      <c r="A38" s="276"/>
      <c r="B38" s="276"/>
      <c r="C38" s="276"/>
      <c r="D38" s="276"/>
      <c r="E38" s="276"/>
      <c r="F38" s="276"/>
      <c r="G38" s="276"/>
      <c r="H38" s="276"/>
      <c r="I38" s="276"/>
      <c r="J38" s="276"/>
      <c r="K38" s="276"/>
      <c r="L38" s="276"/>
      <c r="M38" s="276"/>
      <c r="N38" s="276"/>
    </row>
    <row r="39" spans="1:14" x14ac:dyDescent="0.4">
      <c r="A39" s="276"/>
      <c r="B39" s="276"/>
      <c r="C39" s="276"/>
      <c r="D39" s="276"/>
      <c r="E39" s="276"/>
      <c r="F39" s="276"/>
      <c r="G39" s="276"/>
      <c r="H39" s="276"/>
      <c r="I39" s="276"/>
      <c r="J39" s="276"/>
      <c r="K39" s="276"/>
      <c r="L39" s="276"/>
      <c r="M39" s="276"/>
      <c r="N39" s="276"/>
    </row>
    <row r="40" spans="1:14" x14ac:dyDescent="0.4">
      <c r="A40" s="276"/>
      <c r="B40" s="276"/>
      <c r="C40" s="276"/>
      <c r="D40" s="276"/>
      <c r="E40" s="276"/>
      <c r="F40" s="276"/>
      <c r="G40" s="276"/>
      <c r="H40" s="276"/>
      <c r="I40" s="276"/>
      <c r="J40" s="276"/>
      <c r="K40" s="276"/>
      <c r="L40" s="276"/>
      <c r="M40" s="276"/>
      <c r="N40" s="276"/>
    </row>
    <row r="41" spans="1:14" x14ac:dyDescent="0.4">
      <c r="A41" s="276"/>
      <c r="B41" s="276"/>
      <c r="C41" s="276"/>
      <c r="D41" s="276"/>
      <c r="E41" s="276"/>
      <c r="F41" s="276"/>
      <c r="G41" s="276"/>
      <c r="H41" s="276"/>
      <c r="I41" s="276"/>
      <c r="J41" s="276"/>
      <c r="K41" s="276"/>
      <c r="L41" s="276"/>
      <c r="M41" s="276"/>
      <c r="N41" s="276"/>
    </row>
    <row r="42" spans="1:14" x14ac:dyDescent="0.4">
      <c r="A42" s="276"/>
      <c r="B42" s="276"/>
      <c r="C42" s="276"/>
      <c r="D42" s="276"/>
      <c r="E42" s="276"/>
      <c r="F42" s="276"/>
      <c r="G42" s="276"/>
      <c r="H42" s="276"/>
      <c r="I42" s="276"/>
      <c r="J42" s="276"/>
      <c r="K42" s="276"/>
      <c r="L42" s="276"/>
      <c r="M42" s="276"/>
      <c r="N42" s="276"/>
    </row>
    <row r="43" spans="1:14" x14ac:dyDescent="0.4">
      <c r="A43" s="276"/>
      <c r="B43" s="276"/>
      <c r="C43" s="276"/>
      <c r="D43" s="276"/>
      <c r="E43" s="276"/>
      <c r="F43" s="276"/>
      <c r="G43" s="276"/>
      <c r="H43" s="276"/>
      <c r="I43" s="276"/>
      <c r="J43" s="276"/>
      <c r="K43" s="276"/>
      <c r="L43" s="276"/>
      <c r="M43" s="276"/>
      <c r="N43" s="276"/>
    </row>
    <row r="44" spans="1:14" x14ac:dyDescent="0.4">
      <c r="A44" s="276"/>
      <c r="B44" s="276"/>
      <c r="C44" s="276"/>
      <c r="D44" s="276"/>
      <c r="E44" s="276"/>
      <c r="F44" s="276"/>
      <c r="G44" s="276"/>
      <c r="H44" s="276"/>
      <c r="I44" s="276"/>
      <c r="J44" s="276"/>
      <c r="K44" s="276"/>
      <c r="L44" s="276"/>
      <c r="M44" s="276"/>
      <c r="N44" s="276"/>
    </row>
    <row r="45" spans="1:14" x14ac:dyDescent="0.4">
      <c r="A45" s="276"/>
      <c r="B45" s="276"/>
      <c r="C45" s="276"/>
      <c r="D45" s="276"/>
      <c r="E45" s="276"/>
      <c r="F45" s="276"/>
      <c r="G45" s="276"/>
      <c r="H45" s="276"/>
      <c r="I45" s="276"/>
      <c r="J45" s="276"/>
      <c r="K45" s="276"/>
      <c r="L45" s="276"/>
      <c r="M45" s="276"/>
      <c r="N45" s="276"/>
    </row>
    <row r="46" spans="1:14" x14ac:dyDescent="0.4">
      <c r="A46" s="276"/>
      <c r="B46" s="276"/>
      <c r="C46" s="276"/>
      <c r="D46" s="276"/>
      <c r="E46" s="276"/>
      <c r="F46" s="276"/>
      <c r="G46" s="276"/>
      <c r="H46" s="276"/>
      <c r="I46" s="276"/>
      <c r="J46" s="276"/>
      <c r="K46" s="276"/>
      <c r="L46" s="276"/>
      <c r="M46" s="276"/>
      <c r="N46" s="276"/>
    </row>
    <row r="47" spans="1:14" x14ac:dyDescent="0.4">
      <c r="A47" s="276"/>
      <c r="B47" s="276"/>
      <c r="C47" s="276"/>
      <c r="D47" s="276"/>
      <c r="E47" s="276"/>
      <c r="F47" s="276"/>
      <c r="G47" s="276"/>
      <c r="H47" s="276"/>
      <c r="I47" s="276"/>
      <c r="J47" s="276"/>
      <c r="K47" s="276"/>
      <c r="L47" s="276"/>
      <c r="M47" s="276"/>
      <c r="N47" s="276"/>
    </row>
    <row r="48" spans="1:14" x14ac:dyDescent="0.4">
      <c r="A48" s="276"/>
      <c r="B48" s="276"/>
      <c r="C48" s="276"/>
      <c r="D48" s="276"/>
      <c r="E48" s="276"/>
      <c r="F48" s="276"/>
      <c r="G48" s="276"/>
      <c r="H48" s="276"/>
      <c r="I48" s="276"/>
      <c r="J48" s="276"/>
      <c r="K48" s="276"/>
      <c r="L48" s="276"/>
      <c r="M48" s="276"/>
      <c r="N48" s="276"/>
    </row>
    <row r="49" spans="1:14" x14ac:dyDescent="0.4">
      <c r="A49" s="276"/>
      <c r="B49" s="276"/>
      <c r="C49" s="276"/>
      <c r="D49" s="276"/>
      <c r="E49" s="276"/>
      <c r="F49" s="276"/>
      <c r="G49" s="276"/>
      <c r="H49" s="276"/>
      <c r="I49" s="276"/>
      <c r="J49" s="276"/>
      <c r="K49" s="276"/>
      <c r="L49" s="276"/>
      <c r="M49" s="276"/>
      <c r="N49" s="276"/>
    </row>
    <row r="50" spans="1:14" x14ac:dyDescent="0.4">
      <c r="A50" s="276"/>
      <c r="B50" s="276"/>
      <c r="C50" s="276"/>
      <c r="D50" s="276"/>
      <c r="E50" s="276"/>
      <c r="F50" s="276"/>
      <c r="G50" s="276"/>
      <c r="H50" s="276"/>
      <c r="I50" s="276"/>
      <c r="J50" s="276"/>
      <c r="K50" s="276"/>
      <c r="L50" s="276"/>
      <c r="M50" s="276"/>
      <c r="N50" s="276"/>
    </row>
  </sheetData>
  <mergeCells count="2">
    <mergeCell ref="A5:N31"/>
    <mergeCell ref="A33:N33"/>
  </mergeCells>
  <pageMargins left="0.7" right="0.7" top="0.75" bottom="0.75" header="0.3" footer="0.3"/>
  <pageSetup scale="67"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9B80A4-B819-4439-94CA-299FC412E9B9}">
  <dimension ref="A1:H21"/>
  <sheetViews>
    <sheetView showGridLines="0" zoomScale="115" zoomScaleNormal="115" workbookViewId="0"/>
  </sheetViews>
  <sheetFormatPr defaultColWidth="11.41796875" defaultRowHeight="15" x14ac:dyDescent="0.5"/>
  <cols>
    <col min="1" max="1" width="10.3671875" style="83" bestFit="1" customWidth="1"/>
    <col min="2" max="2" width="28.5234375" style="83" bestFit="1" customWidth="1"/>
    <col min="3" max="3" width="12.83984375" style="83" bestFit="1" customWidth="1"/>
    <col min="4" max="16384" width="11.41796875" style="83"/>
  </cols>
  <sheetData>
    <row r="1" spans="1:8" x14ac:dyDescent="0.5">
      <c r="A1" s="90" t="s">
        <v>15</v>
      </c>
      <c r="B1" s="91" t="s">
        <v>38</v>
      </c>
      <c r="C1" s="96">
        <v>5000000</v>
      </c>
    </row>
    <row r="2" spans="1:8" x14ac:dyDescent="0.5">
      <c r="A2" s="84"/>
      <c r="B2" s="92" t="s">
        <v>17</v>
      </c>
      <c r="C2" s="97">
        <v>3000000</v>
      </c>
    </row>
    <row r="3" spans="1:8" x14ac:dyDescent="0.5">
      <c r="A3" s="84"/>
      <c r="B3" s="86"/>
      <c r="C3" s="84"/>
    </row>
    <row r="4" spans="1:8" x14ac:dyDescent="0.5">
      <c r="A4" s="84"/>
      <c r="B4" s="87" t="s">
        <v>15</v>
      </c>
      <c r="C4" s="94"/>
    </row>
    <row r="5" spans="1:8" x14ac:dyDescent="0.5">
      <c r="A5" s="84"/>
    </row>
    <row r="6" spans="1:8" x14ac:dyDescent="0.5">
      <c r="A6" s="90" t="s">
        <v>39</v>
      </c>
      <c r="B6" s="91" t="s">
        <v>2</v>
      </c>
      <c r="C6" s="96">
        <v>5000000</v>
      </c>
    </row>
    <row r="7" spans="1:8" x14ac:dyDescent="0.5">
      <c r="A7" s="84"/>
      <c r="B7" s="93" t="s">
        <v>3</v>
      </c>
      <c r="C7" s="98">
        <v>75000</v>
      </c>
    </row>
    <row r="8" spans="1:8" x14ac:dyDescent="0.5">
      <c r="A8" s="84"/>
      <c r="B8" s="93" t="s">
        <v>40</v>
      </c>
      <c r="C8" s="98">
        <v>500000</v>
      </c>
    </row>
    <row r="9" spans="1:8" x14ac:dyDescent="0.5">
      <c r="A9" s="84"/>
      <c r="B9" s="92" t="s">
        <v>17</v>
      </c>
      <c r="C9" s="97">
        <v>3500000</v>
      </c>
    </row>
    <row r="10" spans="1:8" x14ac:dyDescent="0.5">
      <c r="A10" s="84"/>
      <c r="B10" s="86"/>
      <c r="C10" s="84"/>
    </row>
    <row r="11" spans="1:8" x14ac:dyDescent="0.5">
      <c r="A11" s="84"/>
      <c r="B11" s="87" t="s">
        <v>39</v>
      </c>
      <c r="C11" s="94"/>
    </row>
    <row r="12" spans="1:8" x14ac:dyDescent="0.5">
      <c r="A12" s="84"/>
    </row>
    <row r="13" spans="1:8" x14ac:dyDescent="0.5">
      <c r="A13" s="90" t="s">
        <v>41</v>
      </c>
      <c r="B13" s="82" t="s">
        <v>42</v>
      </c>
      <c r="C13" s="96">
        <v>300000</v>
      </c>
    </row>
    <row r="14" spans="1:8" x14ac:dyDescent="0.5">
      <c r="A14" s="84"/>
      <c r="B14" s="85" t="s">
        <v>43</v>
      </c>
      <c r="C14" s="97">
        <v>210000</v>
      </c>
      <c r="F14" s="88"/>
    </row>
    <row r="15" spans="1:8" x14ac:dyDescent="0.5">
      <c r="A15" s="84"/>
      <c r="B15" s="86"/>
      <c r="C15" s="84"/>
      <c r="F15" s="88"/>
    </row>
    <row r="16" spans="1:8" x14ac:dyDescent="0.5">
      <c r="A16" s="84"/>
      <c r="B16" s="87" t="s">
        <v>41</v>
      </c>
      <c r="C16" s="95"/>
      <c r="H16" s="89"/>
    </row>
    <row r="17" spans="1:3" x14ac:dyDescent="0.5">
      <c r="A17" s="84"/>
    </row>
    <row r="18" spans="1:3" x14ac:dyDescent="0.5">
      <c r="A18" s="90" t="s">
        <v>44</v>
      </c>
      <c r="B18" s="82" t="s">
        <v>42</v>
      </c>
      <c r="C18" s="96">
        <v>300000</v>
      </c>
    </row>
    <row r="19" spans="1:3" x14ac:dyDescent="0.5">
      <c r="A19" s="84"/>
      <c r="B19" s="85" t="s">
        <v>17</v>
      </c>
      <c r="C19" s="97">
        <v>4000000</v>
      </c>
    </row>
    <row r="20" spans="1:3" x14ac:dyDescent="0.5">
      <c r="A20" s="84"/>
      <c r="B20" s="86"/>
      <c r="C20" s="84"/>
    </row>
    <row r="21" spans="1:3" x14ac:dyDescent="0.5">
      <c r="A21" s="84"/>
      <c r="B21" s="87" t="s">
        <v>44</v>
      </c>
      <c r="C21" s="94"/>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E37025-6F0F-440A-912F-7AC3A5A9934A}">
  <dimension ref="A1:H21"/>
  <sheetViews>
    <sheetView showGridLines="0" zoomScale="115" zoomScaleNormal="115" workbookViewId="0"/>
  </sheetViews>
  <sheetFormatPr defaultColWidth="11.41796875" defaultRowHeight="15" x14ac:dyDescent="0.5"/>
  <cols>
    <col min="1" max="1" width="10.3671875" style="83" bestFit="1" customWidth="1"/>
    <col min="2" max="2" width="28.5234375" style="83" bestFit="1" customWidth="1"/>
    <col min="3" max="3" width="12.83984375" style="83" bestFit="1" customWidth="1"/>
    <col min="4" max="16384" width="11.41796875" style="83"/>
  </cols>
  <sheetData>
    <row r="1" spans="1:8" x14ac:dyDescent="0.5">
      <c r="A1" s="90" t="s">
        <v>15</v>
      </c>
      <c r="B1" s="91" t="s">
        <v>38</v>
      </c>
      <c r="C1" s="96">
        <v>5000000</v>
      </c>
    </row>
    <row r="2" spans="1:8" x14ac:dyDescent="0.5">
      <c r="A2" s="84"/>
      <c r="B2" s="92" t="s">
        <v>17</v>
      </c>
      <c r="C2" s="97">
        <v>3000000</v>
      </c>
    </row>
    <row r="3" spans="1:8" x14ac:dyDescent="0.5">
      <c r="A3" s="84"/>
      <c r="B3" s="86"/>
      <c r="C3" s="84"/>
    </row>
    <row r="4" spans="1:8" x14ac:dyDescent="0.5">
      <c r="A4" s="84"/>
      <c r="B4" s="87" t="s">
        <v>15</v>
      </c>
      <c r="C4" s="94">
        <f>C2/C1</f>
        <v>0.6</v>
      </c>
    </row>
    <row r="5" spans="1:8" x14ac:dyDescent="0.5">
      <c r="A5" s="84"/>
    </row>
    <row r="6" spans="1:8" x14ac:dyDescent="0.5">
      <c r="A6" s="90" t="s">
        <v>39</v>
      </c>
      <c r="B6" s="91" t="s">
        <v>2</v>
      </c>
      <c r="C6" s="96">
        <v>5000000</v>
      </c>
    </row>
    <row r="7" spans="1:8" x14ac:dyDescent="0.5">
      <c r="A7" s="84"/>
      <c r="B7" s="93" t="s">
        <v>3</v>
      </c>
      <c r="C7" s="98">
        <v>75000</v>
      </c>
    </row>
    <row r="8" spans="1:8" x14ac:dyDescent="0.5">
      <c r="A8" s="84"/>
      <c r="B8" s="93" t="s">
        <v>40</v>
      </c>
      <c r="C8" s="98">
        <v>500000</v>
      </c>
    </row>
    <row r="9" spans="1:8" x14ac:dyDescent="0.5">
      <c r="A9" s="84"/>
      <c r="B9" s="92" t="s">
        <v>17</v>
      </c>
      <c r="C9" s="97">
        <v>3500000</v>
      </c>
    </row>
    <row r="10" spans="1:8" x14ac:dyDescent="0.5">
      <c r="A10" s="84"/>
      <c r="B10" s="86"/>
      <c r="C10" s="84"/>
    </row>
    <row r="11" spans="1:8" x14ac:dyDescent="0.5">
      <c r="A11" s="84"/>
      <c r="B11" s="87" t="s">
        <v>39</v>
      </c>
      <c r="C11" s="94">
        <f>C9/SUM(C6:C8)</f>
        <v>0.62780269058295968</v>
      </c>
    </row>
    <row r="12" spans="1:8" x14ac:dyDescent="0.5">
      <c r="A12" s="84"/>
    </row>
    <row r="13" spans="1:8" x14ac:dyDescent="0.5">
      <c r="A13" s="90" t="s">
        <v>41</v>
      </c>
      <c r="B13" s="82" t="s">
        <v>42</v>
      </c>
      <c r="C13" s="96">
        <v>300000</v>
      </c>
    </row>
    <row r="14" spans="1:8" x14ac:dyDescent="0.5">
      <c r="A14" s="84"/>
      <c r="B14" s="85" t="s">
        <v>43</v>
      </c>
      <c r="C14" s="97">
        <v>210000</v>
      </c>
      <c r="F14" s="88"/>
    </row>
    <row r="15" spans="1:8" x14ac:dyDescent="0.5">
      <c r="A15" s="84"/>
      <c r="B15" s="86"/>
      <c r="C15" s="84"/>
      <c r="F15" s="88"/>
    </row>
    <row r="16" spans="1:8" x14ac:dyDescent="0.5">
      <c r="A16" s="84"/>
      <c r="B16" s="87" t="s">
        <v>41</v>
      </c>
      <c r="C16" s="95"/>
      <c r="H16" s="89"/>
    </row>
    <row r="17" spans="1:3" x14ac:dyDescent="0.5">
      <c r="A17" s="84"/>
    </row>
    <row r="18" spans="1:3" x14ac:dyDescent="0.5">
      <c r="A18" s="90" t="s">
        <v>44</v>
      </c>
      <c r="B18" s="82" t="s">
        <v>42</v>
      </c>
      <c r="C18" s="96">
        <v>300000</v>
      </c>
    </row>
    <row r="19" spans="1:3" x14ac:dyDescent="0.5">
      <c r="A19" s="84"/>
      <c r="B19" s="85" t="s">
        <v>17</v>
      </c>
      <c r="C19" s="97">
        <v>4000000</v>
      </c>
    </row>
    <row r="20" spans="1:3" x14ac:dyDescent="0.5">
      <c r="A20" s="84"/>
      <c r="B20" s="86"/>
      <c r="C20" s="84"/>
    </row>
    <row r="21" spans="1:3" x14ac:dyDescent="0.5">
      <c r="A21" s="84"/>
      <c r="B21" s="87" t="s">
        <v>44</v>
      </c>
      <c r="C21" s="94"/>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7EB281-4171-4D3A-AF92-1353E33357B3}">
  <dimension ref="A1:H21"/>
  <sheetViews>
    <sheetView showGridLines="0" zoomScale="115" zoomScaleNormal="115" workbookViewId="0"/>
  </sheetViews>
  <sheetFormatPr defaultColWidth="11.41796875" defaultRowHeight="15" x14ac:dyDescent="0.5"/>
  <cols>
    <col min="1" max="1" width="10.3671875" style="83" bestFit="1" customWidth="1"/>
    <col min="2" max="2" width="28.5234375" style="83" bestFit="1" customWidth="1"/>
    <col min="3" max="3" width="12.83984375" style="83" bestFit="1" customWidth="1"/>
    <col min="4" max="16384" width="11.41796875" style="83"/>
  </cols>
  <sheetData>
    <row r="1" spans="1:8" x14ac:dyDescent="0.5">
      <c r="A1" s="90" t="s">
        <v>15</v>
      </c>
      <c r="B1" s="91" t="s">
        <v>38</v>
      </c>
      <c r="C1" s="96">
        <v>5000000</v>
      </c>
    </row>
    <row r="2" spans="1:8" x14ac:dyDescent="0.5">
      <c r="A2" s="84"/>
      <c r="B2" s="92" t="s">
        <v>17</v>
      </c>
      <c r="C2" s="97">
        <v>3000000</v>
      </c>
    </row>
    <row r="3" spans="1:8" x14ac:dyDescent="0.5">
      <c r="A3" s="84"/>
      <c r="B3" s="86"/>
      <c r="C3" s="84"/>
    </row>
    <row r="4" spans="1:8" x14ac:dyDescent="0.5">
      <c r="A4" s="84"/>
      <c r="B4" s="87" t="s">
        <v>15</v>
      </c>
      <c r="C4" s="94">
        <f>C2/C1</f>
        <v>0.6</v>
      </c>
    </row>
    <row r="5" spans="1:8" x14ac:dyDescent="0.5">
      <c r="A5" s="84"/>
    </row>
    <row r="6" spans="1:8" x14ac:dyDescent="0.5">
      <c r="A6" s="90" t="s">
        <v>39</v>
      </c>
      <c r="B6" s="91" t="s">
        <v>2</v>
      </c>
      <c r="C6" s="96">
        <v>5000000</v>
      </c>
    </row>
    <row r="7" spans="1:8" x14ac:dyDescent="0.5">
      <c r="A7" s="84"/>
      <c r="B7" s="93" t="s">
        <v>3</v>
      </c>
      <c r="C7" s="98">
        <v>75000</v>
      </c>
    </row>
    <row r="8" spans="1:8" x14ac:dyDescent="0.5">
      <c r="A8" s="84"/>
      <c r="B8" s="93" t="s">
        <v>40</v>
      </c>
      <c r="C8" s="98">
        <v>500000</v>
      </c>
    </row>
    <row r="9" spans="1:8" x14ac:dyDescent="0.5">
      <c r="A9" s="84"/>
      <c r="B9" s="92" t="s">
        <v>17</v>
      </c>
      <c r="C9" s="97">
        <v>3500000</v>
      </c>
    </row>
    <row r="10" spans="1:8" x14ac:dyDescent="0.5">
      <c r="A10" s="84"/>
      <c r="B10" s="86"/>
      <c r="C10" s="84"/>
    </row>
    <row r="11" spans="1:8" x14ac:dyDescent="0.5">
      <c r="A11" s="84"/>
      <c r="B11" s="87" t="s">
        <v>39</v>
      </c>
      <c r="C11" s="94">
        <f>C9/SUM(C6:C8)</f>
        <v>0.62780269058295968</v>
      </c>
    </row>
    <row r="12" spans="1:8" x14ac:dyDescent="0.5">
      <c r="A12" s="84"/>
    </row>
    <row r="13" spans="1:8" x14ac:dyDescent="0.5">
      <c r="A13" s="90" t="s">
        <v>41</v>
      </c>
      <c r="B13" s="82" t="s">
        <v>42</v>
      </c>
      <c r="C13" s="96">
        <v>300000</v>
      </c>
    </row>
    <row r="14" spans="1:8" x14ac:dyDescent="0.5">
      <c r="A14" s="84"/>
      <c r="B14" s="85" t="s">
        <v>43</v>
      </c>
      <c r="C14" s="97">
        <v>210000</v>
      </c>
      <c r="F14" s="88"/>
    </row>
    <row r="15" spans="1:8" x14ac:dyDescent="0.5">
      <c r="A15" s="84"/>
      <c r="B15" s="86"/>
      <c r="C15" s="84"/>
      <c r="F15" s="88"/>
    </row>
    <row r="16" spans="1:8" x14ac:dyDescent="0.5">
      <c r="A16" s="84"/>
      <c r="B16" s="87" t="s">
        <v>41</v>
      </c>
      <c r="C16" s="95">
        <f>C13/C14</f>
        <v>1.4285714285714286</v>
      </c>
      <c r="H16" s="89"/>
    </row>
    <row r="17" spans="1:3" x14ac:dyDescent="0.5">
      <c r="A17" s="84"/>
    </row>
    <row r="18" spans="1:3" x14ac:dyDescent="0.5">
      <c r="A18" s="90" t="s">
        <v>44</v>
      </c>
      <c r="B18" s="82" t="s">
        <v>42</v>
      </c>
      <c r="C18" s="96">
        <v>300000</v>
      </c>
    </row>
    <row r="19" spans="1:3" x14ac:dyDescent="0.5">
      <c r="A19" s="84"/>
      <c r="B19" s="85" t="s">
        <v>17</v>
      </c>
      <c r="C19" s="97">
        <v>4000000</v>
      </c>
    </row>
    <row r="20" spans="1:3" x14ac:dyDescent="0.5">
      <c r="A20" s="84"/>
      <c r="B20" s="86"/>
      <c r="C20" s="84"/>
    </row>
    <row r="21" spans="1:3" x14ac:dyDescent="0.5">
      <c r="A21" s="84"/>
      <c r="B21" s="87" t="s">
        <v>44</v>
      </c>
      <c r="C21" s="94">
        <f>C18/C19</f>
        <v>7.4999999999999997E-2</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DF24EA-86AE-47A4-85C0-9DB5311E94B1}">
  <dimension ref="A1:AA27"/>
  <sheetViews>
    <sheetView showGridLines="0" zoomScale="110" zoomScaleNormal="110" zoomScalePageLayoutView="125" workbookViewId="0"/>
  </sheetViews>
  <sheetFormatPr defaultColWidth="11.578125" defaultRowHeight="12.3" x14ac:dyDescent="0.4"/>
  <cols>
    <col min="1" max="1" width="19.47265625" style="4" bestFit="1" customWidth="1"/>
    <col min="2" max="2" width="11.578125" style="4" bestFit="1" customWidth="1"/>
    <col min="3" max="3" width="5.62890625" style="4" customWidth="1"/>
    <col min="4" max="4" width="22.3125" style="4" bestFit="1" customWidth="1"/>
    <col min="5" max="5" width="14.3671875" style="4" bestFit="1" customWidth="1"/>
    <col min="6" max="6" width="8.9453125" style="4" customWidth="1"/>
    <col min="7" max="7" width="9.1015625" style="4" customWidth="1"/>
    <col min="8" max="8" width="9.83984375" style="4" customWidth="1"/>
    <col min="9" max="9" width="10" style="4" customWidth="1"/>
    <col min="10" max="10" width="9.62890625" style="4" customWidth="1"/>
    <col min="11" max="11" width="10.89453125" style="4" customWidth="1"/>
    <col min="12" max="12" width="9.47265625" style="4" customWidth="1"/>
    <col min="13" max="13" width="9.62890625" style="4" customWidth="1"/>
    <col min="14" max="14" width="10.3671875" style="4" customWidth="1"/>
    <col min="15" max="15" width="11.26171875" style="4" bestFit="1" customWidth="1"/>
    <col min="16" max="16" width="8.41796875" style="4" bestFit="1" customWidth="1"/>
    <col min="17" max="17" width="7.89453125" style="4" customWidth="1"/>
    <col min="18" max="16384" width="11.578125" style="4"/>
  </cols>
  <sheetData>
    <row r="1" spans="1:18" x14ac:dyDescent="0.4">
      <c r="A1" s="2" t="s">
        <v>2</v>
      </c>
      <c r="B1" s="3">
        <v>10000000</v>
      </c>
      <c r="D1" s="5"/>
      <c r="E1" s="6" t="s">
        <v>0</v>
      </c>
      <c r="F1" s="7">
        <v>1</v>
      </c>
      <c r="G1" s="7">
        <f>F1+1</f>
        <v>2</v>
      </c>
      <c r="H1" s="7">
        <f t="shared" ref="H1:P1" si="0">G1+1</f>
        <v>3</v>
      </c>
      <c r="I1" s="7">
        <f t="shared" si="0"/>
        <v>4</v>
      </c>
      <c r="J1" s="7">
        <f t="shared" si="0"/>
        <v>5</v>
      </c>
      <c r="K1" s="7">
        <f t="shared" si="0"/>
        <v>6</v>
      </c>
      <c r="L1" s="7">
        <f t="shared" si="0"/>
        <v>7</v>
      </c>
      <c r="M1" s="7">
        <f t="shared" si="0"/>
        <v>8</v>
      </c>
      <c r="N1" s="7">
        <f t="shared" si="0"/>
        <v>9</v>
      </c>
      <c r="O1" s="7">
        <f t="shared" si="0"/>
        <v>10</v>
      </c>
      <c r="P1" s="8">
        <f t="shared" si="0"/>
        <v>11</v>
      </c>
      <c r="R1" s="99"/>
    </row>
    <row r="2" spans="1:18" x14ac:dyDescent="0.4">
      <c r="A2" s="9" t="s">
        <v>3</v>
      </c>
      <c r="B2" s="10">
        <v>100000</v>
      </c>
      <c r="D2" s="11" t="s">
        <v>2</v>
      </c>
      <c r="E2" s="12">
        <f>-B1</f>
        <v>-10000000</v>
      </c>
      <c r="F2" s="12"/>
      <c r="G2" s="12"/>
      <c r="H2" s="12"/>
      <c r="I2" s="12"/>
      <c r="J2" s="12"/>
      <c r="K2" s="12"/>
      <c r="L2" s="12"/>
      <c r="M2" s="12"/>
      <c r="N2" s="12"/>
      <c r="O2" s="12"/>
      <c r="P2" s="13"/>
    </row>
    <row r="3" spans="1:18" x14ac:dyDescent="0.4">
      <c r="A3" s="9" t="s">
        <v>152</v>
      </c>
      <c r="B3" s="209">
        <v>1000000</v>
      </c>
      <c r="D3" s="15" t="s">
        <v>3</v>
      </c>
      <c r="E3" s="12">
        <f>-B2</f>
        <v>-100000</v>
      </c>
      <c r="F3" s="12"/>
      <c r="G3" s="12"/>
      <c r="H3" s="12"/>
      <c r="I3" s="12"/>
      <c r="J3" s="12"/>
      <c r="K3" s="12"/>
      <c r="L3" s="12"/>
      <c r="M3" s="12"/>
      <c r="N3" s="12"/>
      <c r="O3" s="12"/>
      <c r="P3" s="13"/>
    </row>
    <row r="4" spans="1:18" x14ac:dyDescent="0.4">
      <c r="A4" s="9" t="s">
        <v>153</v>
      </c>
      <c r="B4" s="223">
        <v>0.05</v>
      </c>
      <c r="D4" s="15" t="s">
        <v>7</v>
      </c>
      <c r="E4" s="12"/>
      <c r="F4" s="12">
        <f>B6*B1</f>
        <v>550000</v>
      </c>
      <c r="G4" s="12">
        <f t="shared" ref="G4:P4" si="1">F4*(1+$B$7)</f>
        <v>567875</v>
      </c>
      <c r="H4" s="12">
        <f t="shared" si="1"/>
        <v>586330.9375</v>
      </c>
      <c r="I4" s="12">
        <f t="shared" si="1"/>
        <v>605386.69296875002</v>
      </c>
      <c r="J4" s="12">
        <f t="shared" si="1"/>
        <v>625061.76049023436</v>
      </c>
      <c r="K4" s="12">
        <f t="shared" si="1"/>
        <v>645376.26770616695</v>
      </c>
      <c r="L4" s="12">
        <f t="shared" si="1"/>
        <v>666350.99640661734</v>
      </c>
      <c r="M4" s="12">
        <f t="shared" si="1"/>
        <v>688007.40378983237</v>
      </c>
      <c r="N4" s="12">
        <f t="shared" si="1"/>
        <v>710367.64441300195</v>
      </c>
      <c r="O4" s="12">
        <f t="shared" si="1"/>
        <v>733454.59285642451</v>
      </c>
      <c r="P4" s="13">
        <f t="shared" si="1"/>
        <v>757291.86712425831</v>
      </c>
    </row>
    <row r="5" spans="1:18" x14ac:dyDescent="0.4">
      <c r="A5" s="9" t="s">
        <v>45</v>
      </c>
      <c r="B5" s="209">
        <v>400000</v>
      </c>
      <c r="D5" s="15" t="s">
        <v>8</v>
      </c>
      <c r="E5" s="12"/>
      <c r="F5" s="12">
        <f t="shared" ref="F5:P5" si="2">IF(AND(F1&gt;=$B$10,F1&lt;=$B$11),-$B$9/($B$11-$B$10+1),"")</f>
        <v>-100000</v>
      </c>
      <c r="G5" s="12">
        <f t="shared" si="2"/>
        <v>-100000</v>
      </c>
      <c r="H5" s="12" t="str">
        <f t="shared" si="2"/>
        <v/>
      </c>
      <c r="I5" s="12" t="str">
        <f t="shared" si="2"/>
        <v/>
      </c>
      <c r="J5" s="12" t="str">
        <f t="shared" si="2"/>
        <v/>
      </c>
      <c r="K5" s="12" t="str">
        <f t="shared" si="2"/>
        <v/>
      </c>
      <c r="L5" s="12" t="str">
        <f t="shared" si="2"/>
        <v/>
      </c>
      <c r="M5" s="12" t="str">
        <f t="shared" si="2"/>
        <v/>
      </c>
      <c r="N5" s="12" t="str">
        <f t="shared" si="2"/>
        <v/>
      </c>
      <c r="O5" s="12" t="str">
        <f t="shared" si="2"/>
        <v/>
      </c>
      <c r="P5" s="13" t="str">
        <f t="shared" si="2"/>
        <v/>
      </c>
    </row>
    <row r="6" spans="1:18" x14ac:dyDescent="0.4">
      <c r="A6" s="9" t="s">
        <v>5</v>
      </c>
      <c r="B6" s="210">
        <f>((B3*(1-B4))-B5)/B1</f>
        <v>5.5E-2</v>
      </c>
      <c r="D6" s="15" t="s">
        <v>9</v>
      </c>
      <c r="E6" s="12"/>
      <c r="F6" s="12" t="str">
        <f t="shared" ref="F6:P6" si="3">IF($B$21=F1,G4/$B$19,"")</f>
        <v/>
      </c>
      <c r="G6" s="12" t="str">
        <f t="shared" si="3"/>
        <v/>
      </c>
      <c r="H6" s="12" t="str">
        <f t="shared" si="3"/>
        <v/>
      </c>
      <c r="I6" s="12" t="str">
        <f t="shared" si="3"/>
        <v/>
      </c>
      <c r="J6" s="12" t="str">
        <f t="shared" si="3"/>
        <v/>
      </c>
      <c r="K6" s="12" t="str">
        <f t="shared" si="3"/>
        <v/>
      </c>
      <c r="L6" s="12" t="str">
        <f t="shared" si="3"/>
        <v/>
      </c>
      <c r="M6" s="12" t="str">
        <f t="shared" si="3"/>
        <v/>
      </c>
      <c r="N6" s="12" t="str">
        <f t="shared" si="3"/>
        <v/>
      </c>
      <c r="O6" s="12">
        <f t="shared" si="3"/>
        <v>11219138.772211233</v>
      </c>
      <c r="P6" s="13" t="str">
        <f t="shared" si="3"/>
        <v/>
      </c>
    </row>
    <row r="7" spans="1:18" x14ac:dyDescent="0.4">
      <c r="A7" s="16" t="s">
        <v>6</v>
      </c>
      <c r="B7" s="211">
        <v>3.2500000000000001E-2</v>
      </c>
      <c r="D7" s="19" t="s">
        <v>11</v>
      </c>
      <c r="E7" s="20"/>
      <c r="F7" s="20" t="str">
        <f t="shared" ref="F7:P7" si="4">IF(F1=$B$21,F6*-$B$20,"")</f>
        <v/>
      </c>
      <c r="G7" s="20" t="str">
        <f t="shared" si="4"/>
        <v/>
      </c>
      <c r="H7" s="20" t="str">
        <f t="shared" si="4"/>
        <v/>
      </c>
      <c r="I7" s="20" t="str">
        <f t="shared" si="4"/>
        <v/>
      </c>
      <c r="J7" s="20" t="str">
        <f t="shared" si="4"/>
        <v/>
      </c>
      <c r="K7" s="20" t="str">
        <f t="shared" si="4"/>
        <v/>
      </c>
      <c r="L7" s="20" t="str">
        <f t="shared" si="4"/>
        <v/>
      </c>
      <c r="M7" s="20" t="str">
        <f t="shared" si="4"/>
        <v/>
      </c>
      <c r="N7" s="20" t="str">
        <f t="shared" si="4"/>
        <v/>
      </c>
      <c r="O7" s="20">
        <f t="shared" si="4"/>
        <v>-280478.46930528083</v>
      </c>
      <c r="P7" s="21" t="str">
        <f t="shared" si="4"/>
        <v/>
      </c>
    </row>
    <row r="8" spans="1:18" x14ac:dyDescent="0.4">
      <c r="A8" s="18"/>
      <c r="B8" s="212"/>
      <c r="D8" s="16" t="s">
        <v>13</v>
      </c>
      <c r="E8" s="22">
        <f>SUM(E2:E4)</f>
        <v>-10100000</v>
      </c>
      <c r="F8" s="22">
        <f t="shared" ref="F8:P8" si="5">IF(F1&lt;=$B$21,SUM(F2:F7),"")</f>
        <v>450000</v>
      </c>
      <c r="G8" s="22">
        <f t="shared" si="5"/>
        <v>467875</v>
      </c>
      <c r="H8" s="22">
        <f t="shared" si="5"/>
        <v>586330.9375</v>
      </c>
      <c r="I8" s="22">
        <f t="shared" si="5"/>
        <v>605386.69296875002</v>
      </c>
      <c r="J8" s="22">
        <f t="shared" si="5"/>
        <v>625061.76049023436</v>
      </c>
      <c r="K8" s="22">
        <f t="shared" si="5"/>
        <v>645376.26770616695</v>
      </c>
      <c r="L8" s="22">
        <f t="shared" si="5"/>
        <v>666350.99640661734</v>
      </c>
      <c r="M8" s="22">
        <f t="shared" si="5"/>
        <v>688007.40378983237</v>
      </c>
      <c r="N8" s="22">
        <f t="shared" si="5"/>
        <v>710367.64441300195</v>
      </c>
      <c r="O8" s="22">
        <f t="shared" si="5"/>
        <v>11672114.895762376</v>
      </c>
      <c r="P8" s="21" t="str">
        <f t="shared" si="5"/>
        <v/>
      </c>
    </row>
    <row r="9" spans="1:18" x14ac:dyDescent="0.4">
      <c r="A9" s="2" t="s">
        <v>4</v>
      </c>
      <c r="B9" s="213">
        <v>200000</v>
      </c>
      <c r="D9" s="11" t="s">
        <v>14</v>
      </c>
      <c r="E9" s="23">
        <f>B14</f>
        <v>7000000</v>
      </c>
      <c r="F9" s="23"/>
      <c r="G9" s="23"/>
      <c r="H9" s="23"/>
      <c r="I9" s="23"/>
      <c r="J9" s="23"/>
      <c r="K9" s="23"/>
      <c r="L9" s="23"/>
      <c r="M9" s="23"/>
      <c r="N9" s="23"/>
      <c r="O9" s="23"/>
      <c r="P9" s="24"/>
    </row>
    <row r="10" spans="1:18" x14ac:dyDescent="0.4">
      <c r="A10" s="9" t="s">
        <v>10</v>
      </c>
      <c r="B10" s="214">
        <v>1</v>
      </c>
      <c r="D10" s="15" t="s">
        <v>16</v>
      </c>
      <c r="E10" s="12">
        <f>-B14*B15</f>
        <v>-70000</v>
      </c>
      <c r="F10" s="12"/>
      <c r="G10" s="12"/>
      <c r="H10" s="12"/>
      <c r="I10" s="12"/>
      <c r="J10" s="12"/>
      <c r="K10" s="12"/>
      <c r="L10" s="12"/>
      <c r="M10" s="12"/>
      <c r="N10" s="12"/>
      <c r="O10" s="12"/>
      <c r="P10" s="13"/>
    </row>
    <row r="11" spans="1:18" x14ac:dyDescent="0.4">
      <c r="A11" s="16" t="s">
        <v>12</v>
      </c>
      <c r="B11" s="215">
        <v>2</v>
      </c>
      <c r="D11" s="15" t="s">
        <v>18</v>
      </c>
      <c r="E11" s="12"/>
      <c r="F11" s="25">
        <f t="shared" ref="F11:P11" si="6">IF(F1&lt;=$B$21,CUMPRINC($B$16/12,$B$17*12,$B$14,F1*12-11,F1*12,0),"")</f>
        <v>-119048.76689593589</v>
      </c>
      <c r="G11" s="25">
        <f t="shared" si="6"/>
        <v>-124146.19785387226</v>
      </c>
      <c r="H11" s="25">
        <f t="shared" si="6"/>
        <v>-129461.89064725995</v>
      </c>
      <c r="I11" s="25">
        <f t="shared" si="6"/>
        <v>-135005.19081294059</v>
      </c>
      <c r="J11" s="25">
        <f t="shared" si="6"/>
        <v>-140785.84404501939</v>
      </c>
      <c r="K11" s="25">
        <f t="shared" si="6"/>
        <v>-146814.01332880202</v>
      </c>
      <c r="L11" s="25">
        <f t="shared" si="6"/>
        <v>-153100.29680837216</v>
      </c>
      <c r="M11" s="25">
        <f t="shared" si="6"/>
        <v>-159655.74641922303</v>
      </c>
      <c r="N11" s="25">
        <f t="shared" si="6"/>
        <v>-166491.88731870151</v>
      </c>
      <c r="O11" s="25">
        <f t="shared" si="6"/>
        <v>-173620.73814842457</v>
      </c>
      <c r="P11" s="26" t="str">
        <f t="shared" si="6"/>
        <v/>
      </c>
    </row>
    <row r="12" spans="1:18" x14ac:dyDescent="0.4">
      <c r="B12" s="216"/>
      <c r="D12" s="15" t="s">
        <v>20</v>
      </c>
      <c r="E12" s="12"/>
      <c r="F12" s="25">
        <f t="shared" ref="F12:P12" si="7">IF(F1&lt;=$B$21,CUMIPMT($B$16/12,$B$17*12,$B$14,F1*12-11,F1*12,0),"")</f>
        <v>-291725.65902342607</v>
      </c>
      <c r="G12" s="25">
        <f t="shared" si="7"/>
        <v>-286628.22806548967</v>
      </c>
      <c r="H12" s="25">
        <f t="shared" si="7"/>
        <v>-281312.53527210199</v>
      </c>
      <c r="I12" s="25">
        <f t="shared" si="7"/>
        <v>-275769.23510642134</v>
      </c>
      <c r="J12" s="25">
        <f t="shared" si="7"/>
        <v>-269988.58187434252</v>
      </c>
      <c r="K12" s="25">
        <f t="shared" si="7"/>
        <v>-263960.41259055992</v>
      </c>
      <c r="L12" s="25">
        <f t="shared" si="7"/>
        <v>-257674.12911098977</v>
      </c>
      <c r="M12" s="25">
        <f t="shared" si="7"/>
        <v>-251118.67950013891</v>
      </c>
      <c r="N12" s="25">
        <f t="shared" si="7"/>
        <v>-244282.53860066042</v>
      </c>
      <c r="O12" s="25">
        <f t="shared" si="7"/>
        <v>-237153.68777093737</v>
      </c>
      <c r="P12" s="26" t="str">
        <f t="shared" si="7"/>
        <v/>
      </c>
    </row>
    <row r="13" spans="1:18" x14ac:dyDescent="0.4">
      <c r="A13" s="2" t="s">
        <v>15</v>
      </c>
      <c r="B13" s="217">
        <v>0.7</v>
      </c>
      <c r="D13" s="19" t="s">
        <v>22</v>
      </c>
      <c r="E13" s="20"/>
      <c r="F13" s="20">
        <f>IF(F1&lt;=$B$21,-(E9+F11),"")</f>
        <v>-6880951.2331040641</v>
      </c>
      <c r="G13" s="20">
        <f t="shared" ref="G13:P13" si="8">IF(G1&lt;=$B$21,(F13-G11),"")</f>
        <v>-6756805.0352501916</v>
      </c>
      <c r="H13" s="20">
        <f t="shared" si="8"/>
        <v>-6627343.144602932</v>
      </c>
      <c r="I13" s="20">
        <f t="shared" si="8"/>
        <v>-6492337.9537899913</v>
      </c>
      <c r="J13" s="20">
        <f t="shared" si="8"/>
        <v>-6351552.1097449716</v>
      </c>
      <c r="K13" s="20">
        <f t="shared" si="8"/>
        <v>-6204738.0964161698</v>
      </c>
      <c r="L13" s="20">
        <f t="shared" si="8"/>
        <v>-6051637.7996077975</v>
      </c>
      <c r="M13" s="20">
        <f t="shared" si="8"/>
        <v>-5891982.0531885745</v>
      </c>
      <c r="N13" s="20">
        <f t="shared" si="8"/>
        <v>-5725490.165869873</v>
      </c>
      <c r="O13" s="20">
        <f t="shared" si="8"/>
        <v>-5551869.4277214482</v>
      </c>
      <c r="P13" s="21" t="str">
        <f t="shared" si="8"/>
        <v/>
      </c>
    </row>
    <row r="14" spans="1:18" x14ac:dyDescent="0.4">
      <c r="A14" s="9" t="s">
        <v>17</v>
      </c>
      <c r="B14" s="218">
        <f>B13*B1</f>
        <v>7000000</v>
      </c>
      <c r="D14" s="28" t="s">
        <v>24</v>
      </c>
      <c r="E14" s="22">
        <f>SUM(E9:E13,E8)</f>
        <v>-3170000</v>
      </c>
      <c r="F14" s="22">
        <f t="shared" ref="F14:P14" si="9">IF(F1&lt;$B$21,SUM(F8,F11:F12),IF(F1=$B$21,SUM(F8,F11:F13),""))</f>
        <v>39225.574080638064</v>
      </c>
      <c r="G14" s="22">
        <f t="shared" si="9"/>
        <v>57100.574080638064</v>
      </c>
      <c r="H14" s="22">
        <f t="shared" si="9"/>
        <v>175556.51158063806</v>
      </c>
      <c r="I14" s="22">
        <f t="shared" si="9"/>
        <v>194612.26704938809</v>
      </c>
      <c r="J14" s="22">
        <f t="shared" si="9"/>
        <v>214287.33457087248</v>
      </c>
      <c r="K14" s="22">
        <f t="shared" si="9"/>
        <v>234601.84178680502</v>
      </c>
      <c r="L14" s="22">
        <f t="shared" si="9"/>
        <v>255576.57048725543</v>
      </c>
      <c r="M14" s="22">
        <f t="shared" si="9"/>
        <v>277232.97787047044</v>
      </c>
      <c r="N14" s="22">
        <f t="shared" si="9"/>
        <v>299593.21849364007</v>
      </c>
      <c r="O14" s="22">
        <f t="shared" si="9"/>
        <v>5709471.0421215668</v>
      </c>
      <c r="P14" s="29" t="str">
        <f t="shared" si="9"/>
        <v/>
      </c>
    </row>
    <row r="15" spans="1:18" x14ac:dyDescent="0.4">
      <c r="A15" s="9" t="s">
        <v>19</v>
      </c>
      <c r="B15" s="219">
        <v>0.01</v>
      </c>
      <c r="D15" s="31"/>
    </row>
    <row r="16" spans="1:18" x14ac:dyDescent="0.4">
      <c r="A16" s="9" t="s">
        <v>21</v>
      </c>
      <c r="B16" s="219">
        <v>4.2000000000000003E-2</v>
      </c>
      <c r="D16" s="28" t="s">
        <v>25</v>
      </c>
      <c r="E16" s="32"/>
      <c r="F16" s="32">
        <f t="shared" ref="F16:P16" si="10">IF(F1&gt;$B$21,"",IFERROR(SUM(F4:F5,F11:F12)/-$E$14,""))</f>
        <v>1.2373998132693395E-2</v>
      </c>
      <c r="G16" s="32">
        <f t="shared" si="10"/>
        <v>1.8012799394523049E-2</v>
      </c>
      <c r="H16" s="32">
        <f t="shared" si="10"/>
        <v>5.5380603022283301E-2</v>
      </c>
      <c r="I16" s="32">
        <f t="shared" si="10"/>
        <v>6.1391882349964698E-2</v>
      </c>
      <c r="J16" s="32">
        <f t="shared" si="10"/>
        <v>6.7598528255795737E-2</v>
      </c>
      <c r="K16" s="32">
        <f t="shared" si="10"/>
        <v>7.4006890153566249E-2</v>
      </c>
      <c r="L16" s="32">
        <f t="shared" si="10"/>
        <v>8.0623523813014339E-2</v>
      </c>
      <c r="M16" s="32">
        <f t="shared" si="10"/>
        <v>8.7455198066394457E-2</v>
      </c>
      <c r="N16" s="32">
        <f t="shared" si="10"/>
        <v>9.4508901733009493E-2</v>
      </c>
      <c r="O16" s="32">
        <f t="shared" si="10"/>
        <v>0.10179185076878948</v>
      </c>
      <c r="P16" s="33" t="str">
        <f t="shared" si="10"/>
        <v/>
      </c>
    </row>
    <row r="17" spans="1:27" x14ac:dyDescent="0.4">
      <c r="A17" s="16" t="s">
        <v>23</v>
      </c>
      <c r="B17" s="220">
        <v>30</v>
      </c>
    </row>
    <row r="18" spans="1:27" x14ac:dyDescent="0.4">
      <c r="B18" s="216"/>
      <c r="D18" s="35" t="s">
        <v>27</v>
      </c>
      <c r="E18" s="36">
        <f>AVERAGE(F16:P16)</f>
        <v>6.5314417569003427E-2</v>
      </c>
    </row>
    <row r="19" spans="1:27" x14ac:dyDescent="0.4">
      <c r="A19" s="2" t="s">
        <v>26</v>
      </c>
      <c r="B19" s="221">
        <v>6.7500000000000004E-2</v>
      </c>
      <c r="F19" s="99"/>
    </row>
    <row r="20" spans="1:27" x14ac:dyDescent="0.4">
      <c r="A20" s="9" t="s">
        <v>11</v>
      </c>
      <c r="B20" s="222">
        <v>2.5000000000000001E-2</v>
      </c>
      <c r="D20" s="35" t="s">
        <v>29</v>
      </c>
      <c r="E20" s="36">
        <f>IRR(E14:P14)</f>
        <v>0.10127943192448474</v>
      </c>
    </row>
    <row r="21" spans="1:27" x14ac:dyDescent="0.4">
      <c r="A21" s="16" t="s">
        <v>28</v>
      </c>
      <c r="B21" s="215">
        <v>10</v>
      </c>
    </row>
    <row r="22" spans="1:27" ht="12" customHeight="1" x14ac:dyDescent="0.4">
      <c r="D22" s="35" t="s">
        <v>1</v>
      </c>
      <c r="E22" s="37">
        <f>SUM(F14:P14)/-E14</f>
        <v>2.352447290890193</v>
      </c>
    </row>
    <row r="24" spans="1:27" x14ac:dyDescent="0.4">
      <c r="D24" s="38"/>
      <c r="E24" s="38"/>
      <c r="F24" s="38"/>
      <c r="G24" s="38"/>
      <c r="H24" s="38"/>
      <c r="I24" s="38"/>
      <c r="J24" s="38"/>
      <c r="K24" s="38"/>
      <c r="L24" s="38"/>
      <c r="M24" s="38"/>
      <c r="N24" s="38"/>
      <c r="O24" s="38"/>
      <c r="P24" s="38"/>
      <c r="Q24" s="100"/>
      <c r="R24" s="100"/>
      <c r="S24" s="100"/>
      <c r="T24" s="100"/>
      <c r="U24" s="100"/>
      <c r="V24" s="100"/>
      <c r="W24" s="100"/>
      <c r="X24" s="100"/>
      <c r="Y24" s="100"/>
      <c r="Z24" s="100"/>
      <c r="AA24" s="100"/>
    </row>
    <row r="25" spans="1:27" x14ac:dyDescent="0.4">
      <c r="D25" s="38"/>
      <c r="E25" s="38"/>
      <c r="F25" s="38"/>
      <c r="G25" s="38"/>
      <c r="H25" s="38"/>
      <c r="I25" s="38"/>
      <c r="J25" s="38"/>
      <c r="K25" s="38"/>
      <c r="L25" s="38"/>
      <c r="M25" s="38"/>
      <c r="N25" s="38"/>
      <c r="O25" s="38"/>
      <c r="P25" s="38"/>
      <c r="Q25" s="100"/>
      <c r="R25" s="100"/>
      <c r="S25" s="100"/>
      <c r="T25" s="100"/>
      <c r="U25" s="100"/>
      <c r="V25" s="100"/>
      <c r="W25" s="100"/>
      <c r="X25" s="100"/>
      <c r="Y25" s="100"/>
      <c r="Z25" s="100"/>
      <c r="AA25" s="100"/>
    </row>
    <row r="26" spans="1:27" x14ac:dyDescent="0.4">
      <c r="D26" s="38"/>
      <c r="E26" s="38"/>
      <c r="F26" s="38"/>
      <c r="G26" s="38"/>
      <c r="H26" s="38"/>
      <c r="I26" s="38"/>
      <c r="J26" s="38"/>
      <c r="K26" s="38"/>
      <c r="L26" s="38"/>
      <c r="M26" s="38"/>
      <c r="N26" s="38"/>
      <c r="O26" s="38"/>
      <c r="P26" s="38"/>
      <c r="Q26" s="100"/>
      <c r="R26" s="100"/>
      <c r="S26" s="100"/>
      <c r="T26" s="100"/>
      <c r="U26" s="100"/>
      <c r="V26" s="100"/>
      <c r="W26" s="100"/>
      <c r="X26" s="100"/>
      <c r="Y26" s="100"/>
      <c r="Z26" s="100"/>
      <c r="AA26" s="100"/>
    </row>
    <row r="27" spans="1:27" x14ac:dyDescent="0.4">
      <c r="D27" s="39"/>
      <c r="E27" s="39"/>
      <c r="F27" s="39"/>
      <c r="G27" s="39"/>
      <c r="H27" s="39"/>
      <c r="I27" s="39"/>
      <c r="J27" s="39"/>
      <c r="K27" s="39"/>
      <c r="L27" s="39"/>
      <c r="M27" s="39"/>
      <c r="N27" s="39"/>
      <c r="O27" s="39"/>
      <c r="P27" s="39"/>
    </row>
  </sheetData>
  <pageMargins left="0.75" right="0.75" top="1" bottom="1" header="0.5" footer="0.5"/>
  <pageSetup orientation="portrait" horizontalDpi="4294967292" verticalDpi="4294967292"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882DE4-B2DA-4793-A3AD-6D912D65AD48}">
  <dimension ref="A2:E7"/>
  <sheetViews>
    <sheetView showGridLines="0" zoomScale="185" zoomScaleNormal="185" zoomScalePageLayoutView="130" workbookViewId="0"/>
  </sheetViews>
  <sheetFormatPr defaultColWidth="18.5234375" defaultRowHeight="12.3" x14ac:dyDescent="0.4"/>
  <cols>
    <col min="1" max="2" width="18.5234375" style="18"/>
    <col min="3" max="3" width="13.20703125" style="18" customWidth="1"/>
    <col min="4" max="4" width="22.15625" style="18" customWidth="1"/>
    <col min="5" max="5" width="25.1015625" style="18" customWidth="1"/>
    <col min="6" max="16384" width="18.5234375" style="18"/>
  </cols>
  <sheetData>
    <row r="2" spans="1:5" x14ac:dyDescent="0.4">
      <c r="A2" s="101"/>
      <c r="B2" s="101" t="s">
        <v>46</v>
      </c>
      <c r="C2" s="101" t="s">
        <v>47</v>
      </c>
      <c r="D2" s="101" t="s">
        <v>48</v>
      </c>
      <c r="E2" s="101" t="s">
        <v>49</v>
      </c>
    </row>
    <row r="3" spans="1:5" x14ac:dyDescent="0.4">
      <c r="A3" s="102" t="s">
        <v>50</v>
      </c>
      <c r="B3" s="103" t="s">
        <v>51</v>
      </c>
      <c r="C3" s="104" t="s">
        <v>52</v>
      </c>
      <c r="D3" s="105" t="s">
        <v>53</v>
      </c>
      <c r="E3" s="106" t="s">
        <v>54</v>
      </c>
    </row>
    <row r="4" spans="1:5" x14ac:dyDescent="0.4">
      <c r="A4" s="102" t="s">
        <v>55</v>
      </c>
      <c r="B4" s="103">
        <v>2017</v>
      </c>
      <c r="C4" s="104">
        <v>2014</v>
      </c>
      <c r="D4" s="105">
        <v>2002</v>
      </c>
      <c r="E4" s="106">
        <v>1995</v>
      </c>
    </row>
    <row r="5" spans="1:5" x14ac:dyDescent="0.4">
      <c r="A5" s="102" t="s">
        <v>56</v>
      </c>
      <c r="B5" s="107">
        <v>0.97</v>
      </c>
      <c r="C5" s="108">
        <v>0.94</v>
      </c>
      <c r="D5" s="109">
        <v>0.92</v>
      </c>
      <c r="E5" s="110">
        <v>0.84</v>
      </c>
    </row>
    <row r="6" spans="1:5" ht="86.1" x14ac:dyDescent="0.4">
      <c r="A6" s="111" t="s">
        <v>57</v>
      </c>
      <c r="B6" s="112" t="s">
        <v>59</v>
      </c>
      <c r="C6" s="113" t="s">
        <v>60</v>
      </c>
      <c r="D6" s="114" t="s">
        <v>58</v>
      </c>
      <c r="E6" s="115" t="s">
        <v>61</v>
      </c>
    </row>
    <row r="7" spans="1:5" x14ac:dyDescent="0.4">
      <c r="A7" s="111" t="s">
        <v>174</v>
      </c>
      <c r="B7" s="264" t="s">
        <v>175</v>
      </c>
      <c r="C7" s="265" t="s">
        <v>176</v>
      </c>
      <c r="D7" s="266" t="s">
        <v>177</v>
      </c>
      <c r="E7" s="267" t="s">
        <v>178</v>
      </c>
    </row>
  </sheetData>
  <pageMargins left="0.75" right="0.75" top="1" bottom="1" header="0.5" footer="0.5"/>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69A2D1-25F4-4A06-9CAF-24BE817CD553}">
  <dimension ref="A1:AA31"/>
  <sheetViews>
    <sheetView showGridLines="0" zoomScale="90" zoomScaleNormal="90" workbookViewId="0"/>
  </sheetViews>
  <sheetFormatPr defaultColWidth="11.578125" defaultRowHeight="12.3" x14ac:dyDescent="0.4"/>
  <cols>
    <col min="1" max="1" width="21.62890625" style="4" bestFit="1" customWidth="1"/>
    <col min="2" max="2" width="11.68359375" style="4" bestFit="1" customWidth="1"/>
    <col min="3" max="3" width="5.62890625" style="4" customWidth="1"/>
    <col min="4" max="4" width="24.578125" style="4" bestFit="1" customWidth="1"/>
    <col min="5" max="5" width="10.68359375" style="4" bestFit="1" customWidth="1"/>
    <col min="6" max="9" width="9.05078125" style="4" bestFit="1" customWidth="1"/>
    <col min="10" max="14" width="9.578125" style="4" bestFit="1" customWidth="1"/>
    <col min="15" max="15" width="10.68359375" style="4" bestFit="1" customWidth="1"/>
    <col min="16" max="16" width="9.578125" style="4" bestFit="1" customWidth="1"/>
    <col min="17" max="17" width="4.15625" style="4" customWidth="1"/>
    <col min="18" max="18" width="21.47265625" style="4" bestFit="1" customWidth="1"/>
    <col min="19" max="19" width="9.62890625" style="4" bestFit="1" customWidth="1"/>
    <col min="20" max="20" width="11.578125" style="4" bestFit="1" customWidth="1"/>
    <col min="21" max="21" width="8" style="4" bestFit="1" customWidth="1"/>
    <col min="22" max="22" width="7.3125" style="4" bestFit="1" customWidth="1"/>
    <col min="23" max="16384" width="11.578125" style="4"/>
  </cols>
  <sheetData>
    <row r="1" spans="1:22" x14ac:dyDescent="0.4">
      <c r="A1" s="2" t="s">
        <v>2</v>
      </c>
      <c r="B1" s="3">
        <v>15000000</v>
      </c>
      <c r="D1" s="5"/>
      <c r="E1" s="6" t="s">
        <v>0</v>
      </c>
      <c r="F1" s="7">
        <v>1</v>
      </c>
      <c r="G1" s="7">
        <f>F1+1</f>
        <v>2</v>
      </c>
      <c r="H1" s="7">
        <f t="shared" ref="H1:P1" si="0">G1+1</f>
        <v>3</v>
      </c>
      <c r="I1" s="7">
        <f t="shared" si="0"/>
        <v>4</v>
      </c>
      <c r="J1" s="7">
        <f t="shared" si="0"/>
        <v>5</v>
      </c>
      <c r="K1" s="7">
        <f t="shared" si="0"/>
        <v>6</v>
      </c>
      <c r="L1" s="7">
        <f t="shared" si="0"/>
        <v>7</v>
      </c>
      <c r="M1" s="7">
        <f t="shared" si="0"/>
        <v>8</v>
      </c>
      <c r="N1" s="7">
        <f t="shared" si="0"/>
        <v>9</v>
      </c>
      <c r="O1" s="7">
        <f t="shared" si="0"/>
        <v>10</v>
      </c>
      <c r="P1" s="8">
        <f t="shared" si="0"/>
        <v>11</v>
      </c>
      <c r="R1" s="315" t="s">
        <v>123</v>
      </c>
      <c r="S1" s="316"/>
      <c r="T1" s="316"/>
      <c r="U1" s="316"/>
      <c r="V1" s="317"/>
    </row>
    <row r="2" spans="1:22" x14ac:dyDescent="0.4">
      <c r="A2" s="9" t="s">
        <v>3</v>
      </c>
      <c r="B2" s="10">
        <v>100000</v>
      </c>
      <c r="D2" s="11" t="s">
        <v>2</v>
      </c>
      <c r="E2" s="12">
        <f>-B1</f>
        <v>-15000000</v>
      </c>
      <c r="F2" s="12"/>
      <c r="G2" s="12"/>
      <c r="H2" s="12"/>
      <c r="I2" s="12"/>
      <c r="J2" s="12"/>
      <c r="K2" s="12"/>
      <c r="L2" s="12"/>
      <c r="M2" s="12"/>
      <c r="N2" s="12"/>
      <c r="O2" s="12"/>
      <c r="P2" s="13"/>
      <c r="R2" s="228" t="s">
        <v>125</v>
      </c>
      <c r="S2" s="229" t="s">
        <v>124</v>
      </c>
      <c r="T2" s="229" t="s">
        <v>126</v>
      </c>
      <c r="U2" s="229" t="s">
        <v>107</v>
      </c>
      <c r="V2" s="230" t="s">
        <v>155</v>
      </c>
    </row>
    <row r="3" spans="1:22" x14ac:dyDescent="0.4">
      <c r="A3" s="9" t="s">
        <v>152</v>
      </c>
      <c r="B3" s="240">
        <f>U7*S7*12</f>
        <v>1384499.9999999998</v>
      </c>
      <c r="D3" s="15" t="s">
        <v>3</v>
      </c>
      <c r="E3" s="12">
        <f>-B2</f>
        <v>-100000</v>
      </c>
      <c r="F3" s="12"/>
      <c r="G3" s="12"/>
      <c r="H3" s="12"/>
      <c r="I3" s="12"/>
      <c r="J3" s="12"/>
      <c r="K3" s="12"/>
      <c r="L3" s="12"/>
      <c r="M3" s="12"/>
      <c r="N3" s="12"/>
      <c r="O3" s="12"/>
      <c r="P3" s="13"/>
      <c r="R3" s="225" t="s">
        <v>154</v>
      </c>
      <c r="S3" s="234">
        <v>5</v>
      </c>
      <c r="T3" s="234">
        <v>450</v>
      </c>
      <c r="U3" s="235">
        <v>925</v>
      </c>
      <c r="V3" s="232">
        <f>U3/T3</f>
        <v>2.0555555555555554</v>
      </c>
    </row>
    <row r="4" spans="1:22" x14ac:dyDescent="0.4">
      <c r="A4" s="9" t="s">
        <v>153</v>
      </c>
      <c r="B4" s="223">
        <v>0.06</v>
      </c>
      <c r="D4" s="15" t="s">
        <v>164</v>
      </c>
      <c r="E4" s="12"/>
      <c r="F4" s="12">
        <f>B3</f>
        <v>1384499.9999999998</v>
      </c>
      <c r="G4" s="12">
        <f>F4*(1+$B$6)</f>
        <v>1439879.9999999998</v>
      </c>
      <c r="H4" s="12">
        <f t="shared" ref="H4:P4" si="1">G4*(1+$B$6)</f>
        <v>1497475.1999999997</v>
      </c>
      <c r="I4" s="12">
        <f t="shared" si="1"/>
        <v>1557374.2079999999</v>
      </c>
      <c r="J4" s="12">
        <f t="shared" si="1"/>
        <v>1619669.1763199999</v>
      </c>
      <c r="K4" s="12">
        <f t="shared" si="1"/>
        <v>1684455.9433728</v>
      </c>
      <c r="L4" s="12">
        <f t="shared" si="1"/>
        <v>1751834.181107712</v>
      </c>
      <c r="M4" s="12">
        <f t="shared" si="1"/>
        <v>1821907.5483520206</v>
      </c>
      <c r="N4" s="12">
        <f t="shared" si="1"/>
        <v>1894783.8502861015</v>
      </c>
      <c r="O4" s="12">
        <f t="shared" si="1"/>
        <v>1970575.2042975456</v>
      </c>
      <c r="P4" s="13">
        <f t="shared" si="1"/>
        <v>2049398.2124694474</v>
      </c>
      <c r="R4" s="225" t="s">
        <v>128</v>
      </c>
      <c r="S4" s="234">
        <v>25</v>
      </c>
      <c r="T4" s="234">
        <v>725</v>
      </c>
      <c r="U4" s="235">
        <v>1100</v>
      </c>
      <c r="V4" s="232">
        <f t="shared" ref="V4:V7" si="2">U4/T4</f>
        <v>1.5172413793103448</v>
      </c>
    </row>
    <row r="5" spans="1:22" x14ac:dyDescent="0.4">
      <c r="A5" s="9" t="s">
        <v>157</v>
      </c>
      <c r="B5" s="241">
        <v>40</v>
      </c>
      <c r="D5" s="15" t="s">
        <v>156</v>
      </c>
      <c r="E5" s="12"/>
      <c r="F5" s="12">
        <f>B5*$S$7*12</f>
        <v>40800</v>
      </c>
      <c r="G5" s="12">
        <f>F5*(1+$B$6)</f>
        <v>42432</v>
      </c>
      <c r="H5" s="12">
        <f t="shared" ref="H5:P5" si="3">G5*(1+$B$6)</f>
        <v>44129.279999999999</v>
      </c>
      <c r="I5" s="12">
        <f t="shared" si="3"/>
        <v>45894.451200000003</v>
      </c>
      <c r="J5" s="12">
        <f t="shared" si="3"/>
        <v>47730.229248000003</v>
      </c>
      <c r="K5" s="12">
        <f t="shared" si="3"/>
        <v>49639.438417920006</v>
      </c>
      <c r="L5" s="12">
        <f t="shared" si="3"/>
        <v>51625.015954636809</v>
      </c>
      <c r="M5" s="12">
        <f t="shared" si="3"/>
        <v>53690.016592822285</v>
      </c>
      <c r="N5" s="12">
        <f t="shared" si="3"/>
        <v>55837.617256535181</v>
      </c>
      <c r="O5" s="12">
        <f t="shared" si="3"/>
        <v>58071.121946796593</v>
      </c>
      <c r="P5" s="13">
        <f t="shared" si="3"/>
        <v>60393.96682466846</v>
      </c>
      <c r="R5" s="225" t="s">
        <v>129</v>
      </c>
      <c r="S5" s="234">
        <v>45</v>
      </c>
      <c r="T5" s="234">
        <v>950</v>
      </c>
      <c r="U5" s="235">
        <v>1450</v>
      </c>
      <c r="V5" s="232">
        <f t="shared" si="2"/>
        <v>1.5263157894736843</v>
      </c>
    </row>
    <row r="6" spans="1:22" x14ac:dyDescent="0.4">
      <c r="A6" s="9" t="s">
        <v>158</v>
      </c>
      <c r="B6" s="223">
        <v>0.04</v>
      </c>
      <c r="D6" s="15" t="s">
        <v>163</v>
      </c>
      <c r="E6" s="12"/>
      <c r="F6" s="12">
        <f>-SUM(F4:F5)*($B$4)</f>
        <v>-85517.999999999985</v>
      </c>
      <c r="G6" s="12">
        <f t="shared" ref="G6:P6" si="4">-SUM(G4:G5)*($B$4)</f>
        <v>-88938.719999999987</v>
      </c>
      <c r="H6" s="12">
        <f t="shared" si="4"/>
        <v>-92496.268799999976</v>
      </c>
      <c r="I6" s="12">
        <f t="shared" si="4"/>
        <v>-96196.119551999989</v>
      </c>
      <c r="J6" s="12">
        <f t="shared" si="4"/>
        <v>-100043.96433408</v>
      </c>
      <c r="K6" s="12">
        <f t="shared" si="4"/>
        <v>-104045.7229074432</v>
      </c>
      <c r="L6" s="12">
        <f t="shared" si="4"/>
        <v>-108207.55182374091</v>
      </c>
      <c r="M6" s="12">
        <f t="shared" si="4"/>
        <v>-112535.85389669056</v>
      </c>
      <c r="N6" s="12">
        <f t="shared" si="4"/>
        <v>-117037.2880525582</v>
      </c>
      <c r="O6" s="12">
        <f t="shared" si="4"/>
        <v>-121718.77957466053</v>
      </c>
      <c r="P6" s="13">
        <f t="shared" si="4"/>
        <v>-126587.53075764695</v>
      </c>
      <c r="R6" s="226" t="s">
        <v>130</v>
      </c>
      <c r="S6" s="236">
        <v>10</v>
      </c>
      <c r="T6" s="236">
        <v>1275</v>
      </c>
      <c r="U6" s="237">
        <v>1800</v>
      </c>
      <c r="V6" s="233">
        <f t="shared" si="2"/>
        <v>1.411764705882353</v>
      </c>
    </row>
    <row r="7" spans="1:22" x14ac:dyDescent="0.4">
      <c r="A7" s="9" t="s">
        <v>45</v>
      </c>
      <c r="B7" s="240">
        <f>S23</f>
        <v>471568.45999999996</v>
      </c>
      <c r="D7" s="15" t="s">
        <v>160</v>
      </c>
      <c r="E7" s="12"/>
      <c r="F7" s="12">
        <f>-B7+S11</f>
        <v>-431375</v>
      </c>
      <c r="G7" s="12">
        <f>F7*(1+$B$8)</f>
        <v>-444316.25</v>
      </c>
      <c r="H7" s="12">
        <f t="shared" ref="H7:P7" si="5">G7*(1+$B$8)</f>
        <v>-457645.73749999999</v>
      </c>
      <c r="I7" s="12">
        <f t="shared" si="5"/>
        <v>-471375.10962499998</v>
      </c>
      <c r="J7" s="12">
        <f t="shared" si="5"/>
        <v>-485516.36291375</v>
      </c>
      <c r="K7" s="12">
        <f t="shared" si="5"/>
        <v>-500081.85380116251</v>
      </c>
      <c r="L7" s="12">
        <f t="shared" si="5"/>
        <v>-515084.30941519741</v>
      </c>
      <c r="M7" s="12">
        <f t="shared" si="5"/>
        <v>-530536.83869765338</v>
      </c>
      <c r="N7" s="12">
        <f t="shared" si="5"/>
        <v>-546452.94385858299</v>
      </c>
      <c r="O7" s="12">
        <f t="shared" si="5"/>
        <v>-562846.53217434045</v>
      </c>
      <c r="P7" s="13">
        <f t="shared" si="5"/>
        <v>-579731.92813957063</v>
      </c>
      <c r="R7" s="227" t="s">
        <v>116</v>
      </c>
      <c r="S7" s="231">
        <f>SUM(S3:S6)</f>
        <v>85</v>
      </c>
      <c r="T7" s="231">
        <f>SUMPRODUCT(T3:T6,$S$3:$S$6)/$S$7</f>
        <v>892.64705882352939</v>
      </c>
      <c r="U7" s="239">
        <f>SUMPRODUCT(U3:U6,$S$3:$S$6)/$S$7</f>
        <v>1357.3529411764705</v>
      </c>
      <c r="V7" s="238">
        <f t="shared" si="2"/>
        <v>1.5205930807248764</v>
      </c>
    </row>
    <row r="8" spans="1:22" x14ac:dyDescent="0.4">
      <c r="A8" s="9" t="s">
        <v>159</v>
      </c>
      <c r="B8" s="223">
        <v>0.03</v>
      </c>
      <c r="D8" s="15" t="s">
        <v>133</v>
      </c>
      <c r="E8" s="12"/>
      <c r="F8" s="12">
        <f>SUM(F4:F6)*-$U$11</f>
        <v>-40193.459999999992</v>
      </c>
      <c r="G8" s="12">
        <f t="shared" ref="G8:P8" si="6">SUM(G4:G6)*-$U$11</f>
        <v>-41801.198399999994</v>
      </c>
      <c r="H8" s="12">
        <f t="shared" si="6"/>
        <v>-43473.246335999989</v>
      </c>
      <c r="I8" s="12">
        <f t="shared" si="6"/>
        <v>-45212.176189439997</v>
      </c>
      <c r="J8" s="12">
        <f t="shared" si="6"/>
        <v>-47020.663237017594</v>
      </c>
      <c r="K8" s="12">
        <f t="shared" si="6"/>
        <v>-48901.4897664983</v>
      </c>
      <c r="L8" s="12">
        <f t="shared" si="6"/>
        <v>-50857.549357158234</v>
      </c>
      <c r="M8" s="12">
        <f t="shared" si="6"/>
        <v>-52891.851331444566</v>
      </c>
      <c r="N8" s="12">
        <f t="shared" si="6"/>
        <v>-55007.525384702349</v>
      </c>
      <c r="O8" s="12">
        <f t="shared" si="6"/>
        <v>-57207.826400090446</v>
      </c>
      <c r="P8" s="13">
        <f t="shared" si="6"/>
        <v>-59496.139456094061</v>
      </c>
    </row>
    <row r="9" spans="1:22" x14ac:dyDescent="0.4">
      <c r="A9" s="16" t="s">
        <v>5</v>
      </c>
      <c r="B9" s="242">
        <f>F9/B1</f>
        <v>5.788090266666665E-2</v>
      </c>
      <c r="D9" s="28" t="s">
        <v>161</v>
      </c>
      <c r="E9" s="69"/>
      <c r="F9" s="69">
        <f>SUM(F4:F8)</f>
        <v>868213.5399999998</v>
      </c>
      <c r="G9" s="69">
        <f t="shared" ref="G9:P9" si="7">SUM(G4:G8)</f>
        <v>907255.8315999998</v>
      </c>
      <c r="H9" s="69">
        <f t="shared" si="7"/>
        <v>947989.2273639997</v>
      </c>
      <c r="I9" s="69">
        <f t="shared" si="7"/>
        <v>990485.25383355992</v>
      </c>
      <c r="J9" s="69">
        <f t="shared" si="7"/>
        <v>1034818.4150831522</v>
      </c>
      <c r="K9" s="69">
        <f t="shared" si="7"/>
        <v>1081066.3153156159</v>
      </c>
      <c r="L9" s="69">
        <f t="shared" si="7"/>
        <v>1129309.7864662523</v>
      </c>
      <c r="M9" s="69">
        <f t="shared" si="7"/>
        <v>1179633.0210190546</v>
      </c>
      <c r="N9" s="69">
        <f t="shared" si="7"/>
        <v>1232123.7102467932</v>
      </c>
      <c r="O9" s="69">
        <f t="shared" si="7"/>
        <v>1286873.1880952506</v>
      </c>
      <c r="P9" s="29">
        <f t="shared" si="7"/>
        <v>1343976.5809408042</v>
      </c>
      <c r="R9" s="315" t="s">
        <v>165</v>
      </c>
      <c r="S9" s="316"/>
      <c r="T9" s="316"/>
      <c r="U9" s="317"/>
      <c r="V9" s="255"/>
    </row>
    <row r="10" spans="1:22" x14ac:dyDescent="0.4">
      <c r="A10" s="18"/>
      <c r="B10" s="212"/>
      <c r="D10" s="15" t="s">
        <v>8</v>
      </c>
      <c r="E10" s="12"/>
      <c r="F10" s="12">
        <f t="shared" ref="F10:P10" si="8">IF(AND(F1&gt;=$B$12,F1&lt;=$B$13),-$B$11/($B$13-$B$12+1),"")</f>
        <v>-100000</v>
      </c>
      <c r="G10" s="12">
        <f t="shared" si="8"/>
        <v>-100000</v>
      </c>
      <c r="H10" s="12" t="str">
        <f t="shared" si="8"/>
        <v/>
      </c>
      <c r="I10" s="12" t="str">
        <f t="shared" si="8"/>
        <v/>
      </c>
      <c r="J10" s="12" t="str">
        <f t="shared" si="8"/>
        <v/>
      </c>
      <c r="K10" s="12" t="str">
        <f t="shared" si="8"/>
        <v/>
      </c>
      <c r="L10" s="12" t="str">
        <f t="shared" si="8"/>
        <v/>
      </c>
      <c r="M10" s="12" t="str">
        <f t="shared" si="8"/>
        <v/>
      </c>
      <c r="N10" s="12" t="str">
        <f t="shared" si="8"/>
        <v/>
      </c>
      <c r="O10" s="12" t="str">
        <f t="shared" si="8"/>
        <v/>
      </c>
      <c r="P10" s="13" t="str">
        <f t="shared" si="8"/>
        <v/>
      </c>
      <c r="R10" s="245" t="s">
        <v>151</v>
      </c>
      <c r="S10" s="229" t="s">
        <v>166</v>
      </c>
      <c r="T10" s="230" t="s">
        <v>167</v>
      </c>
      <c r="U10" s="230" t="s">
        <v>173</v>
      </c>
    </row>
    <row r="11" spans="1:22" x14ac:dyDescent="0.4">
      <c r="A11" s="2" t="s">
        <v>4</v>
      </c>
      <c r="B11" s="213">
        <v>200000</v>
      </c>
      <c r="D11" s="15" t="s">
        <v>9</v>
      </c>
      <c r="E11" s="12"/>
      <c r="F11" s="12" t="str">
        <f t="shared" ref="F11:O11" si="9">IF($B$23=F1,G9/$B$21,"")</f>
        <v/>
      </c>
      <c r="G11" s="12" t="str">
        <f t="shared" si="9"/>
        <v/>
      </c>
      <c r="H11" s="12" t="str">
        <f t="shared" si="9"/>
        <v/>
      </c>
      <c r="I11" s="12" t="str">
        <f t="shared" si="9"/>
        <v/>
      </c>
      <c r="J11" s="12" t="str">
        <f t="shared" si="9"/>
        <v/>
      </c>
      <c r="K11" s="12" t="str">
        <f t="shared" si="9"/>
        <v/>
      </c>
      <c r="L11" s="12" t="str">
        <f t="shared" si="9"/>
        <v/>
      </c>
      <c r="M11" s="12" t="str">
        <f t="shared" si="9"/>
        <v/>
      </c>
      <c r="N11" s="12" t="str">
        <f t="shared" si="9"/>
        <v/>
      </c>
      <c r="O11" s="12">
        <f t="shared" si="9"/>
        <v>19199665.442011487</v>
      </c>
      <c r="P11" s="13" t="str">
        <f>IF($B$23=P1,Q8/$B$21,"")</f>
        <v/>
      </c>
      <c r="R11" s="243" t="s">
        <v>168</v>
      </c>
      <c r="S11" s="253">
        <f>U11*SUM(F4:F6)</f>
        <v>40193.459999999992</v>
      </c>
      <c r="T11" s="254">
        <f>S11/S7</f>
        <v>472.86423529411758</v>
      </c>
      <c r="U11" s="27">
        <v>0.03</v>
      </c>
    </row>
    <row r="12" spans="1:22" x14ac:dyDescent="0.4">
      <c r="A12" s="9" t="s">
        <v>10</v>
      </c>
      <c r="B12" s="214">
        <v>1</v>
      </c>
      <c r="D12" s="19" t="s">
        <v>11</v>
      </c>
      <c r="E12" s="20"/>
      <c r="F12" s="20" t="str">
        <f t="shared" ref="F12:P12" si="10">IF(F1=$B$23,F11*-$B$22,"")</f>
        <v/>
      </c>
      <c r="G12" s="20" t="str">
        <f t="shared" si="10"/>
        <v/>
      </c>
      <c r="H12" s="20" t="str">
        <f t="shared" si="10"/>
        <v/>
      </c>
      <c r="I12" s="20" t="str">
        <f t="shared" si="10"/>
        <v/>
      </c>
      <c r="J12" s="20" t="str">
        <f t="shared" si="10"/>
        <v/>
      </c>
      <c r="K12" s="20" t="str">
        <f t="shared" si="10"/>
        <v/>
      </c>
      <c r="L12" s="20" t="str">
        <f t="shared" si="10"/>
        <v/>
      </c>
      <c r="M12" s="20" t="str">
        <f t="shared" si="10"/>
        <v/>
      </c>
      <c r="N12" s="20" t="str">
        <f t="shared" si="10"/>
        <v/>
      </c>
      <c r="O12" s="20">
        <f t="shared" si="10"/>
        <v>-479991.63605028717</v>
      </c>
      <c r="P12" s="21" t="str">
        <f t="shared" si="10"/>
        <v/>
      </c>
      <c r="R12" s="243" t="s">
        <v>134</v>
      </c>
      <c r="S12" s="249">
        <f>T12*$S$7</f>
        <v>102000</v>
      </c>
      <c r="T12" s="10">
        <v>1200</v>
      </c>
      <c r="U12" s="224"/>
    </row>
    <row r="13" spans="1:22" x14ac:dyDescent="0.4">
      <c r="A13" s="16" t="s">
        <v>12</v>
      </c>
      <c r="B13" s="215">
        <v>2</v>
      </c>
      <c r="D13" s="16" t="s">
        <v>13</v>
      </c>
      <c r="E13" s="22">
        <f>SUM(E2:E3)</f>
        <v>-15100000</v>
      </c>
      <c r="F13" s="22">
        <f>SUM(F9:F12)</f>
        <v>768213.5399999998</v>
      </c>
      <c r="G13" s="22">
        <f t="shared" ref="G13:O13" si="11">SUM(G9:G12)</f>
        <v>807255.8315999998</v>
      </c>
      <c r="H13" s="22">
        <f t="shared" si="11"/>
        <v>947989.2273639997</v>
      </c>
      <c r="I13" s="22">
        <f t="shared" si="11"/>
        <v>990485.25383355992</v>
      </c>
      <c r="J13" s="22">
        <f t="shared" si="11"/>
        <v>1034818.4150831522</v>
      </c>
      <c r="K13" s="22">
        <f t="shared" si="11"/>
        <v>1081066.3153156159</v>
      </c>
      <c r="L13" s="22">
        <f t="shared" si="11"/>
        <v>1129309.7864662523</v>
      </c>
      <c r="M13" s="22">
        <f t="shared" si="11"/>
        <v>1179633.0210190546</v>
      </c>
      <c r="N13" s="22">
        <f t="shared" si="11"/>
        <v>1232123.7102467932</v>
      </c>
      <c r="O13" s="22">
        <f t="shared" si="11"/>
        <v>20006546.994056448</v>
      </c>
      <c r="P13" s="21"/>
      <c r="R13" s="243" t="s">
        <v>135</v>
      </c>
      <c r="S13" s="250">
        <f t="shared" ref="S13:S22" si="12">T13*$S$7</f>
        <v>17000</v>
      </c>
      <c r="T13" s="10">
        <v>200</v>
      </c>
      <c r="U13" s="224"/>
    </row>
    <row r="14" spans="1:22" x14ac:dyDescent="0.4">
      <c r="B14" s="216"/>
      <c r="D14" s="11" t="s">
        <v>14</v>
      </c>
      <c r="E14" s="23">
        <f>B16</f>
        <v>9750000</v>
      </c>
      <c r="F14" s="23"/>
      <c r="G14" s="23"/>
      <c r="H14" s="23"/>
      <c r="I14" s="23"/>
      <c r="J14" s="23"/>
      <c r="K14" s="23"/>
      <c r="L14" s="23"/>
      <c r="M14" s="23"/>
      <c r="N14" s="23"/>
      <c r="O14" s="23"/>
      <c r="P14" s="24"/>
      <c r="R14" s="243" t="s">
        <v>136</v>
      </c>
      <c r="S14" s="250">
        <f t="shared" si="12"/>
        <v>12750</v>
      </c>
      <c r="T14" s="10">
        <v>150</v>
      </c>
      <c r="U14" s="224"/>
    </row>
    <row r="15" spans="1:22" x14ac:dyDescent="0.4">
      <c r="A15" s="2" t="s">
        <v>15</v>
      </c>
      <c r="B15" s="217">
        <v>0.65</v>
      </c>
      <c r="D15" s="15" t="s">
        <v>16</v>
      </c>
      <c r="E15" s="12">
        <f>-B16*B17</f>
        <v>-97500</v>
      </c>
      <c r="F15" s="12"/>
      <c r="G15" s="12"/>
      <c r="H15" s="12"/>
      <c r="I15" s="12"/>
      <c r="J15" s="12"/>
      <c r="K15" s="12"/>
      <c r="L15" s="12"/>
      <c r="M15" s="12"/>
      <c r="N15" s="12"/>
      <c r="O15" s="12"/>
      <c r="P15" s="13"/>
      <c r="R15" s="243" t="s">
        <v>138</v>
      </c>
      <c r="S15" s="250">
        <f t="shared" si="12"/>
        <v>17000</v>
      </c>
      <c r="T15" s="10">
        <v>200</v>
      </c>
      <c r="U15" s="224"/>
    </row>
    <row r="16" spans="1:22" x14ac:dyDescent="0.4">
      <c r="A16" s="9" t="s">
        <v>17</v>
      </c>
      <c r="B16" s="218">
        <f>B15*B1</f>
        <v>9750000</v>
      </c>
      <c r="D16" s="15" t="s">
        <v>18</v>
      </c>
      <c r="E16" s="12"/>
      <c r="F16" s="25">
        <f t="shared" ref="F16:P16" si="13">IF(F1&lt;=$B$23,CUMPRINC($B$18/12,$B$19*12,$B$16,F1*12-11,F1*12,0),"")</f>
        <v>-150449.76574397634</v>
      </c>
      <c r="G16" s="25">
        <f t="shared" si="13"/>
        <v>-157753.78313487626</v>
      </c>
      <c r="H16" s="25">
        <f t="shared" si="13"/>
        <v>-165412.39509614819</v>
      </c>
      <c r="I16" s="25">
        <f t="shared" si="13"/>
        <v>-173442.81644295613</v>
      </c>
      <c r="J16" s="25">
        <f t="shared" si="13"/>
        <v>-181863.09773326933</v>
      </c>
      <c r="K16" s="25">
        <f t="shared" si="13"/>
        <v>-190692.16584140569</v>
      </c>
      <c r="L16" s="25">
        <f t="shared" si="13"/>
        <v>-199949.86650133348</v>
      </c>
      <c r="M16" s="25">
        <f t="shared" si="13"/>
        <v>-209657.00891536099</v>
      </c>
      <c r="N16" s="25">
        <f t="shared" si="13"/>
        <v>-219835.41252848308</v>
      </c>
      <c r="O16" s="25">
        <f t="shared" si="13"/>
        <v>-230507.95607352332</v>
      </c>
      <c r="P16" s="26" t="str">
        <f t="shared" si="13"/>
        <v/>
      </c>
      <c r="R16" s="243" t="s">
        <v>169</v>
      </c>
      <c r="S16" s="250">
        <f t="shared" si="12"/>
        <v>42500</v>
      </c>
      <c r="T16" s="10">
        <v>500</v>
      </c>
      <c r="U16" s="224"/>
    </row>
    <row r="17" spans="1:27" x14ac:dyDescent="0.4">
      <c r="A17" s="9" t="s">
        <v>19</v>
      </c>
      <c r="B17" s="219">
        <v>0.01</v>
      </c>
      <c r="D17" s="15" t="s">
        <v>20</v>
      </c>
      <c r="E17" s="12"/>
      <c r="F17" s="25">
        <f t="shared" ref="F17:P17" si="14">IF(F1&lt;=$B$23,CUMIPMT($B$18/12,$B$19*12,$B$16,F1*12-11,F1*12,0),"")</f>
        <v>-459877.61796466343</v>
      </c>
      <c r="G17" s="25">
        <f t="shared" si="14"/>
        <v>-452573.60057376348</v>
      </c>
      <c r="H17" s="25">
        <f t="shared" si="14"/>
        <v>-444914.98861249158</v>
      </c>
      <c r="I17" s="25">
        <f t="shared" si="14"/>
        <v>-436884.56726568367</v>
      </c>
      <c r="J17" s="25">
        <f t="shared" si="14"/>
        <v>-428464.28597537044</v>
      </c>
      <c r="K17" s="25">
        <f t="shared" si="14"/>
        <v>-419635.21786723408</v>
      </c>
      <c r="L17" s="25">
        <f t="shared" si="14"/>
        <v>-410377.51720730629</v>
      </c>
      <c r="M17" s="25">
        <f t="shared" si="14"/>
        <v>-400670.37479327875</v>
      </c>
      <c r="N17" s="25">
        <f t="shared" si="14"/>
        <v>-390491.97118015669</v>
      </c>
      <c r="O17" s="25">
        <f t="shared" si="14"/>
        <v>-379819.42763511644</v>
      </c>
      <c r="P17" s="26" t="str">
        <f t="shared" si="14"/>
        <v/>
      </c>
      <c r="R17" s="243" t="s">
        <v>139</v>
      </c>
      <c r="S17" s="250">
        <f t="shared" si="12"/>
        <v>14875</v>
      </c>
      <c r="T17" s="10">
        <v>175</v>
      </c>
      <c r="U17" s="224"/>
    </row>
    <row r="18" spans="1:27" x14ac:dyDescent="0.4">
      <c r="A18" s="9" t="s">
        <v>21</v>
      </c>
      <c r="B18" s="219">
        <v>4.7500000000000001E-2</v>
      </c>
      <c r="D18" s="19" t="s">
        <v>22</v>
      </c>
      <c r="E18" s="20"/>
      <c r="F18" s="20">
        <f>IF(F1&lt;=$B$23,-(E14+F16),"")</f>
        <v>-9599550.2342560235</v>
      </c>
      <c r="G18" s="20">
        <f t="shared" ref="G18:P18" si="15">IF(G1&lt;=$B$23,(F18-G16),"")</f>
        <v>-9441796.4511211477</v>
      </c>
      <c r="H18" s="20">
        <f t="shared" si="15"/>
        <v>-9276384.0560250003</v>
      </c>
      <c r="I18" s="20">
        <f t="shared" si="15"/>
        <v>-9102941.239582045</v>
      </c>
      <c r="J18" s="20">
        <f t="shared" si="15"/>
        <v>-8921078.1418487765</v>
      </c>
      <c r="K18" s="20">
        <f t="shared" si="15"/>
        <v>-8730385.9760073703</v>
      </c>
      <c r="L18" s="20">
        <f t="shared" si="15"/>
        <v>-8530436.1095060371</v>
      </c>
      <c r="M18" s="20">
        <f t="shared" si="15"/>
        <v>-8320779.1005906761</v>
      </c>
      <c r="N18" s="20">
        <f t="shared" si="15"/>
        <v>-8100943.6880621929</v>
      </c>
      <c r="O18" s="20">
        <f t="shared" si="15"/>
        <v>-7870435.7319886694</v>
      </c>
      <c r="P18" s="21" t="str">
        <f t="shared" si="15"/>
        <v/>
      </c>
      <c r="R18" s="243" t="s">
        <v>170</v>
      </c>
      <c r="S18" s="250">
        <f t="shared" si="12"/>
        <v>65875</v>
      </c>
      <c r="T18" s="10">
        <v>775</v>
      </c>
      <c r="U18" s="224"/>
    </row>
    <row r="19" spans="1:27" x14ac:dyDescent="0.4">
      <c r="A19" s="16" t="s">
        <v>23</v>
      </c>
      <c r="B19" s="220">
        <v>30</v>
      </c>
      <c r="D19" s="28" t="s">
        <v>24</v>
      </c>
      <c r="E19" s="22">
        <f>SUM(E14:E18,E13)</f>
        <v>-5447500</v>
      </c>
      <c r="F19" s="22">
        <f t="shared" ref="F19:P19" si="16">IF(F1&lt;$B$23,SUM(F13,F16:F17),IF(F1=$B$23,SUM(F13,F16:F18),""))</f>
        <v>157886.15629136004</v>
      </c>
      <c r="G19" s="22">
        <f t="shared" si="16"/>
        <v>196928.44789136003</v>
      </c>
      <c r="H19" s="22">
        <f t="shared" si="16"/>
        <v>337661.84365535999</v>
      </c>
      <c r="I19" s="22">
        <f t="shared" si="16"/>
        <v>380157.87012492015</v>
      </c>
      <c r="J19" s="22">
        <f t="shared" si="16"/>
        <v>424491.03137451247</v>
      </c>
      <c r="K19" s="22">
        <f t="shared" si="16"/>
        <v>470738.93160697602</v>
      </c>
      <c r="L19" s="22">
        <f t="shared" si="16"/>
        <v>518982.40275761258</v>
      </c>
      <c r="M19" s="22">
        <f t="shared" si="16"/>
        <v>569305.63731041481</v>
      </c>
      <c r="N19" s="22">
        <f t="shared" si="16"/>
        <v>621796.32653815346</v>
      </c>
      <c r="O19" s="22">
        <f t="shared" si="16"/>
        <v>11525783.878359143</v>
      </c>
      <c r="P19" s="29" t="str">
        <f t="shared" si="16"/>
        <v/>
      </c>
      <c r="R19" s="243" t="s">
        <v>141</v>
      </c>
      <c r="S19" s="249">
        <f t="shared" si="12"/>
        <v>-19125</v>
      </c>
      <c r="T19" s="10">
        <v>-225</v>
      </c>
      <c r="U19" s="224"/>
    </row>
    <row r="20" spans="1:27" x14ac:dyDescent="0.4">
      <c r="B20" s="216"/>
      <c r="D20" s="31"/>
      <c r="R20" s="243" t="s">
        <v>171</v>
      </c>
      <c r="S20" s="250">
        <f t="shared" si="12"/>
        <v>119000</v>
      </c>
      <c r="T20" s="10">
        <v>1400</v>
      </c>
      <c r="U20" s="224"/>
    </row>
    <row r="21" spans="1:27" x14ac:dyDescent="0.4">
      <c r="A21" s="2" t="s">
        <v>26</v>
      </c>
      <c r="B21" s="221">
        <v>7.0000000000000007E-2</v>
      </c>
      <c r="D21" s="28" t="s">
        <v>25</v>
      </c>
      <c r="E21" s="32"/>
      <c r="F21" s="32">
        <f t="shared" ref="F21:P21" si="17">IF(F1&gt;$B$23,"",IFERROR(SUM(F9:F10,F16:F17)/-$E$19,""))</f>
        <v>2.898323199474255E-2</v>
      </c>
      <c r="G21" s="32">
        <f t="shared" si="17"/>
        <v>3.6150242843755856E-2</v>
      </c>
      <c r="H21" s="32">
        <f t="shared" si="17"/>
        <v>6.1984734952796695E-2</v>
      </c>
      <c r="I21" s="32">
        <f t="shared" si="17"/>
        <v>6.9785749449274001E-2</v>
      </c>
      <c r="J21" s="32">
        <f t="shared" si="17"/>
        <v>7.7924007595137679E-2</v>
      </c>
      <c r="K21" s="32">
        <f t="shared" si="17"/>
        <v>8.6413755228449018E-2</v>
      </c>
      <c r="L21" s="32">
        <f t="shared" si="17"/>
        <v>9.5269830703554395E-2</v>
      </c>
      <c r="M21" s="32">
        <f t="shared" si="17"/>
        <v>0.10450768927221933</v>
      </c>
      <c r="N21" s="32">
        <f t="shared" si="17"/>
        <v>0.11414342846042284</v>
      </c>
      <c r="O21" s="32">
        <f t="shared" si="17"/>
        <v>0.12419381448125028</v>
      </c>
      <c r="P21" s="33" t="str">
        <f t="shared" si="17"/>
        <v/>
      </c>
      <c r="R21" s="243" t="s">
        <v>101</v>
      </c>
      <c r="S21" s="250">
        <f t="shared" si="12"/>
        <v>29750</v>
      </c>
      <c r="T21" s="10">
        <v>350</v>
      </c>
      <c r="U21" s="224"/>
    </row>
    <row r="22" spans="1:27" ht="12" customHeight="1" x14ac:dyDescent="0.4">
      <c r="A22" s="9" t="s">
        <v>11</v>
      </c>
      <c r="B22" s="222">
        <v>2.5000000000000001E-2</v>
      </c>
      <c r="R22" s="244" t="s">
        <v>172</v>
      </c>
      <c r="S22" s="251">
        <f t="shared" si="12"/>
        <v>29750</v>
      </c>
      <c r="T22" s="247">
        <v>350</v>
      </c>
      <c r="U22" s="224"/>
    </row>
    <row r="23" spans="1:27" x14ac:dyDescent="0.4">
      <c r="A23" s="16" t="s">
        <v>28</v>
      </c>
      <c r="B23" s="215">
        <v>10</v>
      </c>
      <c r="D23" s="35" t="s">
        <v>27</v>
      </c>
      <c r="E23" s="36">
        <f>AVERAGE(F21:P21)</f>
        <v>7.9935648498160261E-2</v>
      </c>
      <c r="M23" s="100"/>
      <c r="N23" s="100"/>
      <c r="O23" s="100"/>
      <c r="P23" s="100"/>
      <c r="R23" s="246" t="s">
        <v>116</v>
      </c>
      <c r="S23" s="252">
        <f>SUM(S11:S22)</f>
        <v>471568.45999999996</v>
      </c>
      <c r="T23" s="248">
        <f>SUM(T11:T22)</f>
        <v>5547.8642352941179</v>
      </c>
      <c r="U23" s="256">
        <f>S23/SUM(F4:F6)</f>
        <v>0.35197402263950406</v>
      </c>
    </row>
    <row r="24" spans="1:27" x14ac:dyDescent="0.4">
      <c r="F24" s="99"/>
      <c r="M24" s="100"/>
      <c r="N24" s="100"/>
      <c r="O24" s="268"/>
      <c r="P24" s="269"/>
      <c r="Q24" s="100"/>
      <c r="R24" s="100"/>
      <c r="S24" s="100"/>
      <c r="T24" s="100"/>
      <c r="U24" s="100"/>
      <c r="V24" s="100"/>
      <c r="W24" s="100"/>
      <c r="X24" s="100"/>
      <c r="Y24" s="100"/>
      <c r="Z24" s="100"/>
      <c r="AA24" s="100"/>
    </row>
    <row r="25" spans="1:27" x14ac:dyDescent="0.4">
      <c r="D25" s="35" t="s">
        <v>29</v>
      </c>
      <c r="E25" s="36">
        <f>IRR(E19:P19)</f>
        <v>0.12512026700267209</v>
      </c>
      <c r="M25" s="100"/>
      <c r="N25" s="100"/>
      <c r="O25" s="268"/>
      <c r="P25" s="269"/>
      <c r="Q25" s="100"/>
      <c r="R25" s="100"/>
      <c r="S25" s="100"/>
      <c r="T25" s="100"/>
      <c r="U25" s="100"/>
      <c r="V25" s="100"/>
      <c r="W25" s="100"/>
      <c r="X25" s="100"/>
      <c r="Y25" s="100"/>
      <c r="Z25" s="100"/>
      <c r="AA25" s="100"/>
    </row>
    <row r="26" spans="1:27" x14ac:dyDescent="0.4">
      <c r="M26" s="100"/>
      <c r="N26" s="100"/>
      <c r="O26" s="270"/>
      <c r="P26" s="271"/>
      <c r="Q26" s="100"/>
      <c r="R26" s="100"/>
      <c r="S26" s="100"/>
      <c r="T26" s="100"/>
      <c r="U26" s="100"/>
      <c r="V26" s="100"/>
      <c r="W26" s="100"/>
      <c r="X26" s="100"/>
      <c r="Y26" s="100"/>
      <c r="Z26" s="100"/>
      <c r="AA26" s="100"/>
    </row>
    <row r="27" spans="1:27" x14ac:dyDescent="0.4">
      <c r="D27" s="35" t="s">
        <v>1</v>
      </c>
      <c r="E27" s="37">
        <f>SUM(F19:P19)/-E19</f>
        <v>2.7909559478494379</v>
      </c>
      <c r="M27" s="100"/>
      <c r="N27" s="100"/>
      <c r="O27" s="100"/>
      <c r="P27" s="100"/>
    </row>
    <row r="28" spans="1:27" x14ac:dyDescent="0.4">
      <c r="M28" s="100"/>
      <c r="N28" s="100"/>
      <c r="O28" s="268"/>
      <c r="P28" s="269"/>
    </row>
    <row r="29" spans="1:27" x14ac:dyDescent="0.4">
      <c r="M29" s="100"/>
      <c r="N29" s="100"/>
      <c r="O29" s="100"/>
      <c r="P29" s="100"/>
    </row>
    <row r="30" spans="1:27" x14ac:dyDescent="0.4">
      <c r="M30" s="100"/>
      <c r="N30" s="100"/>
      <c r="O30" s="100"/>
      <c r="P30" s="272"/>
    </row>
    <row r="31" spans="1:27" x14ac:dyDescent="0.4">
      <c r="M31" s="100"/>
      <c r="N31" s="100"/>
      <c r="O31" s="100"/>
      <c r="P31" s="100"/>
    </row>
  </sheetData>
  <mergeCells count="2">
    <mergeCell ref="R1:V1"/>
    <mergeCell ref="R9:U9"/>
  </mergeCell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6F9084-8495-45F4-A9F2-CA90790A1835}">
  <dimension ref="A1:C27"/>
  <sheetViews>
    <sheetView showGridLines="0" zoomScale="140" zoomScaleNormal="140" zoomScaleSheetLayoutView="110" workbookViewId="0"/>
  </sheetViews>
  <sheetFormatPr defaultRowHeight="12.3" x14ac:dyDescent="0.4"/>
  <cols>
    <col min="1" max="1" width="26.7890625" style="1" bestFit="1" customWidth="1"/>
    <col min="2" max="2" width="9.15625" style="1" bestFit="1" customWidth="1"/>
    <col min="3" max="16384" width="8.83984375" style="1"/>
  </cols>
  <sheetData>
    <row r="1" spans="1:3" x14ac:dyDescent="0.4">
      <c r="A1" s="186" t="s">
        <v>117</v>
      </c>
      <c r="B1" s="186"/>
    </row>
    <row r="2" spans="1:3" x14ac:dyDescent="0.4">
      <c r="A2" s="123" t="s">
        <v>98</v>
      </c>
      <c r="B2" s="174">
        <v>625500</v>
      </c>
    </row>
    <row r="3" spans="1:3" x14ac:dyDescent="0.4">
      <c r="A3" s="124" t="s">
        <v>99</v>
      </c>
      <c r="B3" s="175">
        <v>0.2</v>
      </c>
    </row>
    <row r="4" spans="1:3" x14ac:dyDescent="0.4">
      <c r="A4" s="124" t="s">
        <v>114</v>
      </c>
      <c r="B4" s="176">
        <f>B3*B2</f>
        <v>125100</v>
      </c>
    </row>
    <row r="5" spans="1:3" x14ac:dyDescent="0.4">
      <c r="A5" s="124" t="s">
        <v>17</v>
      </c>
      <c r="B5" s="176">
        <f>B2-B4</f>
        <v>500400</v>
      </c>
    </row>
    <row r="6" spans="1:3" x14ac:dyDescent="0.4">
      <c r="A6" s="124" t="s">
        <v>100</v>
      </c>
      <c r="B6" s="273">
        <v>1.1696700000000001E-2</v>
      </c>
    </row>
    <row r="7" spans="1:3" x14ac:dyDescent="0.4">
      <c r="A7" s="124" t="s">
        <v>101</v>
      </c>
      <c r="B7" s="177">
        <v>85</v>
      </c>
    </row>
    <row r="8" spans="1:3" x14ac:dyDescent="0.4">
      <c r="A8" s="124" t="s">
        <v>102</v>
      </c>
      <c r="B8" s="177">
        <v>50</v>
      </c>
    </row>
    <row r="9" spans="1:3" x14ac:dyDescent="0.4">
      <c r="A9" s="124" t="s">
        <v>103</v>
      </c>
      <c r="B9" s="178">
        <v>4.7500000000000001E-2</v>
      </c>
    </row>
    <row r="10" spans="1:3" x14ac:dyDescent="0.4">
      <c r="A10" s="124"/>
      <c r="B10" s="179"/>
    </row>
    <row r="11" spans="1:3" x14ac:dyDescent="0.4">
      <c r="A11" s="124" t="s">
        <v>104</v>
      </c>
      <c r="B11" s="180">
        <f>-PMT(B9/12,360,B5,,0)</f>
        <v>2610.3232718615673</v>
      </c>
    </row>
    <row r="12" spans="1:3" x14ac:dyDescent="0.4">
      <c r="A12" s="124" t="s">
        <v>105</v>
      </c>
      <c r="B12" s="180">
        <f>B6*B2/12</f>
        <v>609.69048750000002</v>
      </c>
    </row>
    <row r="13" spans="1:3" x14ac:dyDescent="0.4">
      <c r="A13" s="124" t="s">
        <v>101</v>
      </c>
      <c r="B13" s="180">
        <f>B7</f>
        <v>85</v>
      </c>
    </row>
    <row r="14" spans="1:3" x14ac:dyDescent="0.4">
      <c r="A14" s="124" t="s">
        <v>102</v>
      </c>
      <c r="B14" s="180">
        <f>B8</f>
        <v>50</v>
      </c>
    </row>
    <row r="15" spans="1:3" x14ac:dyDescent="0.4">
      <c r="A15" s="124" t="s">
        <v>115</v>
      </c>
      <c r="B15" s="175">
        <v>0.25</v>
      </c>
    </row>
    <row r="16" spans="1:3" x14ac:dyDescent="0.4">
      <c r="A16" s="124" t="s">
        <v>106</v>
      </c>
      <c r="B16" s="180">
        <f>-(-IPMT(B9/12,1,360,B5,,)+B12)*B15</f>
        <v>-647.610121875</v>
      </c>
      <c r="C16" s="173"/>
    </row>
    <row r="17" spans="1:2" x14ac:dyDescent="0.4">
      <c r="A17" s="183" t="s">
        <v>110</v>
      </c>
      <c r="B17" s="185">
        <f>SUM(B11:B14,B16)</f>
        <v>2707.4036374865673</v>
      </c>
    </row>
    <row r="18" spans="1:2" x14ac:dyDescent="0.4">
      <c r="A18" s="124"/>
      <c r="B18" s="179"/>
    </row>
    <row r="19" spans="1:2" x14ac:dyDescent="0.4">
      <c r="A19" s="124" t="s">
        <v>107</v>
      </c>
      <c r="B19" s="181">
        <v>2000</v>
      </c>
    </row>
    <row r="20" spans="1:2" x14ac:dyDescent="0.4">
      <c r="A20" s="125" t="s">
        <v>108</v>
      </c>
      <c r="B20" s="182">
        <v>125</v>
      </c>
    </row>
    <row r="21" spans="1:2" x14ac:dyDescent="0.4">
      <c r="A21" s="183" t="s">
        <v>109</v>
      </c>
      <c r="B21" s="184">
        <f>SUM(B19:B20)</f>
        <v>2125</v>
      </c>
    </row>
    <row r="22" spans="1:2" x14ac:dyDescent="0.4">
      <c r="A22" s="124"/>
      <c r="B22" s="179"/>
    </row>
    <row r="23" spans="1:2" x14ac:dyDescent="0.4">
      <c r="A23" s="183" t="s">
        <v>111</v>
      </c>
      <c r="B23" s="187">
        <f>B21/B17-1</f>
        <v>-0.21511518615940284</v>
      </c>
    </row>
    <row r="25" spans="1:2" x14ac:dyDescent="0.4">
      <c r="A25" s="190" t="s">
        <v>118</v>
      </c>
    </row>
    <row r="26" spans="1:2" x14ac:dyDescent="0.4">
      <c r="A26" s="188" t="s">
        <v>112</v>
      </c>
    </row>
    <row r="27" spans="1:2" x14ac:dyDescent="0.4">
      <c r="A27" s="189" t="s">
        <v>113</v>
      </c>
    </row>
  </sheetData>
  <conditionalFormatting sqref="B23">
    <cfRule type="cellIs" dxfId="2" priority="1" operator="lessThan">
      <formula>0</formula>
    </cfRule>
    <cfRule type="cellIs" dxfId="1" priority="2" operator="greaterThan">
      <formula>0</formula>
    </cfRule>
    <cfRule type="cellIs" dxfId="0" priority="3" operator="greaterThan">
      <formula>0</formula>
    </cfRule>
  </conditionalFormatting>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84A6C2-001F-40F4-9494-EB6C1B1451AF}">
  <dimension ref="A2:C9"/>
  <sheetViews>
    <sheetView showGridLines="0" zoomScale="175" zoomScaleNormal="175" workbookViewId="0"/>
  </sheetViews>
  <sheetFormatPr defaultRowHeight="12.3" x14ac:dyDescent="0.4"/>
  <cols>
    <col min="1" max="1" width="8.83984375" style="1"/>
    <col min="2" max="2" width="23.89453125" style="1" bestFit="1" customWidth="1"/>
    <col min="3" max="3" width="12.9453125" style="1" bestFit="1" customWidth="1"/>
    <col min="4" max="16384" width="8.83984375" style="1"/>
  </cols>
  <sheetData>
    <row r="2" spans="1:3" x14ac:dyDescent="0.4">
      <c r="B2" s="122" t="s">
        <v>63</v>
      </c>
      <c r="C2" s="118">
        <v>10000000</v>
      </c>
    </row>
    <row r="3" spans="1:3" x14ac:dyDescent="0.4">
      <c r="B3" s="131"/>
      <c r="C3" s="130"/>
    </row>
    <row r="4" spans="1:3" x14ac:dyDescent="0.4">
      <c r="B4" s="132" t="s">
        <v>68</v>
      </c>
      <c r="C4" s="133"/>
    </row>
    <row r="5" spans="1:3" x14ac:dyDescent="0.4">
      <c r="A5" s="116">
        <v>0.01</v>
      </c>
      <c r="B5" s="126" t="s">
        <v>64</v>
      </c>
      <c r="C5" s="119">
        <f>A5*$C$2</f>
        <v>100000</v>
      </c>
    </row>
    <row r="6" spans="1:3" x14ac:dyDescent="0.4">
      <c r="A6" s="116">
        <v>0.1</v>
      </c>
      <c r="B6" s="127" t="s">
        <v>66</v>
      </c>
      <c r="C6" s="120">
        <f t="shared" ref="C6:C8" si="0">A6*$C$2</f>
        <v>1000000</v>
      </c>
    </row>
    <row r="7" spans="1:3" x14ac:dyDescent="0.4">
      <c r="A7" s="116">
        <v>0.19</v>
      </c>
      <c r="B7" s="127" t="s">
        <v>65</v>
      </c>
      <c r="C7" s="120">
        <f t="shared" si="0"/>
        <v>1900000</v>
      </c>
    </row>
    <row r="8" spans="1:3" x14ac:dyDescent="0.4">
      <c r="A8" s="116">
        <v>0.7</v>
      </c>
      <c r="B8" s="128" t="s">
        <v>62</v>
      </c>
      <c r="C8" s="121">
        <f t="shared" si="0"/>
        <v>7000000</v>
      </c>
    </row>
    <row r="9" spans="1:3" x14ac:dyDescent="0.4">
      <c r="B9" s="128" t="s">
        <v>67</v>
      </c>
      <c r="C9" s="129">
        <f>SUM(C5:C8)</f>
        <v>10000000</v>
      </c>
    </row>
  </sheetData>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4C1872-A799-4308-911B-0CD1DB359181}">
  <dimension ref="A1:AA58"/>
  <sheetViews>
    <sheetView showGridLines="0" zoomScale="85" zoomScaleNormal="85" workbookViewId="0"/>
  </sheetViews>
  <sheetFormatPr defaultColWidth="11.578125" defaultRowHeight="12.3" x14ac:dyDescent="0.4"/>
  <cols>
    <col min="1" max="1" width="25.68359375" style="4" bestFit="1" customWidth="1"/>
    <col min="2" max="2" width="11.05078125" style="4" bestFit="1" customWidth="1"/>
    <col min="3" max="3" width="6.89453125" style="4" bestFit="1" customWidth="1"/>
    <col min="4" max="4" width="26.3125" style="4" bestFit="1" customWidth="1"/>
    <col min="5" max="5" width="10.20703125" style="4" bestFit="1" customWidth="1"/>
    <col min="6" max="6" width="10.1015625" style="4" bestFit="1" customWidth="1"/>
    <col min="7" max="14" width="9.89453125" style="4" bestFit="1" customWidth="1"/>
    <col min="15" max="15" width="10.20703125" style="4" bestFit="1" customWidth="1"/>
    <col min="16" max="16" width="9.89453125" style="4" bestFit="1" customWidth="1"/>
    <col min="17" max="17" width="4.15625" style="4" customWidth="1"/>
    <col min="18" max="18" width="21.3125" style="4" bestFit="1" customWidth="1"/>
    <col min="19" max="19" width="9.20703125" style="4" bestFit="1" customWidth="1"/>
    <col min="20" max="20" width="11.5234375" style="4" bestFit="1" customWidth="1"/>
    <col min="21" max="21" width="7.89453125" style="4" bestFit="1" customWidth="1"/>
    <col min="22" max="22" width="7.3671875" style="4" bestFit="1" customWidth="1"/>
    <col min="23" max="16384" width="11.578125" style="4"/>
  </cols>
  <sheetData>
    <row r="1" spans="1:22" x14ac:dyDescent="0.4">
      <c r="A1" s="2" t="s">
        <v>2</v>
      </c>
      <c r="B1" s="3">
        <v>15000000</v>
      </c>
      <c r="D1" s="5"/>
      <c r="E1" s="6" t="s">
        <v>0</v>
      </c>
      <c r="F1" s="7">
        <v>1</v>
      </c>
      <c r="G1" s="7">
        <f>F1+1</f>
        <v>2</v>
      </c>
      <c r="H1" s="7">
        <f t="shared" ref="H1:P1" si="0">G1+1</f>
        <v>3</v>
      </c>
      <c r="I1" s="7">
        <f t="shared" si="0"/>
        <v>4</v>
      </c>
      <c r="J1" s="7">
        <f t="shared" si="0"/>
        <v>5</v>
      </c>
      <c r="K1" s="7">
        <f t="shared" si="0"/>
        <v>6</v>
      </c>
      <c r="L1" s="7">
        <f t="shared" si="0"/>
        <v>7</v>
      </c>
      <c r="M1" s="7">
        <f t="shared" si="0"/>
        <v>8</v>
      </c>
      <c r="N1" s="7">
        <f t="shared" si="0"/>
        <v>9</v>
      </c>
      <c r="O1" s="7">
        <f t="shared" si="0"/>
        <v>10</v>
      </c>
      <c r="P1" s="8">
        <f t="shared" si="0"/>
        <v>11</v>
      </c>
      <c r="R1" s="315" t="s">
        <v>123</v>
      </c>
      <c r="S1" s="316"/>
      <c r="T1" s="316"/>
      <c r="U1" s="316"/>
      <c r="V1" s="317"/>
    </row>
    <row r="2" spans="1:22" x14ac:dyDescent="0.4">
      <c r="A2" s="9" t="s">
        <v>3</v>
      </c>
      <c r="B2" s="10">
        <v>100000</v>
      </c>
      <c r="D2" s="11" t="s">
        <v>2</v>
      </c>
      <c r="E2" s="12">
        <f>-B1</f>
        <v>-15000000</v>
      </c>
      <c r="F2" s="12"/>
      <c r="G2" s="12"/>
      <c r="H2" s="12"/>
      <c r="I2" s="12"/>
      <c r="J2" s="12"/>
      <c r="K2" s="12"/>
      <c r="L2" s="12"/>
      <c r="M2" s="12"/>
      <c r="N2" s="12"/>
      <c r="O2" s="12"/>
      <c r="P2" s="13"/>
      <c r="R2" s="228" t="s">
        <v>125</v>
      </c>
      <c r="S2" s="229" t="s">
        <v>124</v>
      </c>
      <c r="T2" s="229" t="s">
        <v>126</v>
      </c>
      <c r="U2" s="229" t="s">
        <v>107</v>
      </c>
      <c r="V2" s="230" t="s">
        <v>155</v>
      </c>
    </row>
    <row r="3" spans="1:22" x14ac:dyDescent="0.4">
      <c r="A3" s="9" t="s">
        <v>152</v>
      </c>
      <c r="B3" s="240">
        <f>U7*S7*12</f>
        <v>1384499.9999999998</v>
      </c>
      <c r="D3" s="15" t="s">
        <v>3</v>
      </c>
      <c r="E3" s="12">
        <f>-B2</f>
        <v>-100000</v>
      </c>
      <c r="F3" s="12"/>
      <c r="G3" s="12"/>
      <c r="H3" s="12"/>
      <c r="I3" s="12"/>
      <c r="J3" s="12"/>
      <c r="K3" s="12"/>
      <c r="L3" s="12"/>
      <c r="M3" s="12"/>
      <c r="N3" s="12"/>
      <c r="O3" s="12"/>
      <c r="P3" s="13"/>
      <c r="R3" s="225" t="s">
        <v>154</v>
      </c>
      <c r="S3" s="234">
        <v>5</v>
      </c>
      <c r="T3" s="234">
        <v>450</v>
      </c>
      <c r="U3" s="235">
        <v>925</v>
      </c>
      <c r="V3" s="232">
        <f>U3/T3</f>
        <v>2.0555555555555554</v>
      </c>
    </row>
    <row r="4" spans="1:22" x14ac:dyDescent="0.4">
      <c r="A4" s="9" t="s">
        <v>162</v>
      </c>
      <c r="B4" s="223">
        <v>0.06</v>
      </c>
      <c r="D4" s="15" t="s">
        <v>69</v>
      </c>
      <c r="E4" s="12">
        <f>-B25*B1</f>
        <v>-150000</v>
      </c>
      <c r="F4" s="12"/>
      <c r="G4" s="12"/>
      <c r="H4" s="12"/>
      <c r="I4" s="12"/>
      <c r="J4" s="12"/>
      <c r="K4" s="12"/>
      <c r="L4" s="12"/>
      <c r="M4" s="12"/>
      <c r="N4" s="12"/>
      <c r="O4" s="12"/>
      <c r="P4" s="13"/>
      <c r="R4" s="225" t="s">
        <v>128</v>
      </c>
      <c r="S4" s="234">
        <v>25</v>
      </c>
      <c r="T4" s="234">
        <v>725</v>
      </c>
      <c r="U4" s="235">
        <v>1100</v>
      </c>
      <c r="V4" s="232">
        <f t="shared" ref="V4:V7" si="1">U4/T4</f>
        <v>1.5172413793103448</v>
      </c>
    </row>
    <row r="5" spans="1:22" x14ac:dyDescent="0.4">
      <c r="A5" s="9" t="s">
        <v>157</v>
      </c>
      <c r="B5" s="241">
        <v>40</v>
      </c>
      <c r="D5" s="15" t="s">
        <v>164</v>
      </c>
      <c r="E5" s="12"/>
      <c r="F5" s="12">
        <f>B3</f>
        <v>1384499.9999999998</v>
      </c>
      <c r="G5" s="12">
        <f>F5*(1+$B$6)</f>
        <v>1439879.9999999998</v>
      </c>
      <c r="H5" s="12">
        <f t="shared" ref="H5:P6" si="2">G5*(1+$B$6)</f>
        <v>1497475.1999999997</v>
      </c>
      <c r="I5" s="12">
        <f t="shared" si="2"/>
        <v>1557374.2079999999</v>
      </c>
      <c r="J5" s="12">
        <f t="shared" si="2"/>
        <v>1619669.1763199999</v>
      </c>
      <c r="K5" s="12">
        <f t="shared" si="2"/>
        <v>1684455.9433728</v>
      </c>
      <c r="L5" s="12">
        <f t="shared" si="2"/>
        <v>1751834.181107712</v>
      </c>
      <c r="M5" s="12">
        <f t="shared" si="2"/>
        <v>1821907.5483520206</v>
      </c>
      <c r="N5" s="12">
        <f t="shared" si="2"/>
        <v>1894783.8502861015</v>
      </c>
      <c r="O5" s="12">
        <f t="shared" si="2"/>
        <v>1970575.2042975456</v>
      </c>
      <c r="P5" s="13">
        <f t="shared" si="2"/>
        <v>2049398.2124694474</v>
      </c>
      <c r="R5" s="225" t="s">
        <v>129</v>
      </c>
      <c r="S5" s="234">
        <v>45</v>
      </c>
      <c r="T5" s="234">
        <v>950</v>
      </c>
      <c r="U5" s="235">
        <v>1450</v>
      </c>
      <c r="V5" s="232">
        <f t="shared" si="1"/>
        <v>1.5263157894736843</v>
      </c>
    </row>
    <row r="6" spans="1:22" x14ac:dyDescent="0.4">
      <c r="A6" s="9" t="s">
        <v>158</v>
      </c>
      <c r="B6" s="223">
        <v>0.04</v>
      </c>
      <c r="D6" s="15" t="s">
        <v>156</v>
      </c>
      <c r="E6" s="12"/>
      <c r="F6" s="12">
        <f>B5*$S$7*12</f>
        <v>40800</v>
      </c>
      <c r="G6" s="12">
        <f>F6*(1+$B$6)</f>
        <v>42432</v>
      </c>
      <c r="H6" s="12">
        <f t="shared" si="2"/>
        <v>44129.279999999999</v>
      </c>
      <c r="I6" s="12">
        <f t="shared" si="2"/>
        <v>45894.451200000003</v>
      </c>
      <c r="J6" s="12">
        <f t="shared" si="2"/>
        <v>47730.229248000003</v>
      </c>
      <c r="K6" s="12">
        <f t="shared" si="2"/>
        <v>49639.438417920006</v>
      </c>
      <c r="L6" s="12">
        <f t="shared" si="2"/>
        <v>51625.015954636809</v>
      </c>
      <c r="M6" s="12">
        <f t="shared" si="2"/>
        <v>53690.016592822285</v>
      </c>
      <c r="N6" s="12">
        <f t="shared" si="2"/>
        <v>55837.617256535181</v>
      </c>
      <c r="O6" s="12">
        <f t="shared" si="2"/>
        <v>58071.121946796593</v>
      </c>
      <c r="P6" s="13">
        <f t="shared" si="2"/>
        <v>60393.96682466846</v>
      </c>
      <c r="R6" s="226" t="s">
        <v>130</v>
      </c>
      <c r="S6" s="236">
        <v>10</v>
      </c>
      <c r="T6" s="236">
        <v>1275</v>
      </c>
      <c r="U6" s="237">
        <v>1800</v>
      </c>
      <c r="V6" s="233">
        <f t="shared" si="1"/>
        <v>1.411764705882353</v>
      </c>
    </row>
    <row r="7" spans="1:22" x14ac:dyDescent="0.4">
      <c r="A7" s="9" t="s">
        <v>45</v>
      </c>
      <c r="B7" s="240">
        <f>S23</f>
        <v>471568.45999999996</v>
      </c>
      <c r="D7" s="15" t="s">
        <v>163</v>
      </c>
      <c r="E7" s="12"/>
      <c r="F7" s="12">
        <f>-SUM(F5:F6)*($B$4)</f>
        <v>-85517.999999999985</v>
      </c>
      <c r="G7" s="12">
        <f t="shared" ref="G7:P7" si="3">-SUM(G5:G6)*($B$4)</f>
        <v>-88938.719999999987</v>
      </c>
      <c r="H7" s="12">
        <f t="shared" si="3"/>
        <v>-92496.268799999976</v>
      </c>
      <c r="I7" s="12">
        <f t="shared" si="3"/>
        <v>-96196.119551999989</v>
      </c>
      <c r="J7" s="12">
        <f t="shared" si="3"/>
        <v>-100043.96433408</v>
      </c>
      <c r="K7" s="12">
        <f t="shared" si="3"/>
        <v>-104045.7229074432</v>
      </c>
      <c r="L7" s="12">
        <f t="shared" si="3"/>
        <v>-108207.55182374091</v>
      </c>
      <c r="M7" s="12">
        <f t="shared" si="3"/>
        <v>-112535.85389669056</v>
      </c>
      <c r="N7" s="12">
        <f t="shared" si="3"/>
        <v>-117037.2880525582</v>
      </c>
      <c r="O7" s="12">
        <f t="shared" si="3"/>
        <v>-121718.77957466053</v>
      </c>
      <c r="P7" s="13">
        <f t="shared" si="3"/>
        <v>-126587.53075764695</v>
      </c>
      <c r="R7" s="227" t="s">
        <v>116</v>
      </c>
      <c r="S7" s="231">
        <f>SUM(S3:S6)</f>
        <v>85</v>
      </c>
      <c r="T7" s="231">
        <f>SUMPRODUCT(T3:T6,$S$3:$S$6)/$S$7</f>
        <v>892.64705882352939</v>
      </c>
      <c r="U7" s="239">
        <f>SUMPRODUCT(U3:U6,$S$3:$S$6)/$S$7</f>
        <v>1357.3529411764705</v>
      </c>
      <c r="V7" s="238">
        <f t="shared" si="1"/>
        <v>1.5205930807248764</v>
      </c>
    </row>
    <row r="8" spans="1:22" x14ac:dyDescent="0.4">
      <c r="A8" s="9" t="s">
        <v>159</v>
      </c>
      <c r="B8" s="223">
        <v>0.03</v>
      </c>
      <c r="D8" s="15" t="s">
        <v>160</v>
      </c>
      <c r="E8" s="12"/>
      <c r="F8" s="12">
        <f>-B7+S11</f>
        <v>-431375</v>
      </c>
      <c r="G8" s="12">
        <f>F8*(1+$B$8)</f>
        <v>-444316.25</v>
      </c>
      <c r="H8" s="12">
        <f t="shared" ref="H8:P8" si="4">G8*(1+$B$8)</f>
        <v>-457645.73749999999</v>
      </c>
      <c r="I8" s="12">
        <f t="shared" si="4"/>
        <v>-471375.10962499998</v>
      </c>
      <c r="J8" s="12">
        <f t="shared" si="4"/>
        <v>-485516.36291375</v>
      </c>
      <c r="K8" s="12">
        <f t="shared" si="4"/>
        <v>-500081.85380116251</v>
      </c>
      <c r="L8" s="12">
        <f t="shared" si="4"/>
        <v>-515084.30941519741</v>
      </c>
      <c r="M8" s="12">
        <f t="shared" si="4"/>
        <v>-530536.83869765338</v>
      </c>
      <c r="N8" s="12">
        <f t="shared" si="4"/>
        <v>-546452.94385858299</v>
      </c>
      <c r="O8" s="12">
        <f t="shared" si="4"/>
        <v>-562846.53217434045</v>
      </c>
      <c r="P8" s="13">
        <f t="shared" si="4"/>
        <v>-579731.92813957063</v>
      </c>
    </row>
    <row r="9" spans="1:22" x14ac:dyDescent="0.4">
      <c r="A9" s="16" t="s">
        <v>5</v>
      </c>
      <c r="B9" s="242">
        <f>F10/B1</f>
        <v>5.788090266666665E-2</v>
      </c>
      <c r="D9" s="15" t="s">
        <v>133</v>
      </c>
      <c r="E9" s="12"/>
      <c r="F9" s="12">
        <f>SUM(F5:F7)*-$U$11</f>
        <v>-40193.459999999992</v>
      </c>
      <c r="G9" s="12">
        <f t="shared" ref="G9:P9" si="5">SUM(G5:G7)*-$U$11</f>
        <v>-41801.198399999994</v>
      </c>
      <c r="H9" s="12">
        <f t="shared" si="5"/>
        <v>-43473.246335999989</v>
      </c>
      <c r="I9" s="12">
        <f t="shared" si="5"/>
        <v>-45212.176189439997</v>
      </c>
      <c r="J9" s="12">
        <f t="shared" si="5"/>
        <v>-47020.663237017594</v>
      </c>
      <c r="K9" s="12">
        <f t="shared" si="5"/>
        <v>-48901.4897664983</v>
      </c>
      <c r="L9" s="12">
        <f t="shared" si="5"/>
        <v>-50857.549357158234</v>
      </c>
      <c r="M9" s="12">
        <f t="shared" si="5"/>
        <v>-52891.851331444566</v>
      </c>
      <c r="N9" s="12">
        <f t="shared" si="5"/>
        <v>-55007.525384702349</v>
      </c>
      <c r="O9" s="12">
        <f t="shared" si="5"/>
        <v>-57207.826400090446</v>
      </c>
      <c r="P9" s="13">
        <f t="shared" si="5"/>
        <v>-59496.139456094061</v>
      </c>
      <c r="R9" s="315" t="s">
        <v>165</v>
      </c>
      <c r="S9" s="316"/>
      <c r="T9" s="316"/>
      <c r="U9" s="317"/>
      <c r="V9" s="255"/>
    </row>
    <row r="10" spans="1:22" x14ac:dyDescent="0.4">
      <c r="A10" s="18"/>
      <c r="B10" s="212"/>
      <c r="D10" s="28" t="s">
        <v>161</v>
      </c>
      <c r="E10" s="69"/>
      <c r="F10" s="69">
        <f>SUM(F5:F9)</f>
        <v>868213.5399999998</v>
      </c>
      <c r="G10" s="69">
        <f t="shared" ref="G10:P10" si="6">SUM(G5:G9)</f>
        <v>907255.8315999998</v>
      </c>
      <c r="H10" s="69">
        <f t="shared" si="6"/>
        <v>947989.2273639997</v>
      </c>
      <c r="I10" s="69">
        <f t="shared" si="6"/>
        <v>990485.25383355992</v>
      </c>
      <c r="J10" s="69">
        <f t="shared" si="6"/>
        <v>1034818.4150831522</v>
      </c>
      <c r="K10" s="69">
        <f t="shared" si="6"/>
        <v>1081066.3153156159</v>
      </c>
      <c r="L10" s="69">
        <f t="shared" si="6"/>
        <v>1129309.7864662523</v>
      </c>
      <c r="M10" s="69">
        <f t="shared" si="6"/>
        <v>1179633.0210190546</v>
      </c>
      <c r="N10" s="69">
        <f t="shared" si="6"/>
        <v>1232123.7102467932</v>
      </c>
      <c r="O10" s="69">
        <f t="shared" si="6"/>
        <v>1286873.1880952506</v>
      </c>
      <c r="P10" s="29">
        <f t="shared" si="6"/>
        <v>1343976.5809408042</v>
      </c>
      <c r="R10" s="245" t="s">
        <v>151</v>
      </c>
      <c r="S10" s="229" t="s">
        <v>166</v>
      </c>
      <c r="T10" s="230" t="s">
        <v>167</v>
      </c>
      <c r="U10" s="230" t="s">
        <v>173</v>
      </c>
    </row>
    <row r="11" spans="1:22" x14ac:dyDescent="0.4">
      <c r="A11" s="2" t="s">
        <v>4</v>
      </c>
      <c r="B11" s="213">
        <v>200000</v>
      </c>
      <c r="D11" s="15" t="s">
        <v>8</v>
      </c>
      <c r="E11" s="12"/>
      <c r="F11" s="12">
        <f t="shared" ref="F11:P11" si="7">IF(AND(F1&gt;=$B$12,F1&lt;=$B$13),-$B$11/($B$13-$B$12+1),"")</f>
        <v>-100000</v>
      </c>
      <c r="G11" s="12">
        <f t="shared" si="7"/>
        <v>-100000</v>
      </c>
      <c r="H11" s="12" t="str">
        <f t="shared" si="7"/>
        <v/>
      </c>
      <c r="I11" s="12" t="str">
        <f t="shared" si="7"/>
        <v/>
      </c>
      <c r="J11" s="12" t="str">
        <f t="shared" si="7"/>
        <v/>
      </c>
      <c r="K11" s="12" t="str">
        <f t="shared" si="7"/>
        <v/>
      </c>
      <c r="L11" s="12" t="str">
        <f t="shared" si="7"/>
        <v/>
      </c>
      <c r="M11" s="12" t="str">
        <f t="shared" si="7"/>
        <v/>
      </c>
      <c r="N11" s="12" t="str">
        <f t="shared" si="7"/>
        <v/>
      </c>
      <c r="O11" s="12" t="str">
        <f t="shared" si="7"/>
        <v/>
      </c>
      <c r="P11" s="13" t="str">
        <f t="shared" si="7"/>
        <v/>
      </c>
      <c r="R11" s="243" t="s">
        <v>168</v>
      </c>
      <c r="S11" s="253">
        <f>U11*SUM(F5:F7)</f>
        <v>40193.459999999992</v>
      </c>
      <c r="T11" s="254">
        <f>S11/S7</f>
        <v>472.86423529411758</v>
      </c>
      <c r="U11" s="27">
        <v>0.03</v>
      </c>
    </row>
    <row r="12" spans="1:22" x14ac:dyDescent="0.4">
      <c r="A12" s="9" t="s">
        <v>10</v>
      </c>
      <c r="B12" s="214">
        <v>1</v>
      </c>
      <c r="D12" s="15" t="s">
        <v>70</v>
      </c>
      <c r="E12" s="12"/>
      <c r="F12" s="12">
        <f>IFERROR(F11*$B$26,"")</f>
        <v>-7000.0000000000009</v>
      </c>
      <c r="G12" s="12">
        <f t="shared" ref="G12:P12" si="8">IFERROR(G11*$B$26,"")</f>
        <v>-7000.0000000000009</v>
      </c>
      <c r="H12" s="12" t="str">
        <f t="shared" si="8"/>
        <v/>
      </c>
      <c r="I12" s="12" t="str">
        <f t="shared" si="8"/>
        <v/>
      </c>
      <c r="J12" s="12" t="str">
        <f t="shared" si="8"/>
        <v/>
      </c>
      <c r="K12" s="12" t="str">
        <f t="shared" si="8"/>
        <v/>
      </c>
      <c r="L12" s="12" t="str">
        <f t="shared" si="8"/>
        <v/>
      </c>
      <c r="M12" s="12" t="str">
        <f t="shared" si="8"/>
        <v/>
      </c>
      <c r="N12" s="12" t="str">
        <f t="shared" si="8"/>
        <v/>
      </c>
      <c r="O12" s="12" t="str">
        <f t="shared" si="8"/>
        <v/>
      </c>
      <c r="P12" s="13" t="str">
        <f t="shared" si="8"/>
        <v/>
      </c>
      <c r="R12" s="243" t="s">
        <v>134</v>
      </c>
      <c r="S12" s="249">
        <f>T12*$S$7</f>
        <v>102000</v>
      </c>
      <c r="T12" s="10">
        <v>1200</v>
      </c>
      <c r="U12" s="224"/>
    </row>
    <row r="13" spans="1:22" x14ac:dyDescent="0.4">
      <c r="A13" s="16" t="s">
        <v>12</v>
      </c>
      <c r="B13" s="215">
        <v>2</v>
      </c>
      <c r="D13" s="15" t="s">
        <v>71</v>
      </c>
      <c r="E13" s="12"/>
      <c r="F13" s="12">
        <f t="shared" ref="F13:P13" si="9">IF(F1&lt;=$B$23,$E$23*$B$27,"")</f>
        <v>-55975</v>
      </c>
      <c r="G13" s="12">
        <f t="shared" si="9"/>
        <v>-55975</v>
      </c>
      <c r="H13" s="12">
        <f t="shared" si="9"/>
        <v>-55975</v>
      </c>
      <c r="I13" s="12">
        <f t="shared" si="9"/>
        <v>-55975</v>
      </c>
      <c r="J13" s="12">
        <f t="shared" si="9"/>
        <v>-55975</v>
      </c>
      <c r="K13" s="12">
        <f t="shared" si="9"/>
        <v>-55975</v>
      </c>
      <c r="L13" s="12">
        <f t="shared" si="9"/>
        <v>-55975</v>
      </c>
      <c r="M13" s="12">
        <f t="shared" si="9"/>
        <v>-55975</v>
      </c>
      <c r="N13" s="12">
        <f t="shared" si="9"/>
        <v>-55975</v>
      </c>
      <c r="O13" s="12">
        <f t="shared" si="9"/>
        <v>-55975</v>
      </c>
      <c r="P13" s="13" t="str">
        <f t="shared" si="9"/>
        <v/>
      </c>
      <c r="R13" s="243" t="s">
        <v>135</v>
      </c>
      <c r="S13" s="250">
        <f t="shared" ref="S13:S22" si="10">T13*$S$7</f>
        <v>17000</v>
      </c>
      <c r="T13" s="10">
        <v>200</v>
      </c>
      <c r="U13" s="224"/>
    </row>
    <row r="14" spans="1:22" x14ac:dyDescent="0.4">
      <c r="B14" s="216"/>
      <c r="D14" s="15" t="s">
        <v>9</v>
      </c>
      <c r="E14" s="12"/>
      <c r="F14" s="12" t="str">
        <f t="shared" ref="F14:O14" si="11">IF($B$23=F1,G10/$B$21,"")</f>
        <v/>
      </c>
      <c r="G14" s="12" t="str">
        <f t="shared" si="11"/>
        <v/>
      </c>
      <c r="H14" s="12" t="str">
        <f t="shared" si="11"/>
        <v/>
      </c>
      <c r="I14" s="12" t="str">
        <f t="shared" si="11"/>
        <v/>
      </c>
      <c r="J14" s="12" t="str">
        <f t="shared" si="11"/>
        <v/>
      </c>
      <c r="K14" s="12" t="str">
        <f t="shared" si="11"/>
        <v/>
      </c>
      <c r="L14" s="12" t="str">
        <f t="shared" si="11"/>
        <v/>
      </c>
      <c r="M14" s="12" t="str">
        <f t="shared" si="11"/>
        <v/>
      </c>
      <c r="N14" s="12" t="str">
        <f t="shared" si="11"/>
        <v/>
      </c>
      <c r="O14" s="12">
        <f t="shared" si="11"/>
        <v>19199665.442011487</v>
      </c>
      <c r="P14" s="13" t="str">
        <f>IF($B$23=P1,Q8/$B$21,"")</f>
        <v/>
      </c>
      <c r="R14" s="243" t="s">
        <v>136</v>
      </c>
      <c r="S14" s="250">
        <f t="shared" si="10"/>
        <v>12750</v>
      </c>
      <c r="T14" s="10">
        <v>150</v>
      </c>
      <c r="U14" s="224"/>
    </row>
    <row r="15" spans="1:22" x14ac:dyDescent="0.4">
      <c r="A15" s="2" t="s">
        <v>15</v>
      </c>
      <c r="B15" s="217">
        <v>0.65</v>
      </c>
      <c r="D15" s="15" t="s">
        <v>11</v>
      </c>
      <c r="E15" s="12"/>
      <c r="F15" s="12" t="str">
        <f t="shared" ref="F15:P15" si="12">IF(F1=$B$23,F14*-$B$22,"")</f>
        <v/>
      </c>
      <c r="G15" s="12" t="str">
        <f t="shared" si="12"/>
        <v/>
      </c>
      <c r="H15" s="12" t="str">
        <f t="shared" si="12"/>
        <v/>
      </c>
      <c r="I15" s="12" t="str">
        <f t="shared" si="12"/>
        <v/>
      </c>
      <c r="J15" s="12" t="str">
        <f t="shared" si="12"/>
        <v/>
      </c>
      <c r="K15" s="12" t="str">
        <f t="shared" si="12"/>
        <v/>
      </c>
      <c r="L15" s="12" t="str">
        <f t="shared" si="12"/>
        <v/>
      </c>
      <c r="M15" s="12" t="str">
        <f t="shared" si="12"/>
        <v/>
      </c>
      <c r="N15" s="12" t="str">
        <f t="shared" si="12"/>
        <v/>
      </c>
      <c r="O15" s="12">
        <f t="shared" si="12"/>
        <v>-479991.63605028717</v>
      </c>
      <c r="P15" s="13" t="str">
        <f t="shared" si="12"/>
        <v/>
      </c>
      <c r="R15" s="243" t="s">
        <v>138</v>
      </c>
      <c r="S15" s="250">
        <f t="shared" si="10"/>
        <v>17000</v>
      </c>
      <c r="T15" s="10">
        <v>200</v>
      </c>
      <c r="U15" s="224"/>
    </row>
    <row r="16" spans="1:22" x14ac:dyDescent="0.4">
      <c r="A16" s="9" t="s">
        <v>17</v>
      </c>
      <c r="B16" s="218">
        <f>B15*B1</f>
        <v>9750000</v>
      </c>
      <c r="D16" s="19" t="s">
        <v>72</v>
      </c>
      <c r="E16" s="20"/>
      <c r="F16" s="20" t="str">
        <f>IF(F1=$B$23,F14*-$B$28,"")</f>
        <v/>
      </c>
      <c r="G16" s="20" t="str">
        <f t="shared" ref="G16:P16" si="13">IF(G1=$B$23,G14*-$B$28,"")</f>
        <v/>
      </c>
      <c r="H16" s="20" t="str">
        <f t="shared" si="13"/>
        <v/>
      </c>
      <c r="I16" s="20" t="str">
        <f t="shared" si="13"/>
        <v/>
      </c>
      <c r="J16" s="20" t="str">
        <f t="shared" si="13"/>
        <v/>
      </c>
      <c r="K16" s="20" t="str">
        <f t="shared" si="13"/>
        <v/>
      </c>
      <c r="L16" s="20" t="str">
        <f t="shared" si="13"/>
        <v/>
      </c>
      <c r="M16" s="20" t="str">
        <f t="shared" si="13"/>
        <v/>
      </c>
      <c r="N16" s="20" t="str">
        <f t="shared" si="13"/>
        <v/>
      </c>
      <c r="O16" s="20">
        <f t="shared" si="13"/>
        <v>-191996.65442011488</v>
      </c>
      <c r="P16" s="21" t="str">
        <f t="shared" si="13"/>
        <v/>
      </c>
      <c r="R16" s="243" t="s">
        <v>169</v>
      </c>
      <c r="S16" s="250">
        <f t="shared" si="10"/>
        <v>42500</v>
      </c>
      <c r="T16" s="10">
        <v>500</v>
      </c>
      <c r="U16" s="224"/>
    </row>
    <row r="17" spans="1:27" x14ac:dyDescent="0.4">
      <c r="A17" s="9" t="s">
        <v>19</v>
      </c>
      <c r="B17" s="219">
        <v>0.01</v>
      </c>
      <c r="D17" s="16" t="s">
        <v>13</v>
      </c>
      <c r="E17" s="22">
        <f>SUM(E2:E4)</f>
        <v>-15250000</v>
      </c>
      <c r="F17" s="22">
        <f>SUM(F10:F16)</f>
        <v>705238.5399999998</v>
      </c>
      <c r="G17" s="22">
        <f t="shared" ref="G17:O17" si="14">SUM(G10:G16)</f>
        <v>744280.8315999998</v>
      </c>
      <c r="H17" s="22">
        <f t="shared" si="14"/>
        <v>892014.2273639997</v>
      </c>
      <c r="I17" s="22">
        <f t="shared" si="14"/>
        <v>934510.25383355992</v>
      </c>
      <c r="J17" s="22">
        <f t="shared" si="14"/>
        <v>978843.41508315224</v>
      </c>
      <c r="K17" s="22">
        <f t="shared" si="14"/>
        <v>1025091.3153156159</v>
      </c>
      <c r="L17" s="22">
        <f t="shared" si="14"/>
        <v>1073334.7864662523</v>
      </c>
      <c r="M17" s="22">
        <f t="shared" si="14"/>
        <v>1123658.0210190546</v>
      </c>
      <c r="N17" s="22">
        <f t="shared" si="14"/>
        <v>1176148.7102467932</v>
      </c>
      <c r="O17" s="22">
        <f t="shared" si="14"/>
        <v>19758575.339636333</v>
      </c>
      <c r="P17" s="21"/>
      <c r="R17" s="243" t="s">
        <v>139</v>
      </c>
      <c r="S17" s="250">
        <f t="shared" si="10"/>
        <v>14875</v>
      </c>
      <c r="T17" s="10">
        <v>175</v>
      </c>
      <c r="U17" s="224"/>
    </row>
    <row r="18" spans="1:27" x14ac:dyDescent="0.4">
      <c r="A18" s="9" t="s">
        <v>21</v>
      </c>
      <c r="B18" s="219">
        <v>4.7500000000000001E-2</v>
      </c>
      <c r="D18" s="11" t="s">
        <v>14</v>
      </c>
      <c r="E18" s="23">
        <f>B16</f>
        <v>9750000</v>
      </c>
      <c r="F18" s="23"/>
      <c r="G18" s="23"/>
      <c r="H18" s="23"/>
      <c r="I18" s="23"/>
      <c r="J18" s="23"/>
      <c r="K18" s="23"/>
      <c r="L18" s="23"/>
      <c r="M18" s="23"/>
      <c r="N18" s="23"/>
      <c r="O18" s="23"/>
      <c r="P18" s="24"/>
      <c r="R18" s="243" t="s">
        <v>170</v>
      </c>
      <c r="S18" s="250">
        <f t="shared" si="10"/>
        <v>65875</v>
      </c>
      <c r="T18" s="10">
        <v>775</v>
      </c>
      <c r="U18" s="224"/>
    </row>
    <row r="19" spans="1:27" x14ac:dyDescent="0.4">
      <c r="A19" s="16" t="s">
        <v>23</v>
      </c>
      <c r="B19" s="220">
        <v>30</v>
      </c>
      <c r="D19" s="15" t="s">
        <v>16</v>
      </c>
      <c r="E19" s="12">
        <f>-B16*B17</f>
        <v>-97500</v>
      </c>
      <c r="F19" s="12"/>
      <c r="G19" s="12"/>
      <c r="H19" s="12"/>
      <c r="I19" s="12"/>
      <c r="J19" s="12"/>
      <c r="K19" s="12"/>
      <c r="L19" s="12"/>
      <c r="M19" s="12"/>
      <c r="N19" s="12"/>
      <c r="O19" s="12"/>
      <c r="P19" s="13"/>
      <c r="R19" s="243" t="s">
        <v>141</v>
      </c>
      <c r="S19" s="249">
        <f t="shared" si="10"/>
        <v>-19125</v>
      </c>
      <c r="T19" s="10">
        <v>-225</v>
      </c>
      <c r="U19" s="224"/>
    </row>
    <row r="20" spans="1:27" x14ac:dyDescent="0.4">
      <c r="B20" s="216"/>
      <c r="D20" s="15" t="s">
        <v>18</v>
      </c>
      <c r="E20" s="12"/>
      <c r="F20" s="25">
        <f t="shared" ref="F20:P20" si="15">IF(F1&lt;=$B$23,CUMPRINC($B$18/12,$B$19*12,$B$16,F1*12-11,F1*12,0),"")</f>
        <v>-150449.76574397634</v>
      </c>
      <c r="G20" s="25">
        <f t="shared" si="15"/>
        <v>-157753.78313487626</v>
      </c>
      <c r="H20" s="25">
        <f t="shared" si="15"/>
        <v>-165412.39509614819</v>
      </c>
      <c r="I20" s="25">
        <f t="shared" si="15"/>
        <v>-173442.81644295613</v>
      </c>
      <c r="J20" s="25">
        <f t="shared" si="15"/>
        <v>-181863.09773326933</v>
      </c>
      <c r="K20" s="25">
        <f t="shared" si="15"/>
        <v>-190692.16584140569</v>
      </c>
      <c r="L20" s="25">
        <f t="shared" si="15"/>
        <v>-199949.86650133348</v>
      </c>
      <c r="M20" s="25">
        <f t="shared" si="15"/>
        <v>-209657.00891536099</v>
      </c>
      <c r="N20" s="25">
        <f t="shared" si="15"/>
        <v>-219835.41252848308</v>
      </c>
      <c r="O20" s="25">
        <f t="shared" si="15"/>
        <v>-230507.95607352332</v>
      </c>
      <c r="P20" s="26" t="str">
        <f t="shared" si="15"/>
        <v/>
      </c>
      <c r="R20" s="243" t="s">
        <v>171</v>
      </c>
      <c r="S20" s="250">
        <f t="shared" si="10"/>
        <v>119000</v>
      </c>
      <c r="T20" s="10">
        <v>1400</v>
      </c>
      <c r="U20" s="224"/>
    </row>
    <row r="21" spans="1:27" x14ac:dyDescent="0.4">
      <c r="A21" s="2" t="s">
        <v>26</v>
      </c>
      <c r="B21" s="221">
        <v>7.0000000000000007E-2</v>
      </c>
      <c r="D21" s="15" t="s">
        <v>20</v>
      </c>
      <c r="E21" s="12"/>
      <c r="F21" s="25">
        <f t="shared" ref="F21:P21" si="16">IF(F1&lt;=$B$23,CUMIPMT($B$18/12,$B$19*12,$B$16,F1*12-11,F1*12,0),"")</f>
        <v>-459877.61796466343</v>
      </c>
      <c r="G21" s="25">
        <f t="shared" si="16"/>
        <v>-452573.60057376348</v>
      </c>
      <c r="H21" s="25">
        <f t="shared" si="16"/>
        <v>-444914.98861249158</v>
      </c>
      <c r="I21" s="25">
        <f t="shared" si="16"/>
        <v>-436884.56726568367</v>
      </c>
      <c r="J21" s="25">
        <f t="shared" si="16"/>
        <v>-428464.28597537044</v>
      </c>
      <c r="K21" s="25">
        <f t="shared" si="16"/>
        <v>-419635.21786723408</v>
      </c>
      <c r="L21" s="25">
        <f t="shared" si="16"/>
        <v>-410377.51720730629</v>
      </c>
      <c r="M21" s="25">
        <f t="shared" si="16"/>
        <v>-400670.37479327875</v>
      </c>
      <c r="N21" s="25">
        <f t="shared" si="16"/>
        <v>-390491.97118015669</v>
      </c>
      <c r="O21" s="25">
        <f t="shared" si="16"/>
        <v>-379819.42763511644</v>
      </c>
      <c r="P21" s="26" t="str">
        <f t="shared" si="16"/>
        <v/>
      </c>
      <c r="R21" s="243" t="s">
        <v>101</v>
      </c>
      <c r="S21" s="250">
        <f t="shared" si="10"/>
        <v>29750</v>
      </c>
      <c r="T21" s="10">
        <v>350</v>
      </c>
      <c r="U21" s="224"/>
    </row>
    <row r="22" spans="1:27" ht="12" customHeight="1" x14ac:dyDescent="0.4">
      <c r="A22" s="9" t="s">
        <v>11</v>
      </c>
      <c r="B22" s="222">
        <v>2.5000000000000001E-2</v>
      </c>
      <c r="D22" s="19" t="s">
        <v>22</v>
      </c>
      <c r="E22" s="20"/>
      <c r="F22" s="20">
        <f>IF(F1&lt;=$B$23,-(E18+F20),"")</f>
        <v>-9599550.2342560235</v>
      </c>
      <c r="G22" s="20">
        <f t="shared" ref="G22:P22" si="17">IF(G1&lt;=$B$23,(F22-G20),"")</f>
        <v>-9441796.4511211477</v>
      </c>
      <c r="H22" s="20">
        <f t="shared" si="17"/>
        <v>-9276384.0560250003</v>
      </c>
      <c r="I22" s="20">
        <f t="shared" si="17"/>
        <v>-9102941.239582045</v>
      </c>
      <c r="J22" s="20">
        <f t="shared" si="17"/>
        <v>-8921078.1418487765</v>
      </c>
      <c r="K22" s="20">
        <f t="shared" si="17"/>
        <v>-8730385.9760073703</v>
      </c>
      <c r="L22" s="20">
        <f t="shared" si="17"/>
        <v>-8530436.1095060371</v>
      </c>
      <c r="M22" s="20">
        <f t="shared" si="17"/>
        <v>-8320779.1005906761</v>
      </c>
      <c r="N22" s="20">
        <f t="shared" si="17"/>
        <v>-8100943.6880621929</v>
      </c>
      <c r="O22" s="20">
        <f t="shared" si="17"/>
        <v>-7870435.7319886694</v>
      </c>
      <c r="P22" s="21" t="str">
        <f t="shared" si="17"/>
        <v/>
      </c>
      <c r="R22" s="244" t="s">
        <v>172</v>
      </c>
      <c r="S22" s="251">
        <f t="shared" si="10"/>
        <v>29750</v>
      </c>
      <c r="T22" s="247">
        <v>350</v>
      </c>
      <c r="U22" s="224"/>
    </row>
    <row r="23" spans="1:27" x14ac:dyDescent="0.4">
      <c r="A23" s="16" t="s">
        <v>28</v>
      </c>
      <c r="B23" s="215">
        <v>10</v>
      </c>
      <c r="D23" s="28" t="s">
        <v>24</v>
      </c>
      <c r="E23" s="22">
        <f>SUM(E18:E22,E17)</f>
        <v>-5597500</v>
      </c>
      <c r="F23" s="22">
        <f t="shared" ref="F23:P23" si="18">IF(F1&lt;$B$23,SUM(F17,F20:F21),IF(F1=$B$23,SUM(F17,F20:F22),""))</f>
        <v>94911.156291360036</v>
      </c>
      <c r="G23" s="22">
        <f t="shared" si="18"/>
        <v>133953.44789136003</v>
      </c>
      <c r="H23" s="22">
        <f t="shared" si="18"/>
        <v>281686.84365535999</v>
      </c>
      <c r="I23" s="22">
        <f t="shared" si="18"/>
        <v>324182.87012492015</v>
      </c>
      <c r="J23" s="22">
        <f t="shared" si="18"/>
        <v>368516.03137451247</v>
      </c>
      <c r="K23" s="22">
        <f t="shared" si="18"/>
        <v>414763.93160697602</v>
      </c>
      <c r="L23" s="22">
        <f t="shared" si="18"/>
        <v>463007.40275761258</v>
      </c>
      <c r="M23" s="22">
        <f t="shared" si="18"/>
        <v>513330.63731041481</v>
      </c>
      <c r="N23" s="22">
        <f t="shared" si="18"/>
        <v>565821.32653815346</v>
      </c>
      <c r="O23" s="22">
        <f t="shared" si="18"/>
        <v>11277812.223939028</v>
      </c>
      <c r="P23" s="29" t="str">
        <f t="shared" si="18"/>
        <v/>
      </c>
      <c r="R23" s="246" t="s">
        <v>116</v>
      </c>
      <c r="S23" s="252">
        <f>SUM(S11:S22)</f>
        <v>471568.45999999996</v>
      </c>
      <c r="T23" s="248">
        <f>SUM(T11:T22)</f>
        <v>5547.8642352941179</v>
      </c>
      <c r="U23" s="256">
        <f>S23/SUM(F5:F7)</f>
        <v>0.35197402263950406</v>
      </c>
    </row>
    <row r="24" spans="1:27" x14ac:dyDescent="0.4">
      <c r="D24" s="31"/>
      <c r="Q24" s="100"/>
      <c r="R24" s="100"/>
      <c r="S24" s="100"/>
      <c r="T24" s="100"/>
      <c r="U24" s="100"/>
      <c r="V24" s="100"/>
      <c r="W24" s="100"/>
      <c r="X24" s="100"/>
      <c r="Y24" s="100"/>
      <c r="Z24" s="100"/>
      <c r="AA24" s="100"/>
    </row>
    <row r="25" spans="1:27" x14ac:dyDescent="0.4">
      <c r="A25" s="135" t="s">
        <v>69</v>
      </c>
      <c r="B25" s="147">
        <v>0.01</v>
      </c>
      <c r="D25" s="28" t="s">
        <v>25</v>
      </c>
      <c r="E25" s="32"/>
      <c r="F25" s="32">
        <f t="shared" ref="F25:P25" si="19">IF(F1&gt;$B$23,"",IFERROR(SUM(F10:F13,F20:F21)/-$E$23,""))</f>
        <v>1.6955990404887902E-2</v>
      </c>
      <c r="G25" s="32">
        <f t="shared" si="19"/>
        <v>2.3930942008282274E-2</v>
      </c>
      <c r="H25" s="32">
        <f t="shared" si="19"/>
        <v>5.0323688013463153E-2</v>
      </c>
      <c r="I25" s="32">
        <f t="shared" si="19"/>
        <v>5.7915653439021018E-2</v>
      </c>
      <c r="J25" s="32">
        <f t="shared" si="19"/>
        <v>6.5835825167398387E-2</v>
      </c>
      <c r="K25" s="32">
        <f t="shared" si="19"/>
        <v>7.4098067281282001E-2</v>
      </c>
      <c r="L25" s="32">
        <f t="shared" si="19"/>
        <v>8.2716820501583313E-2</v>
      </c>
      <c r="M25" s="32">
        <f t="shared" si="19"/>
        <v>9.1707125915214793E-2</v>
      </c>
      <c r="N25" s="32">
        <f t="shared" si="19"/>
        <v>0.10108464967184519</v>
      </c>
      <c r="O25" s="32">
        <f t="shared" si="19"/>
        <v>0.1108657086889881</v>
      </c>
      <c r="P25" s="33" t="str">
        <f t="shared" si="19"/>
        <v/>
      </c>
      <c r="Q25" s="100"/>
      <c r="R25" s="100"/>
      <c r="S25" s="100"/>
      <c r="T25" s="100"/>
      <c r="U25" s="100"/>
      <c r="V25" s="100"/>
      <c r="W25" s="100"/>
      <c r="X25" s="100"/>
      <c r="Y25" s="100"/>
      <c r="Z25" s="100"/>
      <c r="AA25" s="100"/>
    </row>
    <row r="26" spans="1:27" x14ac:dyDescent="0.4">
      <c r="A26" s="136" t="s">
        <v>70</v>
      </c>
      <c r="B26" s="144">
        <v>7.0000000000000007E-2</v>
      </c>
      <c r="Q26" s="100"/>
      <c r="R26" s="100"/>
      <c r="S26" s="100"/>
      <c r="T26" s="100"/>
      <c r="U26" s="100"/>
      <c r="V26" s="100"/>
      <c r="W26" s="100"/>
      <c r="X26" s="100"/>
      <c r="Y26" s="100"/>
      <c r="Z26" s="100"/>
      <c r="AA26" s="100"/>
    </row>
    <row r="27" spans="1:27" x14ac:dyDescent="0.4">
      <c r="A27" s="136" t="s">
        <v>71</v>
      </c>
      <c r="B27" s="144">
        <v>0.01</v>
      </c>
      <c r="D27" s="35" t="s">
        <v>27</v>
      </c>
      <c r="E27" s="36">
        <f>AVERAGE(F25:P25)</f>
        <v>6.7543447109196617E-2</v>
      </c>
    </row>
    <row r="28" spans="1:27" x14ac:dyDescent="0.4">
      <c r="A28" s="139" t="s">
        <v>72</v>
      </c>
      <c r="B28" s="140">
        <v>0.01</v>
      </c>
      <c r="F28" s="99"/>
    </row>
    <row r="29" spans="1:27" x14ac:dyDescent="0.4">
      <c r="D29" s="35" t="s">
        <v>29</v>
      </c>
      <c r="E29" s="36">
        <f>IRR(E23:P23)</f>
        <v>0.11217439492491721</v>
      </c>
    </row>
    <row r="30" spans="1:27" x14ac:dyDescent="0.4">
      <c r="A30" s="135" t="s">
        <v>73</v>
      </c>
      <c r="B30" s="141">
        <v>0.05</v>
      </c>
      <c r="C30" s="134"/>
    </row>
    <row r="31" spans="1:27" x14ac:dyDescent="0.4">
      <c r="A31" s="136" t="s">
        <v>75</v>
      </c>
      <c r="B31" s="262">
        <f>1-B30</f>
        <v>0.95</v>
      </c>
      <c r="C31" s="274"/>
      <c r="D31" s="35" t="s">
        <v>1</v>
      </c>
      <c r="E31" s="37">
        <f>SUM(F23:P23)/-E23</f>
        <v>2.5793632642232596</v>
      </c>
    </row>
    <row r="32" spans="1:27" x14ac:dyDescent="0.4">
      <c r="A32" s="136" t="s">
        <v>77</v>
      </c>
      <c r="B32" s="144">
        <v>0.08</v>
      </c>
      <c r="C32" s="134"/>
    </row>
    <row r="33" spans="1:16" x14ac:dyDescent="0.4">
      <c r="A33" s="136" t="s">
        <v>79</v>
      </c>
      <c r="B33" s="144">
        <v>0.2</v>
      </c>
      <c r="C33" s="134"/>
      <c r="D33" s="5"/>
      <c r="E33" s="257">
        <v>43496</v>
      </c>
      <c r="F33" s="257">
        <f>EOMONTH(E33,12)</f>
        <v>43861</v>
      </c>
      <c r="G33" s="257">
        <f t="shared" ref="G33:P33" si="20">EOMONTH(F33,12)</f>
        <v>44227</v>
      </c>
      <c r="H33" s="257">
        <f t="shared" si="20"/>
        <v>44592</v>
      </c>
      <c r="I33" s="257">
        <f t="shared" si="20"/>
        <v>44957</v>
      </c>
      <c r="J33" s="257">
        <f t="shared" si="20"/>
        <v>45322</v>
      </c>
      <c r="K33" s="257">
        <f t="shared" si="20"/>
        <v>45688</v>
      </c>
      <c r="L33" s="257">
        <f t="shared" si="20"/>
        <v>46053</v>
      </c>
      <c r="M33" s="257">
        <f t="shared" si="20"/>
        <v>46418</v>
      </c>
      <c r="N33" s="257">
        <f t="shared" si="20"/>
        <v>46783</v>
      </c>
      <c r="O33" s="257">
        <f t="shared" si="20"/>
        <v>47149</v>
      </c>
      <c r="P33" s="258">
        <f t="shared" si="20"/>
        <v>47514</v>
      </c>
    </row>
    <row r="34" spans="1:16" x14ac:dyDescent="0.4">
      <c r="A34" s="136" t="s">
        <v>80</v>
      </c>
      <c r="B34" s="259">
        <f>XIRR(E58:P58,E33:P33)</f>
        <v>0.18799483180046081</v>
      </c>
      <c r="C34" s="134"/>
      <c r="D34" s="149" t="s">
        <v>74</v>
      </c>
      <c r="E34" s="150">
        <f t="shared" ref="E34:P34" si="21">IF(E23&lt;0,$B30*E23,0)</f>
        <v>-279875</v>
      </c>
      <c r="F34" s="145">
        <f t="shared" si="21"/>
        <v>0</v>
      </c>
      <c r="G34" s="145">
        <f t="shared" si="21"/>
        <v>0</v>
      </c>
      <c r="H34" s="145">
        <f t="shared" si="21"/>
        <v>0</v>
      </c>
      <c r="I34" s="145">
        <f t="shared" si="21"/>
        <v>0</v>
      </c>
      <c r="J34" s="145">
        <f t="shared" si="21"/>
        <v>0</v>
      </c>
      <c r="K34" s="145">
        <f t="shared" si="21"/>
        <v>0</v>
      </c>
      <c r="L34" s="145">
        <f t="shared" si="21"/>
        <v>0</v>
      </c>
      <c r="M34" s="145">
        <f t="shared" si="21"/>
        <v>0</v>
      </c>
      <c r="N34" s="145">
        <f t="shared" si="21"/>
        <v>0</v>
      </c>
      <c r="O34" s="145">
        <f t="shared" si="21"/>
        <v>0</v>
      </c>
      <c r="P34" s="146">
        <f t="shared" si="21"/>
        <v>0</v>
      </c>
    </row>
    <row r="35" spans="1:16" x14ac:dyDescent="0.4">
      <c r="A35" s="136" t="s">
        <v>81</v>
      </c>
      <c r="B35" s="260">
        <f>SUMIF(E58:P58,"&gt;"&amp;0,E58:P58)/ABS(SUMIF(E58:P58,"&lt;"&amp;0,E58:P58))</f>
        <v>4.973712659291432</v>
      </c>
      <c r="C35" s="134"/>
      <c r="D35" s="151" t="s">
        <v>76</v>
      </c>
      <c r="E35" s="152">
        <f t="shared" ref="E35:P35" si="22">IF(E23&lt;0,$B31*E23,0)</f>
        <v>-5317625</v>
      </c>
      <c r="F35" s="137">
        <f t="shared" si="22"/>
        <v>0</v>
      </c>
      <c r="G35" s="137">
        <f t="shared" si="22"/>
        <v>0</v>
      </c>
      <c r="H35" s="137">
        <f t="shared" si="22"/>
        <v>0</v>
      </c>
      <c r="I35" s="137">
        <f t="shared" si="22"/>
        <v>0</v>
      </c>
      <c r="J35" s="137">
        <f t="shared" si="22"/>
        <v>0</v>
      </c>
      <c r="K35" s="137">
        <f t="shared" si="22"/>
        <v>0</v>
      </c>
      <c r="L35" s="137">
        <f t="shared" si="22"/>
        <v>0</v>
      </c>
      <c r="M35" s="137">
        <f t="shared" si="22"/>
        <v>0</v>
      </c>
      <c r="N35" s="137">
        <f t="shared" si="22"/>
        <v>0</v>
      </c>
      <c r="O35" s="137">
        <f t="shared" si="22"/>
        <v>0</v>
      </c>
      <c r="P35" s="138">
        <f t="shared" si="22"/>
        <v>0</v>
      </c>
    </row>
    <row r="36" spans="1:16" x14ac:dyDescent="0.4">
      <c r="A36" s="136" t="s">
        <v>83</v>
      </c>
      <c r="B36" s="259">
        <f>XIRR(E57:P57,E33:P33)</f>
        <v>0.10634072422981264</v>
      </c>
      <c r="C36" s="134"/>
      <c r="D36" s="153" t="s">
        <v>78</v>
      </c>
      <c r="E36" s="154">
        <f>SUM(E34:E35)</f>
        <v>-5597500</v>
      </c>
      <c r="F36" s="155">
        <f t="shared" ref="F36:P36" si="23">SUM(F34:F35)</f>
        <v>0</v>
      </c>
      <c r="G36" s="155">
        <f t="shared" si="23"/>
        <v>0</v>
      </c>
      <c r="H36" s="155">
        <f t="shared" si="23"/>
        <v>0</v>
      </c>
      <c r="I36" s="155">
        <f t="shared" si="23"/>
        <v>0</v>
      </c>
      <c r="J36" s="155">
        <f t="shared" si="23"/>
        <v>0</v>
      </c>
      <c r="K36" s="155">
        <f t="shared" si="23"/>
        <v>0</v>
      </c>
      <c r="L36" s="155">
        <f t="shared" si="23"/>
        <v>0</v>
      </c>
      <c r="M36" s="155">
        <f t="shared" si="23"/>
        <v>0</v>
      </c>
      <c r="N36" s="155">
        <f t="shared" si="23"/>
        <v>0</v>
      </c>
      <c r="O36" s="155">
        <f t="shared" si="23"/>
        <v>0</v>
      </c>
      <c r="P36" s="156">
        <f t="shared" si="23"/>
        <v>0</v>
      </c>
    </row>
    <row r="37" spans="1:16" x14ac:dyDescent="0.4">
      <c r="A37" s="139" t="s">
        <v>85</v>
      </c>
      <c r="B37" s="261">
        <f>SUMIF(E57:P57,"&gt;"&amp;0,E57:P57)/ABS(SUMIF(E57:P57,"&lt;"&amp;0,E57:P57))</f>
        <v>2.4533448750091456</v>
      </c>
      <c r="C37" s="134"/>
      <c r="D37" s="151"/>
      <c r="E37" s="157"/>
      <c r="F37" s="158"/>
      <c r="G37" s="158"/>
      <c r="H37" s="158"/>
      <c r="I37" s="158"/>
      <c r="J37" s="158"/>
      <c r="K37" s="158"/>
      <c r="L37" s="158"/>
      <c r="M37" s="158"/>
      <c r="N37" s="158"/>
      <c r="O37" s="158"/>
      <c r="P37" s="159"/>
    </row>
    <row r="38" spans="1:16" x14ac:dyDescent="0.4">
      <c r="A38" s="134"/>
      <c r="B38" s="134"/>
      <c r="C38" s="134"/>
      <c r="D38" s="151" t="s">
        <v>77</v>
      </c>
      <c r="E38" s="152"/>
      <c r="F38" s="137"/>
      <c r="G38" s="137"/>
      <c r="H38" s="137"/>
      <c r="I38" s="137"/>
      <c r="J38" s="137"/>
      <c r="K38" s="137"/>
      <c r="L38" s="137"/>
      <c r="M38" s="137"/>
      <c r="N38" s="137"/>
      <c r="O38" s="137"/>
      <c r="P38" s="138"/>
    </row>
    <row r="39" spans="1:16" x14ac:dyDescent="0.4">
      <c r="A39" s="134"/>
      <c r="B39" s="134"/>
      <c r="C39" s="134"/>
      <c r="D39" s="151" t="s">
        <v>82</v>
      </c>
      <c r="E39" s="152">
        <v>0</v>
      </c>
      <c r="F39" s="137">
        <f>-E35</f>
        <v>5317625</v>
      </c>
      <c r="G39" s="137">
        <f>F43</f>
        <v>5652869.4015232082</v>
      </c>
      <c r="H39" s="137">
        <f t="shared" ref="H39:P39" si="24">G43</f>
        <v>5977843.1781482724</v>
      </c>
      <c r="I39" s="137">
        <f t="shared" si="24"/>
        <v>6188468.1309275422</v>
      </c>
      <c r="J39" s="137">
        <f t="shared" si="24"/>
        <v>6375571.8547830712</v>
      </c>
      <c r="K39" s="137">
        <f t="shared" si="24"/>
        <v>6535527.3733599298</v>
      </c>
      <c r="L39" s="137">
        <f t="shared" si="24"/>
        <v>6664343.8282020977</v>
      </c>
      <c r="M39" s="137">
        <f t="shared" si="24"/>
        <v>6757634.301838534</v>
      </c>
      <c r="N39" s="137">
        <f t="shared" si="24"/>
        <v>6810580.9405407226</v>
      </c>
      <c r="O39" s="137">
        <f t="shared" si="24"/>
        <v>6817897.1555727348</v>
      </c>
      <c r="P39" s="138">
        <f t="shared" si="24"/>
        <v>0</v>
      </c>
    </row>
    <row r="40" spans="1:16" x14ac:dyDescent="0.4">
      <c r="A40" s="134"/>
      <c r="D40" s="151" t="s">
        <v>84</v>
      </c>
      <c r="E40" s="152">
        <v>0</v>
      </c>
      <c r="F40" s="160">
        <f>F39*$B$32</f>
        <v>425410</v>
      </c>
      <c r="G40" s="160">
        <f t="shared" ref="G40:P40" si="25">G39*$B$32</f>
        <v>452229.55212185666</v>
      </c>
      <c r="H40" s="160">
        <f t="shared" si="25"/>
        <v>478227.45425186178</v>
      </c>
      <c r="I40" s="160">
        <f t="shared" si="25"/>
        <v>495077.45047420339</v>
      </c>
      <c r="J40" s="160">
        <f t="shared" si="25"/>
        <v>510045.74838264572</v>
      </c>
      <c r="K40" s="160">
        <f t="shared" si="25"/>
        <v>522842.1898687944</v>
      </c>
      <c r="L40" s="160">
        <f t="shared" si="25"/>
        <v>533147.50625616778</v>
      </c>
      <c r="M40" s="160">
        <f t="shared" si="25"/>
        <v>540610.74414708267</v>
      </c>
      <c r="N40" s="160">
        <f t="shared" si="25"/>
        <v>544846.47524325782</v>
      </c>
      <c r="O40" s="160">
        <f t="shared" si="25"/>
        <v>545431.77244581876</v>
      </c>
      <c r="P40" s="161">
        <f t="shared" si="25"/>
        <v>0</v>
      </c>
    </row>
    <row r="41" spans="1:16" x14ac:dyDescent="0.4">
      <c r="A41" s="134"/>
      <c r="D41" s="151" t="s">
        <v>76</v>
      </c>
      <c r="E41" s="152">
        <f>E35</f>
        <v>-5317625</v>
      </c>
      <c r="F41" s="137">
        <f>F35</f>
        <v>0</v>
      </c>
      <c r="G41" s="137">
        <f t="shared" ref="G41:P41" si="26">G35</f>
        <v>0</v>
      </c>
      <c r="H41" s="137">
        <f t="shared" si="26"/>
        <v>0</v>
      </c>
      <c r="I41" s="137">
        <f t="shared" si="26"/>
        <v>0</v>
      </c>
      <c r="J41" s="137">
        <f t="shared" si="26"/>
        <v>0</v>
      </c>
      <c r="K41" s="137">
        <f t="shared" si="26"/>
        <v>0</v>
      </c>
      <c r="L41" s="137">
        <f t="shared" si="26"/>
        <v>0</v>
      </c>
      <c r="M41" s="137">
        <f t="shared" si="26"/>
        <v>0</v>
      </c>
      <c r="N41" s="137">
        <f t="shared" si="26"/>
        <v>0</v>
      </c>
      <c r="O41" s="137">
        <f t="shared" si="26"/>
        <v>0</v>
      </c>
      <c r="P41" s="138">
        <f t="shared" si="26"/>
        <v>0</v>
      </c>
    </row>
    <row r="42" spans="1:16" x14ac:dyDescent="0.4">
      <c r="A42" s="134"/>
      <c r="B42" s="134"/>
      <c r="C42" s="134"/>
      <c r="D42" s="151" t="s">
        <v>86</v>
      </c>
      <c r="E42" s="152">
        <v>0</v>
      </c>
      <c r="F42" s="137">
        <f>MIN(F39+F40,MAX(F23,0)*$B$31)</f>
        <v>90165.598476792031</v>
      </c>
      <c r="G42" s="137">
        <f t="shared" ref="G42:P42" si="27">MIN(G39+G40,MAX(G23,0)*$B$31)</f>
        <v>127255.77549679202</v>
      </c>
      <c r="H42" s="137">
        <f t="shared" si="27"/>
        <v>267602.501472592</v>
      </c>
      <c r="I42" s="137">
        <f t="shared" si="27"/>
        <v>307973.72661867412</v>
      </c>
      <c r="J42" s="137">
        <f t="shared" si="27"/>
        <v>350090.22980578686</v>
      </c>
      <c r="K42" s="137">
        <f t="shared" si="27"/>
        <v>394025.7350266272</v>
      </c>
      <c r="L42" s="137">
        <f t="shared" si="27"/>
        <v>439857.03261973191</v>
      </c>
      <c r="M42" s="137">
        <f t="shared" si="27"/>
        <v>487664.10544489406</v>
      </c>
      <c r="N42" s="137">
        <f t="shared" si="27"/>
        <v>537530.26021124574</v>
      </c>
      <c r="O42" s="137">
        <f t="shared" si="27"/>
        <v>7363328.9280185532</v>
      </c>
      <c r="P42" s="138">
        <f t="shared" si="27"/>
        <v>0</v>
      </c>
    </row>
    <row r="43" spans="1:16" x14ac:dyDescent="0.4">
      <c r="A43" s="134"/>
      <c r="B43" s="134"/>
      <c r="C43" s="134"/>
      <c r="D43" s="151" t="s">
        <v>87</v>
      </c>
      <c r="E43" s="152">
        <f>E41</f>
        <v>-5317625</v>
      </c>
      <c r="F43" s="160">
        <f>F39+F40+F41-F42</f>
        <v>5652869.4015232082</v>
      </c>
      <c r="G43" s="160">
        <f t="shared" ref="G43:P43" si="28">G39+G40+G41-G42</f>
        <v>5977843.1781482724</v>
      </c>
      <c r="H43" s="160">
        <f t="shared" si="28"/>
        <v>6188468.1309275422</v>
      </c>
      <c r="I43" s="160">
        <f t="shared" si="28"/>
        <v>6375571.8547830712</v>
      </c>
      <c r="J43" s="160">
        <f t="shared" si="28"/>
        <v>6535527.3733599298</v>
      </c>
      <c r="K43" s="160">
        <f t="shared" si="28"/>
        <v>6664343.8282020977</v>
      </c>
      <c r="L43" s="160">
        <f t="shared" si="28"/>
        <v>6757634.301838534</v>
      </c>
      <c r="M43" s="160">
        <f t="shared" si="28"/>
        <v>6810580.9405407226</v>
      </c>
      <c r="N43" s="160">
        <f t="shared" si="28"/>
        <v>6817897.1555727348</v>
      </c>
      <c r="O43" s="160">
        <f t="shared" si="28"/>
        <v>0</v>
      </c>
      <c r="P43" s="161">
        <f t="shared" si="28"/>
        <v>0</v>
      </c>
    </row>
    <row r="44" spans="1:16" x14ac:dyDescent="0.4">
      <c r="A44" s="134"/>
      <c r="B44" s="162" t="s">
        <v>88</v>
      </c>
      <c r="C44" s="263">
        <f>XIRR(E44:P44,E33:P33)</f>
        <v>7.9933735728263872E-2</v>
      </c>
      <c r="D44" s="153" t="s">
        <v>89</v>
      </c>
      <c r="E44" s="154">
        <f>E41+E42</f>
        <v>-5317625</v>
      </c>
      <c r="F44" s="155">
        <f>F42+F41</f>
        <v>90165.598476792031</v>
      </c>
      <c r="G44" s="155">
        <f t="shared" ref="G44:P44" si="29">G42+G41</f>
        <v>127255.77549679202</v>
      </c>
      <c r="H44" s="155">
        <f t="shared" si="29"/>
        <v>267602.501472592</v>
      </c>
      <c r="I44" s="155">
        <f t="shared" si="29"/>
        <v>307973.72661867412</v>
      </c>
      <c r="J44" s="155">
        <f t="shared" si="29"/>
        <v>350090.22980578686</v>
      </c>
      <c r="K44" s="155">
        <f t="shared" si="29"/>
        <v>394025.7350266272</v>
      </c>
      <c r="L44" s="155">
        <f t="shared" si="29"/>
        <v>439857.03261973191</v>
      </c>
      <c r="M44" s="155">
        <f t="shared" si="29"/>
        <v>487664.10544489406</v>
      </c>
      <c r="N44" s="155">
        <f t="shared" si="29"/>
        <v>537530.26021124574</v>
      </c>
      <c r="O44" s="155">
        <f t="shared" si="29"/>
        <v>7363328.9280185532</v>
      </c>
      <c r="P44" s="156">
        <f t="shared" si="29"/>
        <v>0</v>
      </c>
    </row>
    <row r="45" spans="1:16" x14ac:dyDescent="0.4">
      <c r="A45" s="134"/>
      <c r="B45" s="134"/>
      <c r="C45" s="134"/>
      <c r="D45" s="151"/>
      <c r="E45" s="152"/>
      <c r="F45" s="137"/>
      <c r="G45" s="137"/>
      <c r="H45" s="137"/>
      <c r="I45" s="137"/>
      <c r="J45" s="137"/>
      <c r="K45" s="137"/>
      <c r="L45" s="137"/>
      <c r="M45" s="137"/>
      <c r="N45" s="137"/>
      <c r="O45" s="137"/>
      <c r="P45" s="138"/>
    </row>
    <row r="46" spans="1:16" x14ac:dyDescent="0.4">
      <c r="A46" s="134"/>
      <c r="B46" s="134"/>
      <c r="C46" s="134"/>
      <c r="D46" s="151" t="s">
        <v>74</v>
      </c>
      <c r="E46" s="163">
        <f>E34</f>
        <v>-279875</v>
      </c>
      <c r="F46" s="160">
        <f>F34</f>
        <v>0</v>
      </c>
      <c r="G46" s="160">
        <f t="shared" ref="G46:P46" si="30">G34</f>
        <v>0</v>
      </c>
      <c r="H46" s="160">
        <f t="shared" si="30"/>
        <v>0</v>
      </c>
      <c r="I46" s="160">
        <f t="shared" si="30"/>
        <v>0</v>
      </c>
      <c r="J46" s="160">
        <f t="shared" si="30"/>
        <v>0</v>
      </c>
      <c r="K46" s="160">
        <f t="shared" si="30"/>
        <v>0</v>
      </c>
      <c r="L46" s="160">
        <f t="shared" si="30"/>
        <v>0</v>
      </c>
      <c r="M46" s="160">
        <f t="shared" si="30"/>
        <v>0</v>
      </c>
      <c r="N46" s="160">
        <f t="shared" si="30"/>
        <v>0</v>
      </c>
      <c r="O46" s="160">
        <f t="shared" si="30"/>
        <v>0</v>
      </c>
      <c r="P46" s="161">
        <f t="shared" si="30"/>
        <v>0</v>
      </c>
    </row>
    <row r="47" spans="1:16" x14ac:dyDescent="0.4">
      <c r="A47" s="134"/>
      <c r="B47" s="134"/>
      <c r="C47" s="134"/>
      <c r="D47" s="151" t="s">
        <v>90</v>
      </c>
      <c r="E47" s="152">
        <v>0</v>
      </c>
      <c r="F47" s="137">
        <f>F42/$B$31*$B$30</f>
        <v>4745.557814568002</v>
      </c>
      <c r="G47" s="137">
        <f t="shared" ref="G47:P47" si="31">G42/$B$31*$B$30</f>
        <v>6697.6723945680023</v>
      </c>
      <c r="H47" s="137">
        <f t="shared" si="31"/>
        <v>14084.342182767999</v>
      </c>
      <c r="I47" s="137">
        <f t="shared" si="31"/>
        <v>16209.143506246008</v>
      </c>
      <c r="J47" s="137">
        <f t="shared" si="31"/>
        <v>18425.801568725627</v>
      </c>
      <c r="K47" s="137">
        <f t="shared" si="31"/>
        <v>20738.196580348802</v>
      </c>
      <c r="L47" s="137">
        <f t="shared" si="31"/>
        <v>23150.370137880629</v>
      </c>
      <c r="M47" s="137">
        <f t="shared" si="31"/>
        <v>25666.531865520741</v>
      </c>
      <c r="N47" s="137">
        <f t="shared" si="31"/>
        <v>28291.066326907676</v>
      </c>
      <c r="O47" s="137">
        <f t="shared" si="31"/>
        <v>387543.62779045018</v>
      </c>
      <c r="P47" s="138">
        <f t="shared" si="31"/>
        <v>0</v>
      </c>
    </row>
    <row r="48" spans="1:16" x14ac:dyDescent="0.4">
      <c r="A48" s="134"/>
      <c r="B48" s="134"/>
      <c r="C48" s="134"/>
      <c r="D48" s="153" t="s">
        <v>91</v>
      </c>
      <c r="E48" s="154">
        <f>E47+E46</f>
        <v>-279875</v>
      </c>
      <c r="F48" s="155">
        <f>SUM(F46:F47)</f>
        <v>4745.557814568002</v>
      </c>
      <c r="G48" s="155">
        <f t="shared" ref="G48:P48" si="32">SUM(G46:G47)</f>
        <v>6697.6723945680023</v>
      </c>
      <c r="H48" s="155">
        <f t="shared" si="32"/>
        <v>14084.342182767999</v>
      </c>
      <c r="I48" s="155">
        <f t="shared" si="32"/>
        <v>16209.143506246008</v>
      </c>
      <c r="J48" s="155">
        <f t="shared" si="32"/>
        <v>18425.801568725627</v>
      </c>
      <c r="K48" s="155">
        <f t="shared" si="32"/>
        <v>20738.196580348802</v>
      </c>
      <c r="L48" s="155">
        <f t="shared" si="32"/>
        <v>23150.370137880629</v>
      </c>
      <c r="M48" s="155">
        <f t="shared" si="32"/>
        <v>25666.531865520741</v>
      </c>
      <c r="N48" s="155">
        <f t="shared" si="32"/>
        <v>28291.066326907676</v>
      </c>
      <c r="O48" s="155">
        <f t="shared" si="32"/>
        <v>387543.62779045018</v>
      </c>
      <c r="P48" s="156">
        <f t="shared" si="32"/>
        <v>0</v>
      </c>
    </row>
    <row r="49" spans="1:16" x14ac:dyDescent="0.4">
      <c r="A49" s="134"/>
      <c r="B49" s="134"/>
      <c r="C49" s="134"/>
      <c r="D49" s="151" t="s">
        <v>92</v>
      </c>
      <c r="E49" s="152">
        <f>E47+E42</f>
        <v>0</v>
      </c>
      <c r="F49" s="137">
        <f>F47+F42</f>
        <v>94911.156291360036</v>
      </c>
      <c r="G49" s="137">
        <f t="shared" ref="G49:P49" si="33">G47+G42</f>
        <v>133953.44789136003</v>
      </c>
      <c r="H49" s="137">
        <f t="shared" si="33"/>
        <v>281686.84365535999</v>
      </c>
      <c r="I49" s="137">
        <f t="shared" si="33"/>
        <v>324182.87012492015</v>
      </c>
      <c r="J49" s="137">
        <f t="shared" si="33"/>
        <v>368516.03137451247</v>
      </c>
      <c r="K49" s="137">
        <f t="shared" si="33"/>
        <v>414763.93160697602</v>
      </c>
      <c r="L49" s="137">
        <f t="shared" si="33"/>
        <v>463007.40275761252</v>
      </c>
      <c r="M49" s="137">
        <f t="shared" si="33"/>
        <v>513330.63731041481</v>
      </c>
      <c r="N49" s="137">
        <f t="shared" si="33"/>
        <v>565821.32653815346</v>
      </c>
      <c r="O49" s="137">
        <f t="shared" si="33"/>
        <v>7750872.5558090033</v>
      </c>
      <c r="P49" s="138">
        <f t="shared" si="33"/>
        <v>0</v>
      </c>
    </row>
    <row r="50" spans="1:16" x14ac:dyDescent="0.4">
      <c r="A50" s="134"/>
      <c r="B50" s="134"/>
      <c r="C50" s="134"/>
      <c r="D50" s="153" t="s">
        <v>93</v>
      </c>
      <c r="E50" s="154">
        <f>MAX(E23-E49,0)</f>
        <v>0</v>
      </c>
      <c r="F50" s="155">
        <f>IFERROR(MAX(F23-F49,0),0)</f>
        <v>0</v>
      </c>
      <c r="G50" s="155">
        <f t="shared" ref="G50:P50" si="34">IFERROR(MAX(G23-G49,0),0)</f>
        <v>0</v>
      </c>
      <c r="H50" s="155">
        <f t="shared" si="34"/>
        <v>0</v>
      </c>
      <c r="I50" s="155">
        <f t="shared" si="34"/>
        <v>0</v>
      </c>
      <c r="J50" s="155">
        <f t="shared" si="34"/>
        <v>0</v>
      </c>
      <c r="K50" s="155">
        <f t="shared" si="34"/>
        <v>0</v>
      </c>
      <c r="L50" s="155">
        <f t="shared" si="34"/>
        <v>5.8207660913467407E-11</v>
      </c>
      <c r="M50" s="155">
        <f t="shared" si="34"/>
        <v>0</v>
      </c>
      <c r="N50" s="155">
        <f t="shared" si="34"/>
        <v>0</v>
      </c>
      <c r="O50" s="155">
        <f t="shared" si="34"/>
        <v>3526939.6681300243</v>
      </c>
      <c r="P50" s="156">
        <f t="shared" si="34"/>
        <v>0</v>
      </c>
    </row>
    <row r="51" spans="1:16" x14ac:dyDescent="0.4">
      <c r="A51" s="134"/>
      <c r="B51" s="134"/>
      <c r="C51" s="134"/>
      <c r="D51" s="164"/>
      <c r="E51" s="157"/>
      <c r="F51" s="158"/>
      <c r="G51" s="158"/>
      <c r="H51" s="158"/>
      <c r="I51" s="158"/>
      <c r="J51" s="158"/>
      <c r="K51" s="158"/>
      <c r="L51" s="158"/>
      <c r="M51" s="158"/>
      <c r="N51" s="158"/>
      <c r="O51" s="158"/>
      <c r="P51" s="159"/>
    </row>
    <row r="52" spans="1:16" x14ac:dyDescent="0.4">
      <c r="A52" s="134"/>
      <c r="B52" s="134"/>
      <c r="C52" s="134"/>
      <c r="D52" s="165" t="s">
        <v>79</v>
      </c>
      <c r="E52" s="152"/>
      <c r="F52" s="137"/>
      <c r="G52" s="137"/>
      <c r="H52" s="137"/>
      <c r="I52" s="137"/>
      <c r="J52" s="137"/>
      <c r="K52" s="137"/>
      <c r="L52" s="137"/>
      <c r="M52" s="137"/>
      <c r="N52" s="137"/>
      <c r="O52" s="137"/>
      <c r="P52" s="138"/>
    </row>
    <row r="53" spans="1:16" x14ac:dyDescent="0.4">
      <c r="A53" s="134"/>
      <c r="B53" s="134"/>
      <c r="C53" s="134"/>
      <c r="D53" s="151" t="s">
        <v>94</v>
      </c>
      <c r="E53" s="152">
        <f>E50-E54</f>
        <v>0</v>
      </c>
      <c r="F53" s="137">
        <f t="shared" ref="F53:O53" si="35">F50-F54</f>
        <v>0</v>
      </c>
      <c r="G53" s="137">
        <f t="shared" si="35"/>
        <v>0</v>
      </c>
      <c r="H53" s="137">
        <f t="shared" si="35"/>
        <v>0</v>
      </c>
      <c r="I53" s="137">
        <f t="shared" si="35"/>
        <v>0</v>
      </c>
      <c r="J53" s="137">
        <f t="shared" si="35"/>
        <v>0</v>
      </c>
      <c r="K53" s="137">
        <f t="shared" si="35"/>
        <v>0</v>
      </c>
      <c r="L53" s="137">
        <f t="shared" si="35"/>
        <v>4.423782229423523E-11</v>
      </c>
      <c r="M53" s="137">
        <f t="shared" si="35"/>
        <v>0</v>
      </c>
      <c r="N53" s="137">
        <f t="shared" si="35"/>
        <v>0</v>
      </c>
      <c r="O53" s="137">
        <f t="shared" si="35"/>
        <v>2680474.1477788184</v>
      </c>
      <c r="P53" s="138">
        <f t="shared" ref="P53" si="36">P50*$B$31</f>
        <v>0</v>
      </c>
    </row>
    <row r="54" spans="1:16" x14ac:dyDescent="0.4">
      <c r="A54" s="134"/>
      <c r="B54" s="134"/>
      <c r="C54" s="134"/>
      <c r="D54" s="151" t="s">
        <v>95</v>
      </c>
      <c r="E54" s="152">
        <f>E50*($B$30+($B$33*$B$31))</f>
        <v>0</v>
      </c>
      <c r="F54" s="137">
        <f t="shared" ref="F54:P54" si="37">F50*($B$30+($B$33*$B$31))</f>
        <v>0</v>
      </c>
      <c r="G54" s="137">
        <f t="shared" si="37"/>
        <v>0</v>
      </c>
      <c r="H54" s="137">
        <f t="shared" si="37"/>
        <v>0</v>
      </c>
      <c r="I54" s="137">
        <f t="shared" si="37"/>
        <v>0</v>
      </c>
      <c r="J54" s="137">
        <f t="shared" si="37"/>
        <v>0</v>
      </c>
      <c r="K54" s="137">
        <f t="shared" si="37"/>
        <v>0</v>
      </c>
      <c r="L54" s="137">
        <f t="shared" si="37"/>
        <v>1.3969838619232177E-11</v>
      </c>
      <c r="M54" s="137">
        <f t="shared" si="37"/>
        <v>0</v>
      </c>
      <c r="N54" s="137">
        <f t="shared" si="37"/>
        <v>0</v>
      </c>
      <c r="O54" s="137">
        <f t="shared" si="37"/>
        <v>846465.52035120584</v>
      </c>
      <c r="P54" s="138">
        <f t="shared" si="37"/>
        <v>0</v>
      </c>
    </row>
    <row r="55" spans="1:16" x14ac:dyDescent="0.4">
      <c r="D55" s="166" t="s">
        <v>92</v>
      </c>
      <c r="E55" s="167">
        <f>SUM(E53:E54)</f>
        <v>0</v>
      </c>
      <c r="F55" s="168">
        <f t="shared" ref="F55:P55" si="38">SUM(F53:F54)</f>
        <v>0</v>
      </c>
      <c r="G55" s="168">
        <f t="shared" si="38"/>
        <v>0</v>
      </c>
      <c r="H55" s="168">
        <f t="shared" si="38"/>
        <v>0</v>
      </c>
      <c r="I55" s="168">
        <f t="shared" si="38"/>
        <v>0</v>
      </c>
      <c r="J55" s="168">
        <f t="shared" si="38"/>
        <v>0</v>
      </c>
      <c r="K55" s="168">
        <f t="shared" si="38"/>
        <v>0</v>
      </c>
      <c r="L55" s="168">
        <f t="shared" si="38"/>
        <v>5.8207660913467407E-11</v>
      </c>
      <c r="M55" s="168">
        <f t="shared" si="38"/>
        <v>0</v>
      </c>
      <c r="N55" s="168">
        <f t="shared" si="38"/>
        <v>0</v>
      </c>
      <c r="O55" s="168">
        <f t="shared" si="38"/>
        <v>3526939.6681300243</v>
      </c>
      <c r="P55" s="148">
        <f t="shared" si="38"/>
        <v>0</v>
      </c>
    </row>
    <row r="56" spans="1:16" x14ac:dyDescent="0.4">
      <c r="D56" s="117"/>
      <c r="E56" s="169"/>
      <c r="F56" s="169"/>
      <c r="G56" s="169"/>
      <c r="H56" s="169"/>
      <c r="I56" s="169"/>
      <c r="J56" s="169"/>
      <c r="K56" s="170"/>
      <c r="L56" s="169"/>
      <c r="M56" s="169"/>
      <c r="N56" s="169"/>
      <c r="O56" s="169"/>
      <c r="P56" s="169"/>
    </row>
    <row r="57" spans="1:16" x14ac:dyDescent="0.4">
      <c r="D57" s="153" t="s">
        <v>96</v>
      </c>
      <c r="E57" s="145">
        <f>E44+E53</f>
        <v>-5317625</v>
      </c>
      <c r="F57" s="145">
        <f t="shared" ref="F57:P57" si="39">F44+F53</f>
        <v>90165.598476792031</v>
      </c>
      <c r="G57" s="145">
        <f t="shared" si="39"/>
        <v>127255.77549679202</v>
      </c>
      <c r="H57" s="145">
        <f t="shared" si="39"/>
        <v>267602.501472592</v>
      </c>
      <c r="I57" s="145">
        <f t="shared" si="39"/>
        <v>307973.72661867412</v>
      </c>
      <c r="J57" s="145">
        <f t="shared" si="39"/>
        <v>350090.22980578686</v>
      </c>
      <c r="K57" s="145">
        <f t="shared" si="39"/>
        <v>394025.7350266272</v>
      </c>
      <c r="L57" s="145">
        <f t="shared" si="39"/>
        <v>439857.03261973197</v>
      </c>
      <c r="M57" s="145">
        <f t="shared" si="39"/>
        <v>487664.10544489406</v>
      </c>
      <c r="N57" s="145">
        <f t="shared" si="39"/>
        <v>537530.26021124574</v>
      </c>
      <c r="O57" s="145">
        <f t="shared" si="39"/>
        <v>10043803.075797372</v>
      </c>
      <c r="P57" s="146">
        <f t="shared" si="39"/>
        <v>0</v>
      </c>
    </row>
    <row r="58" spans="1:16" x14ac:dyDescent="0.4">
      <c r="D58" s="171" t="s">
        <v>97</v>
      </c>
      <c r="E58" s="142">
        <f>E48+E54</f>
        <v>-279875</v>
      </c>
      <c r="F58" s="142">
        <f t="shared" ref="F58:P58" si="40">F48+F54</f>
        <v>4745.557814568002</v>
      </c>
      <c r="G58" s="142">
        <f t="shared" si="40"/>
        <v>6697.6723945680023</v>
      </c>
      <c r="H58" s="142">
        <f t="shared" si="40"/>
        <v>14084.342182767999</v>
      </c>
      <c r="I58" s="142">
        <f t="shared" si="40"/>
        <v>16209.143506246008</v>
      </c>
      <c r="J58" s="142">
        <f t="shared" si="40"/>
        <v>18425.801568725627</v>
      </c>
      <c r="K58" s="142">
        <f t="shared" si="40"/>
        <v>20738.196580348802</v>
      </c>
      <c r="L58" s="142">
        <f t="shared" si="40"/>
        <v>23150.370137880644</v>
      </c>
      <c r="M58" s="142">
        <f t="shared" si="40"/>
        <v>25666.531865520741</v>
      </c>
      <c r="N58" s="142">
        <f t="shared" si="40"/>
        <v>28291.066326907676</v>
      </c>
      <c r="O58" s="142">
        <f t="shared" si="40"/>
        <v>1234009.1481416561</v>
      </c>
      <c r="P58" s="143">
        <f t="shared" si="40"/>
        <v>0</v>
      </c>
    </row>
  </sheetData>
  <mergeCells count="2">
    <mergeCell ref="R1:V1"/>
    <mergeCell ref="R9:U9"/>
  </mergeCells>
  <pageMargins left="0.7" right="0.7" top="0.75" bottom="0.75" header="0.3" footer="0.3"/>
  <legacy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243D9E-FB85-4281-A5E5-0BB5BEEBE3B1}">
  <dimension ref="A1:L29"/>
  <sheetViews>
    <sheetView showGridLines="0" zoomScale="115" zoomScaleNormal="115" zoomScaleSheetLayoutView="120" workbookViewId="0"/>
  </sheetViews>
  <sheetFormatPr defaultRowHeight="12.3" x14ac:dyDescent="0.4"/>
  <cols>
    <col min="1" max="1" width="19.89453125" style="1" bestFit="1" customWidth="1"/>
    <col min="2" max="2" width="10.5234375" style="1" bestFit="1" customWidth="1"/>
    <col min="3" max="3" width="8.83984375" style="1"/>
    <col min="4" max="4" width="22.15625" style="1" bestFit="1" customWidth="1"/>
    <col min="5" max="5" width="11.89453125" style="1" customWidth="1"/>
    <col min="6" max="6" width="8.83984375" style="1"/>
    <col min="7" max="7" width="10.5234375" style="1" bestFit="1" customWidth="1"/>
    <col min="8" max="8" width="22.89453125" style="1" bestFit="1" customWidth="1"/>
    <col min="9" max="16384" width="8.83984375" style="1"/>
  </cols>
  <sheetData>
    <row r="1" spans="1:12" x14ac:dyDescent="0.4">
      <c r="A1" s="281" t="s">
        <v>119</v>
      </c>
      <c r="B1" s="282"/>
      <c r="C1" s="282"/>
      <c r="D1" s="282"/>
      <c r="E1" s="282"/>
      <c r="F1" s="282"/>
      <c r="G1" s="282"/>
      <c r="H1" s="282"/>
      <c r="I1" s="283"/>
    </row>
    <row r="2" spans="1:12" x14ac:dyDescent="0.4">
      <c r="A2" s="318" t="s">
        <v>204</v>
      </c>
      <c r="B2" s="319"/>
      <c r="C2" s="319"/>
      <c r="D2" s="319"/>
      <c r="E2" s="319"/>
      <c r="F2" s="319"/>
      <c r="G2" s="319"/>
      <c r="H2" s="319"/>
      <c r="I2" s="320"/>
    </row>
    <row r="3" spans="1:12" x14ac:dyDescent="0.4">
      <c r="A3" s="321"/>
      <c r="B3" s="322"/>
      <c r="C3" s="322"/>
      <c r="D3" s="322"/>
      <c r="E3" s="322"/>
      <c r="F3" s="322"/>
      <c r="G3" s="322"/>
      <c r="H3" s="322"/>
      <c r="I3" s="323"/>
    </row>
    <row r="4" spans="1:12" x14ac:dyDescent="0.4">
      <c r="A4" s="308"/>
      <c r="B4" s="308"/>
      <c r="C4" s="308"/>
      <c r="D4" s="308"/>
      <c r="E4" s="308"/>
      <c r="F4" s="308"/>
      <c r="G4" s="308"/>
      <c r="H4" s="308"/>
      <c r="I4" s="308"/>
      <c r="J4" s="295"/>
      <c r="K4" s="295"/>
      <c r="L4" s="295"/>
    </row>
    <row r="5" spans="1:12" x14ac:dyDescent="0.4">
      <c r="A5" s="281" t="s">
        <v>145</v>
      </c>
      <c r="B5" s="283"/>
      <c r="D5" s="284" t="s">
        <v>123</v>
      </c>
      <c r="E5" s="285"/>
      <c r="F5" s="285"/>
      <c r="G5" s="286"/>
      <c r="H5" s="191"/>
      <c r="I5" s="191"/>
    </row>
    <row r="6" spans="1:12" x14ac:dyDescent="0.4">
      <c r="A6" s="297" t="s">
        <v>55</v>
      </c>
      <c r="B6" s="202">
        <v>1988</v>
      </c>
      <c r="D6" s="204" t="s">
        <v>124</v>
      </c>
      <c r="E6" s="205" t="s">
        <v>125</v>
      </c>
      <c r="F6" s="205" t="s">
        <v>126</v>
      </c>
      <c r="G6" s="206" t="s">
        <v>127</v>
      </c>
    </row>
    <row r="7" spans="1:12" x14ac:dyDescent="0.4">
      <c r="A7" s="291" t="s">
        <v>120</v>
      </c>
      <c r="B7" s="159">
        <v>12</v>
      </c>
      <c r="D7" s="195">
        <v>60</v>
      </c>
      <c r="E7" s="196" t="s">
        <v>128</v>
      </c>
      <c r="F7" s="196">
        <v>600</v>
      </c>
      <c r="G7" s="197">
        <v>1475</v>
      </c>
    </row>
    <row r="8" spans="1:12" x14ac:dyDescent="0.4">
      <c r="A8" s="291" t="s">
        <v>121</v>
      </c>
      <c r="B8" s="159">
        <v>4.3</v>
      </c>
      <c r="D8" s="157">
        <v>40</v>
      </c>
      <c r="E8" s="158" t="s">
        <v>129</v>
      </c>
      <c r="F8" s="158">
        <v>975</v>
      </c>
      <c r="G8" s="198">
        <v>1900</v>
      </c>
    </row>
    <row r="9" spans="1:12" x14ac:dyDescent="0.4">
      <c r="A9" s="291" t="s">
        <v>122</v>
      </c>
      <c r="B9" s="159">
        <v>300</v>
      </c>
      <c r="D9" s="199">
        <v>40</v>
      </c>
      <c r="E9" s="200" t="s">
        <v>130</v>
      </c>
      <c r="F9" s="200">
        <v>1100</v>
      </c>
      <c r="G9" s="201">
        <v>2150</v>
      </c>
    </row>
    <row r="10" spans="1:12" x14ac:dyDescent="0.4">
      <c r="A10" s="291" t="s">
        <v>146</v>
      </c>
      <c r="B10" s="207">
        <v>6.25E-2</v>
      </c>
      <c r="D10" s="287">
        <f>SUM(D7:D9)</f>
        <v>140</v>
      </c>
      <c r="E10" s="288"/>
      <c r="F10" s="289">
        <f>SUMPRODUCT(F7:F9,D7:D9)/SUM(D7:D9)</f>
        <v>850</v>
      </c>
      <c r="G10" s="290">
        <f>SUMPRODUCT(G7:G9,D7:D9)/D10</f>
        <v>1789.2857142857142</v>
      </c>
    </row>
    <row r="11" spans="1:12" x14ac:dyDescent="0.4">
      <c r="A11" s="292" t="s">
        <v>131</v>
      </c>
      <c r="B11" s="203">
        <v>50</v>
      </c>
    </row>
    <row r="12" spans="1:12" ht="36.9" x14ac:dyDescent="0.4">
      <c r="A12" s="295"/>
      <c r="D12" s="281" t="s">
        <v>147</v>
      </c>
      <c r="E12" s="282"/>
      <c r="F12" s="283"/>
      <c r="H12" s="284" t="s">
        <v>184</v>
      </c>
      <c r="I12" s="285"/>
    </row>
    <row r="13" spans="1:12" x14ac:dyDescent="0.4">
      <c r="A13" s="281" t="s">
        <v>132</v>
      </c>
      <c r="B13" s="283"/>
      <c r="D13" s="296" t="s">
        <v>151</v>
      </c>
      <c r="E13" s="205" t="s">
        <v>116</v>
      </c>
      <c r="F13" s="206" t="s">
        <v>149</v>
      </c>
      <c r="H13" s="293" t="s">
        <v>15</v>
      </c>
      <c r="I13" s="305">
        <v>0.65</v>
      </c>
    </row>
    <row r="14" spans="1:12" x14ac:dyDescent="0.4">
      <c r="A14" s="293" t="s">
        <v>133</v>
      </c>
      <c r="B14" s="192">
        <v>30000</v>
      </c>
      <c r="D14" s="291" t="s">
        <v>148</v>
      </c>
      <c r="E14" s="299">
        <v>840000</v>
      </c>
      <c r="F14" s="299">
        <f>E14/$D$10</f>
        <v>6000</v>
      </c>
      <c r="H14" s="291" t="s">
        <v>182</v>
      </c>
      <c r="I14" s="306" t="s">
        <v>190</v>
      </c>
    </row>
    <row r="15" spans="1:12" x14ac:dyDescent="0.4">
      <c r="A15" s="291" t="s">
        <v>134</v>
      </c>
      <c r="B15" s="180">
        <v>203000</v>
      </c>
      <c r="D15" s="291" t="s">
        <v>150</v>
      </c>
      <c r="E15" s="299">
        <v>500000</v>
      </c>
      <c r="F15" s="299">
        <f t="shared" ref="F15" si="0">E15/$D$10</f>
        <v>3571.4285714285716</v>
      </c>
      <c r="H15" s="291" t="s">
        <v>183</v>
      </c>
      <c r="I15" s="302">
        <v>0.03</v>
      </c>
    </row>
    <row r="16" spans="1:12" x14ac:dyDescent="0.4">
      <c r="A16" s="291" t="s">
        <v>135</v>
      </c>
      <c r="B16" s="180">
        <v>35000</v>
      </c>
      <c r="D16" s="291" t="s">
        <v>203</v>
      </c>
      <c r="E16" s="299">
        <f>SUM(E14:E15)*$G$16</f>
        <v>134000</v>
      </c>
      <c r="F16" s="299">
        <f t="shared" ref="F16" si="1">E16/$D$10</f>
        <v>957.14285714285711</v>
      </c>
      <c r="G16" s="298">
        <v>0.1</v>
      </c>
      <c r="H16" s="291" t="s">
        <v>185</v>
      </c>
      <c r="I16" s="306" t="s">
        <v>191</v>
      </c>
    </row>
    <row r="17" spans="1:9" x14ac:dyDescent="0.4">
      <c r="A17" s="291" t="s">
        <v>136</v>
      </c>
      <c r="B17" s="180">
        <v>35000</v>
      </c>
      <c r="D17" s="294" t="s">
        <v>116</v>
      </c>
      <c r="E17" s="300">
        <f>SUM(E14:E16)</f>
        <v>1474000</v>
      </c>
      <c r="F17" s="300">
        <f>E17/$D$10</f>
        <v>10528.571428571429</v>
      </c>
      <c r="H17" s="291" t="s">
        <v>186</v>
      </c>
      <c r="I17" s="302">
        <v>0.01</v>
      </c>
    </row>
    <row r="18" spans="1:9" x14ac:dyDescent="0.4">
      <c r="A18" s="291" t="s">
        <v>137</v>
      </c>
      <c r="B18" s="180">
        <v>77000</v>
      </c>
      <c r="D18" s="60"/>
      <c r="E18" s="208"/>
      <c r="H18" s="292" t="s">
        <v>23</v>
      </c>
      <c r="I18" s="307" t="s">
        <v>192</v>
      </c>
    </row>
    <row r="19" spans="1:9" ht="24.6" x14ac:dyDescent="0.4">
      <c r="A19" s="291" t="s">
        <v>138</v>
      </c>
      <c r="B19" s="180">
        <v>28000</v>
      </c>
      <c r="D19" s="284" t="s">
        <v>179</v>
      </c>
      <c r="E19" s="286"/>
    </row>
    <row r="20" spans="1:9" ht="24.6" x14ac:dyDescent="0.4">
      <c r="A20" s="291" t="s">
        <v>139</v>
      </c>
      <c r="B20" s="180">
        <v>7000</v>
      </c>
      <c r="D20" s="291" t="s">
        <v>180</v>
      </c>
      <c r="E20" s="301">
        <v>0.01</v>
      </c>
      <c r="H20" s="284" t="s">
        <v>197</v>
      </c>
      <c r="I20" s="285"/>
    </row>
    <row r="21" spans="1:9" x14ac:dyDescent="0.4">
      <c r="A21" s="291" t="s">
        <v>140</v>
      </c>
      <c r="B21" s="180">
        <v>140000</v>
      </c>
      <c r="D21" s="291" t="s">
        <v>26</v>
      </c>
      <c r="E21" s="302">
        <v>5.7500000000000002E-2</v>
      </c>
      <c r="H21" s="293" t="s">
        <v>198</v>
      </c>
      <c r="I21" s="305" t="s">
        <v>190</v>
      </c>
    </row>
    <row r="22" spans="1:9" x14ac:dyDescent="0.4">
      <c r="A22" s="291" t="s">
        <v>141</v>
      </c>
      <c r="B22" s="180">
        <v>-70000</v>
      </c>
      <c r="D22" s="291" t="s">
        <v>187</v>
      </c>
      <c r="E22" s="303">
        <v>2.75</v>
      </c>
      <c r="H22" s="291" t="s">
        <v>199</v>
      </c>
      <c r="I22" s="302">
        <v>0.14000000000000001</v>
      </c>
    </row>
    <row r="23" spans="1:9" x14ac:dyDescent="0.4">
      <c r="A23" s="291" t="s">
        <v>142</v>
      </c>
      <c r="B23" s="180">
        <v>102000</v>
      </c>
      <c r="D23" s="291" t="s">
        <v>188</v>
      </c>
      <c r="E23" s="303">
        <v>2.2999999999999998</v>
      </c>
      <c r="H23" s="291" t="s">
        <v>200</v>
      </c>
      <c r="I23" s="302" t="s">
        <v>201</v>
      </c>
    </row>
    <row r="24" spans="1:9" x14ac:dyDescent="0.4">
      <c r="A24" s="291" t="s">
        <v>143</v>
      </c>
      <c r="B24" s="180">
        <v>35000</v>
      </c>
      <c r="D24" s="291" t="s">
        <v>189</v>
      </c>
      <c r="E24" s="303">
        <v>2.25</v>
      </c>
      <c r="H24" s="292" t="s">
        <v>202</v>
      </c>
      <c r="I24" s="304">
        <v>0.08</v>
      </c>
    </row>
    <row r="25" spans="1:9" x14ac:dyDescent="0.4">
      <c r="A25" s="292" t="s">
        <v>144</v>
      </c>
      <c r="B25" s="193">
        <v>35000</v>
      </c>
      <c r="D25" s="291" t="s">
        <v>181</v>
      </c>
      <c r="E25" s="302">
        <v>0.04</v>
      </c>
    </row>
    <row r="26" spans="1:9" x14ac:dyDescent="0.4">
      <c r="A26" s="294" t="s">
        <v>116</v>
      </c>
      <c r="B26" s="194">
        <f>SUM(B14:B25)</f>
        <v>657000</v>
      </c>
      <c r="D26" s="291" t="s">
        <v>193</v>
      </c>
      <c r="E26" s="302">
        <v>0.03</v>
      </c>
    </row>
    <row r="27" spans="1:9" x14ac:dyDescent="0.4">
      <c r="D27" s="291" t="s">
        <v>194</v>
      </c>
      <c r="E27" s="302">
        <v>5.0000000000000001E-3</v>
      </c>
    </row>
    <row r="28" spans="1:9" x14ac:dyDescent="0.4">
      <c r="D28" s="291" t="s">
        <v>195</v>
      </c>
      <c r="E28" s="302" t="s">
        <v>196</v>
      </c>
    </row>
    <row r="29" spans="1:9" x14ac:dyDescent="0.4">
      <c r="D29" s="292" t="s">
        <v>159</v>
      </c>
      <c r="E29" s="304">
        <v>0.03</v>
      </c>
    </row>
  </sheetData>
  <mergeCells count="1">
    <mergeCell ref="A2:I3"/>
  </mergeCells>
  <pageMargins left="0.7" right="0.7" top="0.75" bottom="0.75" header="0.3" footer="0.3"/>
  <pageSetup scale="85"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E0E032-2A14-445A-A2DB-4A0980F047CE}">
  <dimension ref="A1:C18"/>
  <sheetViews>
    <sheetView showGridLines="0" tabSelected="1" zoomScale="160" zoomScaleNormal="160" zoomScalePageLayoutView="125" workbookViewId="0"/>
  </sheetViews>
  <sheetFormatPr defaultColWidth="11.578125" defaultRowHeight="12.3" x14ac:dyDescent="0.4"/>
  <cols>
    <col min="1" max="1" width="7.3671875" style="4" bestFit="1" customWidth="1"/>
    <col min="2" max="2" width="12.26171875" style="4" bestFit="1" customWidth="1"/>
    <col min="3" max="3" width="11.20703125" style="4" bestFit="1" customWidth="1"/>
    <col min="4" max="4" width="5.62890625" style="4" customWidth="1"/>
    <col min="5" max="5" width="6.83984375" style="4" customWidth="1"/>
    <col min="6" max="16384" width="11.578125" style="4"/>
  </cols>
  <sheetData>
    <row r="1" spans="1:3" x14ac:dyDescent="0.4">
      <c r="A1" s="50" t="s">
        <v>30</v>
      </c>
      <c r="B1" s="11" t="s">
        <v>2</v>
      </c>
      <c r="C1" s="3">
        <v>10000000</v>
      </c>
    </row>
    <row r="2" spans="1:3" x14ac:dyDescent="0.4">
      <c r="B2" s="19" t="s">
        <v>30</v>
      </c>
      <c r="C2" s="48">
        <v>0.06</v>
      </c>
    </row>
    <row r="3" spans="1:3" x14ac:dyDescent="0.4">
      <c r="B3" s="16" t="s">
        <v>31</v>
      </c>
      <c r="C3" s="53"/>
    </row>
    <row r="4" spans="1:3" x14ac:dyDescent="0.4">
      <c r="B4" s="18"/>
      <c r="C4" s="18"/>
    </row>
    <row r="5" spans="1:3" x14ac:dyDescent="0.4">
      <c r="B5" s="11" t="s">
        <v>31</v>
      </c>
      <c r="C5" s="3">
        <v>100000</v>
      </c>
    </row>
    <row r="6" spans="1:3" x14ac:dyDescent="0.4">
      <c r="B6" s="19" t="s">
        <v>30</v>
      </c>
      <c r="C6" s="48">
        <v>0.05</v>
      </c>
    </row>
    <row r="7" spans="1:3" x14ac:dyDescent="0.4">
      <c r="B7" s="16" t="s">
        <v>2</v>
      </c>
      <c r="C7" s="53"/>
    </row>
    <row r="8" spans="1:3" x14ac:dyDescent="0.4">
      <c r="B8" s="43"/>
      <c r="C8" s="43"/>
    </row>
    <row r="9" spans="1:3" x14ac:dyDescent="0.4">
      <c r="B9" s="11" t="s">
        <v>2</v>
      </c>
      <c r="C9" s="3">
        <v>7500000</v>
      </c>
    </row>
    <row r="10" spans="1:3" x14ac:dyDescent="0.4">
      <c r="B10" s="19" t="s">
        <v>31</v>
      </c>
      <c r="C10" s="49">
        <v>450000</v>
      </c>
    </row>
    <row r="11" spans="1:3" x14ac:dyDescent="0.4">
      <c r="B11" s="16" t="s">
        <v>30</v>
      </c>
      <c r="C11" s="324"/>
    </row>
    <row r="12" spans="1:3" x14ac:dyDescent="0.4">
      <c r="B12" s="41"/>
      <c r="C12" s="45"/>
    </row>
    <row r="13" spans="1:3" x14ac:dyDescent="0.4">
      <c r="B13" s="41"/>
      <c r="C13" s="46"/>
    </row>
    <row r="14" spans="1:3" x14ac:dyDescent="0.4">
      <c r="B14" s="41"/>
      <c r="C14" s="46"/>
    </row>
    <row r="15" spans="1:3" x14ac:dyDescent="0.4">
      <c r="B15" s="43"/>
      <c r="C15" s="43"/>
    </row>
    <row r="16" spans="1:3" x14ac:dyDescent="0.4">
      <c r="B16" s="41"/>
      <c r="C16" s="45"/>
    </row>
    <row r="17" spans="2:3" x14ac:dyDescent="0.4">
      <c r="B17" s="41"/>
      <c r="C17" s="47"/>
    </row>
    <row r="18" spans="2:3" x14ac:dyDescent="0.4">
      <c r="B18" s="41"/>
      <c r="C18" s="42"/>
    </row>
  </sheetData>
  <pageMargins left="0.75" right="0.75" top="1" bottom="1" header="0.5" footer="0.5"/>
  <pageSetup orientation="portrait" horizontalDpi="4294967292" verticalDpi="4294967292"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8F2160-EAB4-4E67-B0AC-E85F2A5E084F}">
  <dimension ref="A1:C11"/>
  <sheetViews>
    <sheetView showGridLines="0" zoomScale="160" zoomScaleNormal="160" workbookViewId="0"/>
  </sheetViews>
  <sheetFormatPr defaultRowHeight="12.3" x14ac:dyDescent="0.4"/>
  <cols>
    <col min="1" max="1" width="7.3671875" style="1" bestFit="1" customWidth="1"/>
    <col min="2" max="2" width="12.26171875" style="1" bestFit="1" customWidth="1"/>
    <col min="3" max="3" width="11.20703125" style="1" bestFit="1" customWidth="1"/>
    <col min="4" max="16384" width="8.83984375" style="1"/>
  </cols>
  <sheetData>
    <row r="1" spans="1:3" x14ac:dyDescent="0.4">
      <c r="A1" s="50" t="s">
        <v>30</v>
      </c>
      <c r="B1" s="11" t="s">
        <v>2</v>
      </c>
      <c r="C1" s="3">
        <v>10000000</v>
      </c>
    </row>
    <row r="2" spans="1:3" x14ac:dyDescent="0.4">
      <c r="A2" s="4"/>
      <c r="B2" s="19" t="s">
        <v>30</v>
      </c>
      <c r="C2" s="48">
        <v>0.06</v>
      </c>
    </row>
    <row r="3" spans="1:3" x14ac:dyDescent="0.4">
      <c r="A3" s="4"/>
      <c r="B3" s="16" t="s">
        <v>31</v>
      </c>
      <c r="C3" s="53">
        <f>C1*C2</f>
        <v>600000</v>
      </c>
    </row>
    <row r="4" spans="1:3" x14ac:dyDescent="0.4">
      <c r="A4" s="4"/>
      <c r="B4" s="18"/>
      <c r="C4" s="18"/>
    </row>
    <row r="5" spans="1:3" x14ac:dyDescent="0.4">
      <c r="A5" s="4"/>
      <c r="B5" s="11" t="s">
        <v>31</v>
      </c>
      <c r="C5" s="3">
        <v>100000</v>
      </c>
    </row>
    <row r="6" spans="1:3" x14ac:dyDescent="0.4">
      <c r="A6" s="4"/>
      <c r="B6" s="19" t="s">
        <v>30</v>
      </c>
      <c r="C6" s="48">
        <v>0.05</v>
      </c>
    </row>
    <row r="7" spans="1:3" x14ac:dyDescent="0.4">
      <c r="A7" s="4"/>
      <c r="B7" s="16" t="s">
        <v>2</v>
      </c>
      <c r="C7" s="53">
        <f>C5/C6</f>
        <v>2000000</v>
      </c>
    </row>
    <row r="8" spans="1:3" x14ac:dyDescent="0.4">
      <c r="A8" s="4"/>
      <c r="B8" s="43"/>
      <c r="C8" s="43"/>
    </row>
    <row r="9" spans="1:3" x14ac:dyDescent="0.4">
      <c r="A9" s="4"/>
      <c r="B9" s="11" t="s">
        <v>2</v>
      </c>
      <c r="C9" s="3">
        <v>7500000</v>
      </c>
    </row>
    <row r="10" spans="1:3" x14ac:dyDescent="0.4">
      <c r="A10" s="4"/>
      <c r="B10" s="19" t="s">
        <v>31</v>
      </c>
      <c r="C10" s="49">
        <v>450000</v>
      </c>
    </row>
    <row r="11" spans="1:3" x14ac:dyDescent="0.4">
      <c r="A11" s="4"/>
      <c r="B11" s="16" t="s">
        <v>30</v>
      </c>
      <c r="C11" s="52">
        <f>C10/C9</f>
        <v>0.06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4DB653-07CB-4470-87BD-08D40E8D3C3A}">
  <dimension ref="A1:F20"/>
  <sheetViews>
    <sheetView showGridLines="0" zoomScale="160" zoomScaleNormal="160" workbookViewId="0"/>
  </sheetViews>
  <sheetFormatPr defaultRowHeight="12.3" x14ac:dyDescent="0.4"/>
  <cols>
    <col min="1" max="1" width="10.7890625" style="1" bestFit="1" customWidth="1"/>
    <col min="2" max="2" width="27.68359375" style="1" bestFit="1" customWidth="1"/>
    <col min="3" max="3" width="11.20703125" style="1" bestFit="1" customWidth="1"/>
    <col min="4" max="4" width="8.83984375" style="1"/>
    <col min="5" max="5" width="17.89453125" style="1" bestFit="1" customWidth="1"/>
    <col min="6" max="16384" width="8.83984375" style="1"/>
  </cols>
  <sheetData>
    <row r="1" spans="1:3" x14ac:dyDescent="0.4">
      <c r="A1" s="50" t="s">
        <v>32</v>
      </c>
      <c r="B1" s="11" t="s">
        <v>2</v>
      </c>
      <c r="C1" s="3">
        <v>10000000</v>
      </c>
    </row>
    <row r="2" spans="1:3" x14ac:dyDescent="0.4">
      <c r="A2" s="4"/>
      <c r="B2" s="15" t="s">
        <v>30</v>
      </c>
      <c r="C2" s="55">
        <v>0.06</v>
      </c>
    </row>
    <row r="3" spans="1:3" x14ac:dyDescent="0.4">
      <c r="A3" s="4"/>
      <c r="B3" s="28" t="s">
        <v>31</v>
      </c>
      <c r="C3" s="56">
        <f>C1*C2</f>
        <v>600000</v>
      </c>
    </row>
    <row r="4" spans="1:3" x14ac:dyDescent="0.4">
      <c r="A4" s="4"/>
    </row>
    <row r="5" spans="1:3" x14ac:dyDescent="0.4">
      <c r="A5" s="4"/>
      <c r="B5" s="11" t="s">
        <v>17</v>
      </c>
      <c r="C5" s="57">
        <v>6000000</v>
      </c>
    </row>
    <row r="6" spans="1:3" x14ac:dyDescent="0.4">
      <c r="A6" s="4"/>
      <c r="B6" s="28" t="s">
        <v>33</v>
      </c>
      <c r="C6" s="56">
        <f>C1-C5</f>
        <v>4000000</v>
      </c>
    </row>
    <row r="7" spans="1:3" x14ac:dyDescent="0.4">
      <c r="A7" s="4"/>
    </row>
    <row r="8" spans="1:3" x14ac:dyDescent="0.4">
      <c r="A8" s="4"/>
      <c r="B8" s="11" t="s">
        <v>21</v>
      </c>
      <c r="C8" s="58">
        <v>4.8500000000000001E-2</v>
      </c>
    </row>
    <row r="9" spans="1:3" x14ac:dyDescent="0.4">
      <c r="A9" s="4"/>
      <c r="B9" s="15" t="s">
        <v>23</v>
      </c>
      <c r="C9" s="40">
        <v>30</v>
      </c>
    </row>
    <row r="10" spans="1:3" x14ac:dyDescent="0.4">
      <c r="A10" s="4"/>
      <c r="B10" s="19" t="s">
        <v>34</v>
      </c>
      <c r="C10" s="51">
        <f>-PMT(C8/12,C9*12,C5,,0)*12</f>
        <v>379938.11585109279</v>
      </c>
    </row>
    <row r="11" spans="1:3" x14ac:dyDescent="0.4">
      <c r="A11" s="4"/>
      <c r="B11" s="16" t="s">
        <v>36</v>
      </c>
      <c r="C11" s="54">
        <f>C3-C10</f>
        <v>220061.88414890721</v>
      </c>
    </row>
    <row r="13" spans="1:3" x14ac:dyDescent="0.4">
      <c r="B13" s="28" t="s">
        <v>35</v>
      </c>
      <c r="C13" s="59"/>
    </row>
    <row r="17" spans="5:6" x14ac:dyDescent="0.4">
      <c r="E17" s="60"/>
      <c r="F17" s="61"/>
    </row>
    <row r="18" spans="5:6" x14ac:dyDescent="0.4">
      <c r="E18" s="60"/>
      <c r="F18" s="62"/>
    </row>
    <row r="19" spans="5:6" x14ac:dyDescent="0.4">
      <c r="E19" s="63"/>
      <c r="F19" s="64"/>
    </row>
    <row r="20" spans="5:6" x14ac:dyDescent="0.4">
      <c r="E20" s="65"/>
      <c r="F20" s="65"/>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02DCBF-AA8E-422F-ABFD-9A96DDCA9D19}">
  <dimension ref="A1:C13"/>
  <sheetViews>
    <sheetView showGridLines="0" zoomScale="160" zoomScaleNormal="160" workbookViewId="0"/>
  </sheetViews>
  <sheetFormatPr defaultRowHeight="12.3" x14ac:dyDescent="0.4"/>
  <cols>
    <col min="1" max="1" width="10.7890625" style="1" bestFit="1" customWidth="1"/>
    <col min="2" max="2" width="27.68359375" style="1" bestFit="1" customWidth="1"/>
    <col min="3" max="3" width="11.20703125" style="1" bestFit="1" customWidth="1"/>
    <col min="4" max="16384" width="8.83984375" style="1"/>
  </cols>
  <sheetData>
    <row r="1" spans="1:3" x14ac:dyDescent="0.4">
      <c r="A1" s="50" t="s">
        <v>32</v>
      </c>
      <c r="B1" s="11" t="s">
        <v>2</v>
      </c>
      <c r="C1" s="3">
        <v>10000000</v>
      </c>
    </row>
    <row r="2" spans="1:3" x14ac:dyDescent="0.4">
      <c r="A2" s="4"/>
      <c r="B2" s="15" t="s">
        <v>30</v>
      </c>
      <c r="C2" s="55">
        <v>0.06</v>
      </c>
    </row>
    <row r="3" spans="1:3" x14ac:dyDescent="0.4">
      <c r="A3" s="4"/>
      <c r="B3" s="28" t="s">
        <v>31</v>
      </c>
      <c r="C3" s="56">
        <f>C1*C2</f>
        <v>600000</v>
      </c>
    </row>
    <row r="4" spans="1:3" x14ac:dyDescent="0.4">
      <c r="A4" s="4"/>
    </row>
    <row r="5" spans="1:3" x14ac:dyDescent="0.4">
      <c r="A5" s="4"/>
      <c r="B5" s="11" t="s">
        <v>17</v>
      </c>
      <c r="C5" s="57">
        <v>6000000</v>
      </c>
    </row>
    <row r="6" spans="1:3" x14ac:dyDescent="0.4">
      <c r="A6" s="4"/>
      <c r="B6" s="28" t="s">
        <v>33</v>
      </c>
      <c r="C6" s="56">
        <f>C1-C5</f>
        <v>4000000</v>
      </c>
    </row>
    <row r="7" spans="1:3" x14ac:dyDescent="0.4">
      <c r="A7" s="4"/>
    </row>
    <row r="8" spans="1:3" x14ac:dyDescent="0.4">
      <c r="A8" s="4"/>
      <c r="B8" s="11" t="s">
        <v>21</v>
      </c>
      <c r="C8" s="58">
        <v>4.8500000000000001E-2</v>
      </c>
    </row>
    <row r="9" spans="1:3" x14ac:dyDescent="0.4">
      <c r="A9" s="4"/>
      <c r="B9" s="15" t="s">
        <v>23</v>
      </c>
      <c r="C9" s="40">
        <v>30</v>
      </c>
    </row>
    <row r="10" spans="1:3" x14ac:dyDescent="0.4">
      <c r="A10" s="4"/>
      <c r="B10" s="19" t="s">
        <v>34</v>
      </c>
      <c r="C10" s="51">
        <f>-PMT(C8/12,C9*12,C5,,0)*12</f>
        <v>379938.11585109279</v>
      </c>
    </row>
    <row r="11" spans="1:3" x14ac:dyDescent="0.4">
      <c r="A11" s="4"/>
      <c r="B11" s="16" t="s">
        <v>36</v>
      </c>
      <c r="C11" s="54">
        <f>C3-C10</f>
        <v>220061.88414890721</v>
      </c>
    </row>
    <row r="13" spans="1:3" x14ac:dyDescent="0.4">
      <c r="B13" s="28" t="s">
        <v>35</v>
      </c>
      <c r="C13" s="59">
        <f>C11/C6</f>
        <v>5.5015471037226801E-2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6688EE-7E4B-46B2-8753-AB7C64C42C95}">
  <dimension ref="A1:P17"/>
  <sheetViews>
    <sheetView showGridLines="0" zoomScale="105" zoomScaleNormal="105" workbookViewId="0"/>
  </sheetViews>
  <sheetFormatPr defaultColWidth="11.578125" defaultRowHeight="12.3" x14ac:dyDescent="0.4"/>
  <cols>
    <col min="1" max="1" width="17.68359375" style="4" bestFit="1" customWidth="1"/>
    <col min="2" max="2" width="11.5234375" style="4" bestFit="1" customWidth="1"/>
    <col min="3" max="3" width="5.62890625" style="4" customWidth="1"/>
    <col min="4" max="4" width="22.83984375" style="4" bestFit="1" customWidth="1"/>
    <col min="5" max="5" width="11.3671875" style="4" bestFit="1" customWidth="1"/>
    <col min="6" max="14" width="10.05078125" style="4" bestFit="1" customWidth="1"/>
    <col min="15" max="15" width="11.3671875" style="4" bestFit="1" customWidth="1"/>
    <col min="16" max="16" width="10.05078125" style="4" bestFit="1" customWidth="1"/>
    <col min="17" max="16384" width="11.578125" style="4"/>
  </cols>
  <sheetData>
    <row r="1" spans="1:16" ht="12" customHeight="1" x14ac:dyDescent="0.4">
      <c r="A1" s="2" t="s">
        <v>2</v>
      </c>
      <c r="B1" s="3">
        <v>10000000</v>
      </c>
      <c r="D1" s="5"/>
      <c r="E1" s="72">
        <v>43496</v>
      </c>
      <c r="F1" s="72">
        <f>EOMONTH(E1,12)</f>
        <v>43861</v>
      </c>
      <c r="G1" s="72">
        <f t="shared" ref="G1:P1" si="0">EOMONTH(F1,12)</f>
        <v>44227</v>
      </c>
      <c r="H1" s="72">
        <f t="shared" si="0"/>
        <v>44592</v>
      </c>
      <c r="I1" s="72">
        <f t="shared" si="0"/>
        <v>44957</v>
      </c>
      <c r="J1" s="72">
        <f t="shared" si="0"/>
        <v>45322</v>
      </c>
      <c r="K1" s="72">
        <f t="shared" si="0"/>
        <v>45688</v>
      </c>
      <c r="L1" s="72">
        <f t="shared" si="0"/>
        <v>46053</v>
      </c>
      <c r="M1" s="72">
        <f t="shared" si="0"/>
        <v>46418</v>
      </c>
      <c r="N1" s="72">
        <f t="shared" si="0"/>
        <v>46783</v>
      </c>
      <c r="O1" s="72">
        <f t="shared" si="0"/>
        <v>47149</v>
      </c>
      <c r="P1" s="73">
        <f t="shared" si="0"/>
        <v>47514</v>
      </c>
    </row>
    <row r="2" spans="1:16" x14ac:dyDescent="0.4">
      <c r="A2" s="9" t="s">
        <v>5</v>
      </c>
      <c r="B2" s="14">
        <v>0.06</v>
      </c>
      <c r="D2" s="74"/>
      <c r="E2" s="75" t="s">
        <v>0</v>
      </c>
      <c r="F2" s="76">
        <v>1</v>
      </c>
      <c r="G2" s="76">
        <f>F2+1</f>
        <v>2</v>
      </c>
      <c r="H2" s="76">
        <f t="shared" ref="H2" si="1">G2+1</f>
        <v>3</v>
      </c>
      <c r="I2" s="76">
        <f t="shared" ref="I2" si="2">H2+1</f>
        <v>4</v>
      </c>
      <c r="J2" s="76">
        <f t="shared" ref="J2" si="3">I2+1</f>
        <v>5</v>
      </c>
      <c r="K2" s="76">
        <f t="shared" ref="K2" si="4">J2+1</f>
        <v>6</v>
      </c>
      <c r="L2" s="76">
        <f t="shared" ref="L2" si="5">K2+1</f>
        <v>7</v>
      </c>
      <c r="M2" s="76">
        <f t="shared" ref="M2" si="6">L2+1</f>
        <v>8</v>
      </c>
      <c r="N2" s="76">
        <f t="shared" ref="N2" si="7">M2+1</f>
        <v>9</v>
      </c>
      <c r="O2" s="76">
        <f t="shared" ref="O2" si="8">N2+1</f>
        <v>10</v>
      </c>
      <c r="P2" s="77">
        <f t="shared" ref="P2" si="9">O2+1</f>
        <v>11</v>
      </c>
    </row>
    <row r="3" spans="1:16" x14ac:dyDescent="0.4">
      <c r="A3" s="16" t="s">
        <v>6</v>
      </c>
      <c r="B3" s="17">
        <v>0.03</v>
      </c>
      <c r="D3" s="11" t="s">
        <v>2</v>
      </c>
      <c r="E3" s="12">
        <f>-B1</f>
        <v>-10000000</v>
      </c>
      <c r="F3" s="12"/>
      <c r="G3" s="12"/>
      <c r="H3" s="12"/>
      <c r="I3" s="12"/>
      <c r="J3" s="12"/>
      <c r="K3" s="12"/>
      <c r="L3" s="12"/>
      <c r="M3" s="12"/>
      <c r="N3" s="12"/>
      <c r="O3" s="12"/>
      <c r="P3" s="13"/>
    </row>
    <row r="4" spans="1:16" x14ac:dyDescent="0.4">
      <c r="D4" s="15" t="s">
        <v>7</v>
      </c>
      <c r="E4" s="12"/>
      <c r="F4" s="12">
        <f>B2*B1</f>
        <v>600000</v>
      </c>
      <c r="G4" s="12">
        <f>F4*(1+$B$3)</f>
        <v>618000</v>
      </c>
      <c r="H4" s="12">
        <f t="shared" ref="H4:P4" si="10">G4*(1+$B$3)</f>
        <v>636540</v>
      </c>
      <c r="I4" s="12">
        <f t="shared" si="10"/>
        <v>655636.20000000007</v>
      </c>
      <c r="J4" s="12">
        <f t="shared" si="10"/>
        <v>675305.28600000008</v>
      </c>
      <c r="K4" s="12">
        <f t="shared" si="10"/>
        <v>695564.44458000013</v>
      </c>
      <c r="L4" s="12">
        <f t="shared" si="10"/>
        <v>716431.3779174001</v>
      </c>
      <c r="M4" s="12">
        <f t="shared" si="10"/>
        <v>737924.3192549221</v>
      </c>
      <c r="N4" s="12">
        <f t="shared" si="10"/>
        <v>760062.04883256974</v>
      </c>
      <c r="O4" s="12">
        <f t="shared" si="10"/>
        <v>782863.91029754688</v>
      </c>
      <c r="P4" s="13">
        <f t="shared" si="10"/>
        <v>806349.82760647335</v>
      </c>
    </row>
    <row r="5" spans="1:16" x14ac:dyDescent="0.4">
      <c r="A5" s="2" t="s">
        <v>17</v>
      </c>
      <c r="B5" s="3">
        <v>6000000</v>
      </c>
      <c r="D5" s="15" t="s">
        <v>9</v>
      </c>
      <c r="E5" s="12"/>
      <c r="F5" s="12"/>
      <c r="G5" s="12"/>
      <c r="H5" s="12"/>
      <c r="I5" s="12"/>
      <c r="J5" s="12"/>
      <c r="K5" s="12"/>
      <c r="L5" s="12"/>
      <c r="M5" s="12"/>
      <c r="N5" s="12"/>
      <c r="O5" s="12">
        <f>P4/B9</f>
        <v>11519283.251521047</v>
      </c>
      <c r="P5" s="13"/>
    </row>
    <row r="6" spans="1:16" x14ac:dyDescent="0.4">
      <c r="A6" s="9" t="s">
        <v>21</v>
      </c>
      <c r="B6" s="27">
        <v>4.65E-2</v>
      </c>
      <c r="D6" s="28" t="s">
        <v>13</v>
      </c>
      <c r="E6" s="69">
        <f>SUM(E3:E5)</f>
        <v>-10000000</v>
      </c>
      <c r="F6" s="69">
        <f t="shared" ref="F6:O6" si="11">SUM(F3:F5)</f>
        <v>600000</v>
      </c>
      <c r="G6" s="69">
        <f t="shared" si="11"/>
        <v>618000</v>
      </c>
      <c r="H6" s="69">
        <f t="shared" si="11"/>
        <v>636540</v>
      </c>
      <c r="I6" s="69">
        <f t="shared" si="11"/>
        <v>655636.20000000007</v>
      </c>
      <c r="J6" s="69">
        <f t="shared" si="11"/>
        <v>675305.28600000008</v>
      </c>
      <c r="K6" s="69">
        <f t="shared" si="11"/>
        <v>695564.44458000013</v>
      </c>
      <c r="L6" s="69">
        <f t="shared" si="11"/>
        <v>716431.3779174001</v>
      </c>
      <c r="M6" s="69">
        <f t="shared" si="11"/>
        <v>737924.3192549221</v>
      </c>
      <c r="N6" s="69">
        <f t="shared" si="11"/>
        <v>760062.04883256974</v>
      </c>
      <c r="O6" s="69">
        <f t="shared" si="11"/>
        <v>12302147.161818594</v>
      </c>
      <c r="P6" s="70"/>
    </row>
    <row r="7" spans="1:16" x14ac:dyDescent="0.4">
      <c r="A7" s="16" t="s">
        <v>23</v>
      </c>
      <c r="B7" s="30">
        <v>30</v>
      </c>
      <c r="D7" s="11" t="s">
        <v>14</v>
      </c>
      <c r="E7" s="23">
        <f>B5</f>
        <v>6000000</v>
      </c>
      <c r="F7" s="23"/>
      <c r="G7" s="23"/>
      <c r="H7" s="23"/>
      <c r="I7" s="23"/>
      <c r="J7" s="23"/>
      <c r="K7" s="23"/>
      <c r="L7" s="23"/>
      <c r="M7" s="23"/>
      <c r="N7" s="23"/>
      <c r="O7" s="23"/>
      <c r="P7" s="24"/>
    </row>
    <row r="8" spans="1:16" x14ac:dyDescent="0.4">
      <c r="D8" s="15" t="s">
        <v>18</v>
      </c>
      <c r="E8" s="12"/>
      <c r="F8" s="25">
        <f t="shared" ref="F8:O8" si="12">CUMPRINC($B$6/12,$B$7*12,$B$5,F$2*12-11,F$2*12,0)</f>
        <v>-94250.381660520099</v>
      </c>
      <c r="G8" s="25">
        <f t="shared" si="12"/>
        <v>-98727.646548014731</v>
      </c>
      <c r="H8" s="25">
        <f t="shared" si="12"/>
        <v>-103417.59917766614</v>
      </c>
      <c r="I8" s="25">
        <f t="shared" si="12"/>
        <v>-108330.34305614649</v>
      </c>
      <c r="J8" s="25">
        <f t="shared" si="12"/>
        <v>-113476.46164654684</v>
      </c>
      <c r="K8" s="25">
        <f t="shared" si="12"/>
        <v>-118867.0411682002</v>
      </c>
      <c r="L8" s="25">
        <f t="shared" si="12"/>
        <v>-124513.69447958609</v>
      </c>
      <c r="M8" s="25">
        <f t="shared" si="12"/>
        <v>-130428.58609576723</v>
      </c>
      <c r="N8" s="25">
        <f t="shared" si="12"/>
        <v>-136624.45839425322</v>
      </c>
      <c r="O8" s="25">
        <f t="shared" si="12"/>
        <v>-143114.65906574597</v>
      </c>
      <c r="P8" s="26"/>
    </row>
    <row r="9" spans="1:16" x14ac:dyDescent="0.4">
      <c r="A9" s="2" t="s">
        <v>26</v>
      </c>
      <c r="B9" s="34">
        <v>7.0000000000000007E-2</v>
      </c>
      <c r="D9" s="15" t="s">
        <v>20</v>
      </c>
      <c r="E9" s="12"/>
      <c r="F9" s="25">
        <f t="shared" ref="F9:O9" si="13">CUMIPMT($B$6/12,$B$7*12,$B$5,F$2*12-11,F$2*12,0)</f>
        <v>-277008.12034600077</v>
      </c>
      <c r="G9" s="25">
        <f t="shared" si="13"/>
        <v>-272530.85545850615</v>
      </c>
      <c r="H9" s="25">
        <f t="shared" si="13"/>
        <v>-267840.90282885474</v>
      </c>
      <c r="I9" s="25">
        <f t="shared" si="13"/>
        <v>-262928.15895037435</v>
      </c>
      <c r="J9" s="25">
        <f t="shared" si="13"/>
        <v>-257782.04035997402</v>
      </c>
      <c r="K9" s="25">
        <f t="shared" si="13"/>
        <v>-252391.46083832067</v>
      </c>
      <c r="L9" s="25">
        <f t="shared" si="13"/>
        <v>-246744.80752693478</v>
      </c>
      <c r="M9" s="25">
        <f t="shared" si="13"/>
        <v>-240829.91591075365</v>
      </c>
      <c r="N9" s="25">
        <f t="shared" si="13"/>
        <v>-234634.04361226765</v>
      </c>
      <c r="O9" s="25">
        <f t="shared" si="13"/>
        <v>-228143.84294077489</v>
      </c>
      <c r="P9" s="26"/>
    </row>
    <row r="10" spans="1:16" x14ac:dyDescent="0.4">
      <c r="A10" s="67"/>
      <c r="B10" s="68"/>
      <c r="D10" s="15" t="s">
        <v>37</v>
      </c>
      <c r="E10" s="12"/>
      <c r="F10" s="25"/>
      <c r="G10" s="25"/>
      <c r="H10" s="25"/>
      <c r="I10" s="25"/>
      <c r="J10" s="25"/>
      <c r="K10" s="25"/>
      <c r="L10" s="25"/>
      <c r="M10" s="25"/>
      <c r="N10" s="25"/>
      <c r="O10" s="25">
        <f>-(B5+SUM(F8:O8))</f>
        <v>-4828249.1287075533</v>
      </c>
      <c r="P10" s="26"/>
    </row>
    <row r="11" spans="1:16" x14ac:dyDescent="0.4">
      <c r="A11" s="41"/>
      <c r="B11" s="42"/>
      <c r="D11" s="28" t="s">
        <v>24</v>
      </c>
      <c r="E11" s="71">
        <f>SUM(E6:E9)</f>
        <v>-4000000</v>
      </c>
      <c r="F11" s="69">
        <f>SUM(F6:F10)</f>
        <v>228741.49799347913</v>
      </c>
      <c r="G11" s="69">
        <f t="shared" ref="G11:O11" si="14">SUM(G6:G10)</f>
        <v>246741.49799347913</v>
      </c>
      <c r="H11" s="69">
        <f t="shared" si="14"/>
        <v>265281.49799347913</v>
      </c>
      <c r="I11" s="69">
        <f t="shared" si="14"/>
        <v>284377.6979934792</v>
      </c>
      <c r="J11" s="69">
        <f t="shared" si="14"/>
        <v>304046.78399347921</v>
      </c>
      <c r="K11" s="69">
        <f t="shared" si="14"/>
        <v>324305.94257347926</v>
      </c>
      <c r="L11" s="69">
        <f t="shared" si="14"/>
        <v>345172.87591087923</v>
      </c>
      <c r="M11" s="69">
        <f t="shared" si="14"/>
        <v>366665.81724840123</v>
      </c>
      <c r="N11" s="69">
        <f t="shared" si="14"/>
        <v>388803.54682604893</v>
      </c>
      <c r="O11" s="69">
        <f t="shared" si="14"/>
        <v>7102639.531104519</v>
      </c>
      <c r="P11" s="29"/>
    </row>
    <row r="12" spans="1:16" x14ac:dyDescent="0.4">
      <c r="D12" s="31"/>
    </row>
    <row r="13" spans="1:16" x14ac:dyDescent="0.4">
      <c r="D13" s="28" t="s">
        <v>25</v>
      </c>
      <c r="E13" s="32"/>
      <c r="F13" s="32">
        <f t="shared" ref="F13:O13" si="15">SUM(F4,F8:F9)/-$E$11</f>
        <v>5.718537449836978E-2</v>
      </c>
      <c r="G13" s="32">
        <f t="shared" si="15"/>
        <v>6.1685374498369784E-2</v>
      </c>
      <c r="H13" s="32">
        <f t="shared" si="15"/>
        <v>6.6320374498369777E-2</v>
      </c>
      <c r="I13" s="32">
        <f t="shared" si="15"/>
        <v>7.1094424498369807E-2</v>
      </c>
      <c r="J13" s="32">
        <f t="shared" si="15"/>
        <v>7.6011695998369808E-2</v>
      </c>
      <c r="K13" s="32">
        <f t="shared" si="15"/>
        <v>8.1076485643369819E-2</v>
      </c>
      <c r="L13" s="32">
        <f t="shared" si="15"/>
        <v>8.6293218977719813E-2</v>
      </c>
      <c r="M13" s="32">
        <f t="shared" si="15"/>
        <v>9.1666454312100312E-2</v>
      </c>
      <c r="N13" s="32">
        <f t="shared" si="15"/>
        <v>9.7200886706512238E-2</v>
      </c>
      <c r="O13" s="32">
        <f t="shared" si="15"/>
        <v>0.10290135207275651</v>
      </c>
      <c r="P13" s="33"/>
    </row>
    <row r="15" spans="1:16" x14ac:dyDescent="0.4">
      <c r="D15" s="35" t="s">
        <v>27</v>
      </c>
      <c r="E15" s="36">
        <f>AVERAGE(F13:P13)</f>
        <v>7.9143564170430766E-2</v>
      </c>
    </row>
    <row r="17" spans="4:5" x14ac:dyDescent="0.4">
      <c r="D17" s="35" t="s">
        <v>29</v>
      </c>
      <c r="E17" s="78"/>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294998-904D-44B1-9E45-E0C53C2818AB}">
  <dimension ref="A1:P17"/>
  <sheetViews>
    <sheetView showGridLines="0" zoomScale="105" zoomScaleNormal="105" workbookViewId="0"/>
  </sheetViews>
  <sheetFormatPr defaultColWidth="11.578125" defaultRowHeight="12.3" x14ac:dyDescent="0.4"/>
  <cols>
    <col min="1" max="1" width="17.68359375" style="4" bestFit="1" customWidth="1"/>
    <col min="2" max="2" width="11.5234375" style="4" bestFit="1" customWidth="1"/>
    <col min="3" max="3" width="5.62890625" style="4" customWidth="1"/>
    <col min="4" max="4" width="22.83984375" style="4" bestFit="1" customWidth="1"/>
    <col min="5" max="5" width="11.3671875" style="4" bestFit="1" customWidth="1"/>
    <col min="6" max="14" width="10.05078125" style="4" bestFit="1" customWidth="1"/>
    <col min="15" max="15" width="11.3671875" style="4" bestFit="1" customWidth="1"/>
    <col min="16" max="16" width="10.05078125" style="4" bestFit="1" customWidth="1"/>
    <col min="17" max="16384" width="11.578125" style="4"/>
  </cols>
  <sheetData>
    <row r="1" spans="1:16" ht="12" customHeight="1" x14ac:dyDescent="0.4">
      <c r="A1" s="2" t="s">
        <v>2</v>
      </c>
      <c r="B1" s="3">
        <v>10000000</v>
      </c>
      <c r="D1" s="5"/>
      <c r="E1" s="72">
        <v>43496</v>
      </c>
      <c r="F1" s="72">
        <f>EOMONTH(E1,12)</f>
        <v>43861</v>
      </c>
      <c r="G1" s="72">
        <f t="shared" ref="G1:P1" si="0">EOMONTH(F1,12)</f>
        <v>44227</v>
      </c>
      <c r="H1" s="72">
        <f t="shared" si="0"/>
        <v>44592</v>
      </c>
      <c r="I1" s="72">
        <f t="shared" si="0"/>
        <v>44957</v>
      </c>
      <c r="J1" s="72">
        <f t="shared" si="0"/>
        <v>45322</v>
      </c>
      <c r="K1" s="72">
        <f t="shared" si="0"/>
        <v>45688</v>
      </c>
      <c r="L1" s="72">
        <f t="shared" si="0"/>
        <v>46053</v>
      </c>
      <c r="M1" s="72">
        <f t="shared" si="0"/>
        <v>46418</v>
      </c>
      <c r="N1" s="72">
        <f t="shared" si="0"/>
        <v>46783</v>
      </c>
      <c r="O1" s="72">
        <f t="shared" si="0"/>
        <v>47149</v>
      </c>
      <c r="P1" s="73">
        <f t="shared" si="0"/>
        <v>47514</v>
      </c>
    </row>
    <row r="2" spans="1:16" x14ac:dyDescent="0.4">
      <c r="A2" s="9" t="s">
        <v>5</v>
      </c>
      <c r="B2" s="14">
        <v>0.06</v>
      </c>
      <c r="D2" s="74"/>
      <c r="E2" s="75" t="s">
        <v>0</v>
      </c>
      <c r="F2" s="76">
        <v>1</v>
      </c>
      <c r="G2" s="76">
        <f>F2+1</f>
        <v>2</v>
      </c>
      <c r="H2" s="76">
        <f t="shared" ref="H2:P2" si="1">G2+1</f>
        <v>3</v>
      </c>
      <c r="I2" s="76">
        <f t="shared" si="1"/>
        <v>4</v>
      </c>
      <c r="J2" s="76">
        <f t="shared" si="1"/>
        <v>5</v>
      </c>
      <c r="K2" s="76">
        <f t="shared" si="1"/>
        <v>6</v>
      </c>
      <c r="L2" s="76">
        <f t="shared" si="1"/>
        <v>7</v>
      </c>
      <c r="M2" s="76">
        <f t="shared" si="1"/>
        <v>8</v>
      </c>
      <c r="N2" s="76">
        <f t="shared" si="1"/>
        <v>9</v>
      </c>
      <c r="O2" s="76">
        <f t="shared" si="1"/>
        <v>10</v>
      </c>
      <c r="P2" s="77">
        <f t="shared" si="1"/>
        <v>11</v>
      </c>
    </row>
    <row r="3" spans="1:16" x14ac:dyDescent="0.4">
      <c r="A3" s="16" t="s">
        <v>6</v>
      </c>
      <c r="B3" s="17">
        <v>0.03</v>
      </c>
      <c r="D3" s="11" t="s">
        <v>2</v>
      </c>
      <c r="E3" s="12">
        <f>-B1</f>
        <v>-10000000</v>
      </c>
      <c r="F3" s="12"/>
      <c r="G3" s="12"/>
      <c r="H3" s="12"/>
      <c r="I3" s="12"/>
      <c r="J3" s="12"/>
      <c r="K3" s="12"/>
      <c r="L3" s="12"/>
      <c r="M3" s="12"/>
      <c r="N3" s="12"/>
      <c r="O3" s="12"/>
      <c r="P3" s="13"/>
    </row>
    <row r="4" spans="1:16" x14ac:dyDescent="0.4">
      <c r="D4" s="15" t="s">
        <v>7</v>
      </c>
      <c r="E4" s="12"/>
      <c r="F4" s="12">
        <f>B2*B1</f>
        <v>600000</v>
      </c>
      <c r="G4" s="12">
        <f>F4*(1+$B$3)</f>
        <v>618000</v>
      </c>
      <c r="H4" s="12">
        <f t="shared" ref="H4:P4" si="2">G4*(1+$B$3)</f>
        <v>636540</v>
      </c>
      <c r="I4" s="12">
        <f t="shared" si="2"/>
        <v>655636.20000000007</v>
      </c>
      <c r="J4" s="12">
        <f t="shared" si="2"/>
        <v>675305.28600000008</v>
      </c>
      <c r="K4" s="12">
        <f t="shared" si="2"/>
        <v>695564.44458000013</v>
      </c>
      <c r="L4" s="12">
        <f t="shared" si="2"/>
        <v>716431.3779174001</v>
      </c>
      <c r="M4" s="12">
        <f t="shared" si="2"/>
        <v>737924.3192549221</v>
      </c>
      <c r="N4" s="12">
        <f t="shared" si="2"/>
        <v>760062.04883256974</v>
      </c>
      <c r="O4" s="12">
        <f t="shared" si="2"/>
        <v>782863.91029754688</v>
      </c>
      <c r="P4" s="13">
        <f t="shared" si="2"/>
        <v>806349.82760647335</v>
      </c>
    </row>
    <row r="5" spans="1:16" x14ac:dyDescent="0.4">
      <c r="A5" s="2" t="s">
        <v>17</v>
      </c>
      <c r="B5" s="3">
        <v>6000000</v>
      </c>
      <c r="D5" s="15" t="s">
        <v>9</v>
      </c>
      <c r="E5" s="12"/>
      <c r="F5" s="12"/>
      <c r="G5" s="12"/>
      <c r="H5" s="12"/>
      <c r="I5" s="12"/>
      <c r="J5" s="12"/>
      <c r="K5" s="12"/>
      <c r="L5" s="12"/>
      <c r="M5" s="12"/>
      <c r="N5" s="12"/>
      <c r="O5" s="12">
        <f>P4/B9</f>
        <v>11519283.251521047</v>
      </c>
      <c r="P5" s="13"/>
    </row>
    <row r="6" spans="1:16" x14ac:dyDescent="0.4">
      <c r="A6" s="9" t="s">
        <v>21</v>
      </c>
      <c r="B6" s="27">
        <v>4.65E-2</v>
      </c>
      <c r="D6" s="28" t="s">
        <v>13</v>
      </c>
      <c r="E6" s="69">
        <f>SUM(E3:E5)</f>
        <v>-10000000</v>
      </c>
      <c r="F6" s="69">
        <f t="shared" ref="F6:O6" si="3">SUM(F3:F5)</f>
        <v>600000</v>
      </c>
      <c r="G6" s="69">
        <f t="shared" si="3"/>
        <v>618000</v>
      </c>
      <c r="H6" s="69">
        <f t="shared" si="3"/>
        <v>636540</v>
      </c>
      <c r="I6" s="69">
        <f t="shared" si="3"/>
        <v>655636.20000000007</v>
      </c>
      <c r="J6" s="69">
        <f t="shared" si="3"/>
        <v>675305.28600000008</v>
      </c>
      <c r="K6" s="69">
        <f t="shared" si="3"/>
        <v>695564.44458000013</v>
      </c>
      <c r="L6" s="69">
        <f t="shared" si="3"/>
        <v>716431.3779174001</v>
      </c>
      <c r="M6" s="69">
        <f t="shared" si="3"/>
        <v>737924.3192549221</v>
      </c>
      <c r="N6" s="69">
        <f t="shared" si="3"/>
        <v>760062.04883256974</v>
      </c>
      <c r="O6" s="69">
        <f t="shared" si="3"/>
        <v>12302147.161818594</v>
      </c>
      <c r="P6" s="70"/>
    </row>
    <row r="7" spans="1:16" x14ac:dyDescent="0.4">
      <c r="A7" s="16" t="s">
        <v>23</v>
      </c>
      <c r="B7" s="30">
        <v>30</v>
      </c>
      <c r="D7" s="11" t="s">
        <v>14</v>
      </c>
      <c r="E7" s="23">
        <f>B5</f>
        <v>6000000</v>
      </c>
      <c r="F7" s="23"/>
      <c r="G7" s="23"/>
      <c r="H7" s="23"/>
      <c r="I7" s="23"/>
      <c r="J7" s="23"/>
      <c r="K7" s="23"/>
      <c r="L7" s="23"/>
      <c r="M7" s="23"/>
      <c r="N7" s="23"/>
      <c r="O7" s="23"/>
      <c r="P7" s="24"/>
    </row>
    <row r="8" spans="1:16" x14ac:dyDescent="0.4">
      <c r="D8" s="15" t="s">
        <v>18</v>
      </c>
      <c r="E8" s="12"/>
      <c r="F8" s="25">
        <f t="shared" ref="F8:O8" si="4">CUMPRINC($B$6/12,$B$7*12,$B$5,F$2*12-11,F$2*12,0)</f>
        <v>-94250.381660520099</v>
      </c>
      <c r="G8" s="25">
        <f t="shared" si="4"/>
        <v>-98727.646548014731</v>
      </c>
      <c r="H8" s="25">
        <f t="shared" si="4"/>
        <v>-103417.59917766614</v>
      </c>
      <c r="I8" s="25">
        <f t="shared" si="4"/>
        <v>-108330.34305614649</v>
      </c>
      <c r="J8" s="25">
        <f t="shared" si="4"/>
        <v>-113476.46164654684</v>
      </c>
      <c r="K8" s="25">
        <f t="shared" si="4"/>
        <v>-118867.0411682002</v>
      </c>
      <c r="L8" s="25">
        <f t="shared" si="4"/>
        <v>-124513.69447958609</v>
      </c>
      <c r="M8" s="25">
        <f t="shared" si="4"/>
        <v>-130428.58609576723</v>
      </c>
      <c r="N8" s="25">
        <f t="shared" si="4"/>
        <v>-136624.45839425322</v>
      </c>
      <c r="O8" s="25">
        <f t="shared" si="4"/>
        <v>-143114.65906574597</v>
      </c>
      <c r="P8" s="26"/>
    </row>
    <row r="9" spans="1:16" x14ac:dyDescent="0.4">
      <c r="A9" s="2" t="s">
        <v>26</v>
      </c>
      <c r="B9" s="34">
        <v>7.0000000000000007E-2</v>
      </c>
      <c r="D9" s="15" t="s">
        <v>20</v>
      </c>
      <c r="E9" s="12"/>
      <c r="F9" s="25">
        <f t="shared" ref="F9:O9" si="5">CUMIPMT($B$6/12,$B$7*12,$B$5,F$2*12-11,F$2*12,0)</f>
        <v>-277008.12034600077</v>
      </c>
      <c r="G9" s="25">
        <f t="shared" si="5"/>
        <v>-272530.85545850615</v>
      </c>
      <c r="H9" s="25">
        <f t="shared" si="5"/>
        <v>-267840.90282885474</v>
      </c>
      <c r="I9" s="25">
        <f t="shared" si="5"/>
        <v>-262928.15895037435</v>
      </c>
      <c r="J9" s="25">
        <f t="shared" si="5"/>
        <v>-257782.04035997402</v>
      </c>
      <c r="K9" s="25">
        <f t="shared" si="5"/>
        <v>-252391.46083832067</v>
      </c>
      <c r="L9" s="25">
        <f t="shared" si="5"/>
        <v>-246744.80752693478</v>
      </c>
      <c r="M9" s="25">
        <f t="shared" si="5"/>
        <v>-240829.91591075365</v>
      </c>
      <c r="N9" s="25">
        <f t="shared" si="5"/>
        <v>-234634.04361226765</v>
      </c>
      <c r="O9" s="25">
        <f t="shared" si="5"/>
        <v>-228143.84294077489</v>
      </c>
      <c r="P9" s="26"/>
    </row>
    <row r="10" spans="1:16" x14ac:dyDescent="0.4">
      <c r="A10" s="67"/>
      <c r="B10" s="68"/>
      <c r="D10" s="15" t="s">
        <v>37</v>
      </c>
      <c r="E10" s="12"/>
      <c r="F10" s="25"/>
      <c r="G10" s="25"/>
      <c r="H10" s="25"/>
      <c r="I10" s="25"/>
      <c r="J10" s="25"/>
      <c r="K10" s="25"/>
      <c r="L10" s="25"/>
      <c r="M10" s="25"/>
      <c r="N10" s="25"/>
      <c r="O10" s="25">
        <f>-(B5+SUM(F8:O8))</f>
        <v>-4828249.1287075533</v>
      </c>
      <c r="P10" s="26"/>
    </row>
    <row r="11" spans="1:16" x14ac:dyDescent="0.4">
      <c r="A11" s="41"/>
      <c r="B11" s="42"/>
      <c r="D11" s="28" t="s">
        <v>24</v>
      </c>
      <c r="E11" s="71">
        <f>SUM(E6:E9)</f>
        <v>-4000000</v>
      </c>
      <c r="F11" s="69">
        <f>SUM(F6:F10)</f>
        <v>228741.49799347913</v>
      </c>
      <c r="G11" s="69">
        <f t="shared" ref="G11:O11" si="6">SUM(G6:G10)</f>
        <v>246741.49799347913</v>
      </c>
      <c r="H11" s="69">
        <f t="shared" si="6"/>
        <v>265281.49799347913</v>
      </c>
      <c r="I11" s="69">
        <f t="shared" si="6"/>
        <v>284377.6979934792</v>
      </c>
      <c r="J11" s="69">
        <f t="shared" si="6"/>
        <v>304046.78399347921</v>
      </c>
      <c r="K11" s="69">
        <f t="shared" si="6"/>
        <v>324305.94257347926</v>
      </c>
      <c r="L11" s="69">
        <f t="shared" si="6"/>
        <v>345172.87591087923</v>
      </c>
      <c r="M11" s="69">
        <f t="shared" si="6"/>
        <v>366665.81724840123</v>
      </c>
      <c r="N11" s="69">
        <f t="shared" si="6"/>
        <v>388803.54682604893</v>
      </c>
      <c r="O11" s="69">
        <f t="shared" si="6"/>
        <v>7102639.531104519</v>
      </c>
      <c r="P11" s="29"/>
    </row>
    <row r="12" spans="1:16" x14ac:dyDescent="0.4">
      <c r="D12" s="31"/>
    </row>
    <row r="13" spans="1:16" x14ac:dyDescent="0.4">
      <c r="D13" s="28" t="s">
        <v>25</v>
      </c>
      <c r="E13" s="32"/>
      <c r="F13" s="32">
        <f t="shared" ref="F13:O13" si="7">SUM(F4,F8:F9)/-$E$11</f>
        <v>5.718537449836978E-2</v>
      </c>
      <c r="G13" s="32">
        <f t="shared" si="7"/>
        <v>6.1685374498369784E-2</v>
      </c>
      <c r="H13" s="32">
        <f t="shared" si="7"/>
        <v>6.6320374498369777E-2</v>
      </c>
      <c r="I13" s="32">
        <f t="shared" si="7"/>
        <v>7.1094424498369807E-2</v>
      </c>
      <c r="J13" s="32">
        <f t="shared" si="7"/>
        <v>7.6011695998369808E-2</v>
      </c>
      <c r="K13" s="32">
        <f t="shared" si="7"/>
        <v>8.1076485643369819E-2</v>
      </c>
      <c r="L13" s="32">
        <f t="shared" si="7"/>
        <v>8.6293218977719813E-2</v>
      </c>
      <c r="M13" s="32">
        <f t="shared" si="7"/>
        <v>9.1666454312100312E-2</v>
      </c>
      <c r="N13" s="32">
        <f t="shared" si="7"/>
        <v>9.7200886706512238E-2</v>
      </c>
      <c r="O13" s="32">
        <f t="shared" si="7"/>
        <v>0.10290135207275651</v>
      </c>
      <c r="P13" s="33"/>
    </row>
    <row r="15" spans="1:16" x14ac:dyDescent="0.4">
      <c r="D15" s="35" t="s">
        <v>27</v>
      </c>
      <c r="E15" s="36">
        <f>AVERAGE(F13:P13)</f>
        <v>7.9143564170430766E-2</v>
      </c>
    </row>
    <row r="17" spans="4:5" x14ac:dyDescent="0.4">
      <c r="D17" s="35" t="s">
        <v>29</v>
      </c>
      <c r="E17" s="78">
        <f>XIRR(E11:O11,E1:O1)</f>
        <v>0.11406312584877015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81FC6D-B8AE-4FBE-A70A-A7868905248D}">
  <dimension ref="A1:P19"/>
  <sheetViews>
    <sheetView showGridLines="0" zoomScale="105" zoomScaleNormal="105" workbookViewId="0"/>
  </sheetViews>
  <sheetFormatPr defaultColWidth="11.578125" defaultRowHeight="12.3" x14ac:dyDescent="0.4"/>
  <cols>
    <col min="1" max="1" width="17.68359375" style="4" bestFit="1" customWidth="1"/>
    <col min="2" max="2" width="11.5234375" style="4" bestFit="1" customWidth="1"/>
    <col min="3" max="3" width="5.62890625" style="4" customWidth="1"/>
    <col min="4" max="4" width="22.83984375" style="4" bestFit="1" customWidth="1"/>
    <col min="5" max="5" width="11.3671875" style="4" bestFit="1" customWidth="1"/>
    <col min="6" max="14" width="10.05078125" style="4" bestFit="1" customWidth="1"/>
    <col min="15" max="15" width="11.3671875" style="4" bestFit="1" customWidth="1"/>
    <col min="16" max="16" width="10.05078125" style="4" bestFit="1" customWidth="1"/>
    <col min="17" max="16384" width="11.578125" style="4"/>
  </cols>
  <sheetData>
    <row r="1" spans="1:16" ht="12" customHeight="1" x14ac:dyDescent="0.4">
      <c r="A1" s="2" t="s">
        <v>2</v>
      </c>
      <c r="B1" s="3">
        <v>10000000</v>
      </c>
      <c r="D1" s="5"/>
      <c r="E1" s="72">
        <v>43496</v>
      </c>
      <c r="F1" s="72">
        <f>EOMONTH(E1,12)</f>
        <v>43861</v>
      </c>
      <c r="G1" s="72">
        <f t="shared" ref="G1:P1" si="0">EOMONTH(F1,12)</f>
        <v>44227</v>
      </c>
      <c r="H1" s="72">
        <f t="shared" si="0"/>
        <v>44592</v>
      </c>
      <c r="I1" s="72">
        <f t="shared" si="0"/>
        <v>44957</v>
      </c>
      <c r="J1" s="72">
        <f t="shared" si="0"/>
        <v>45322</v>
      </c>
      <c r="K1" s="72">
        <f t="shared" si="0"/>
        <v>45688</v>
      </c>
      <c r="L1" s="72">
        <f t="shared" si="0"/>
        <v>46053</v>
      </c>
      <c r="M1" s="72">
        <f t="shared" si="0"/>
        <v>46418</v>
      </c>
      <c r="N1" s="72">
        <f t="shared" si="0"/>
        <v>46783</v>
      </c>
      <c r="O1" s="72">
        <f t="shared" si="0"/>
        <v>47149</v>
      </c>
      <c r="P1" s="73">
        <f t="shared" si="0"/>
        <v>47514</v>
      </c>
    </row>
    <row r="2" spans="1:16" x14ac:dyDescent="0.4">
      <c r="A2" s="9" t="s">
        <v>5</v>
      </c>
      <c r="B2" s="14">
        <v>0.06</v>
      </c>
      <c r="D2" s="74"/>
      <c r="E2" s="75" t="s">
        <v>0</v>
      </c>
      <c r="F2" s="76">
        <v>1</v>
      </c>
      <c r="G2" s="76">
        <f>F2+1</f>
        <v>2</v>
      </c>
      <c r="H2" s="76">
        <f t="shared" ref="H2:P2" si="1">G2+1</f>
        <v>3</v>
      </c>
      <c r="I2" s="76">
        <f t="shared" si="1"/>
        <v>4</v>
      </c>
      <c r="J2" s="76">
        <f t="shared" si="1"/>
        <v>5</v>
      </c>
      <c r="K2" s="76">
        <f t="shared" si="1"/>
        <v>6</v>
      </c>
      <c r="L2" s="76">
        <f t="shared" si="1"/>
        <v>7</v>
      </c>
      <c r="M2" s="76">
        <f t="shared" si="1"/>
        <v>8</v>
      </c>
      <c r="N2" s="76">
        <f t="shared" si="1"/>
        <v>9</v>
      </c>
      <c r="O2" s="76">
        <f t="shared" si="1"/>
        <v>10</v>
      </c>
      <c r="P2" s="77">
        <f t="shared" si="1"/>
        <v>11</v>
      </c>
    </row>
    <row r="3" spans="1:16" x14ac:dyDescent="0.4">
      <c r="A3" s="16" t="s">
        <v>6</v>
      </c>
      <c r="B3" s="17">
        <v>0.03</v>
      </c>
      <c r="D3" s="11" t="s">
        <v>2</v>
      </c>
      <c r="E3" s="12">
        <f>-B1</f>
        <v>-10000000</v>
      </c>
      <c r="F3" s="12"/>
      <c r="G3" s="12"/>
      <c r="H3" s="12"/>
      <c r="I3" s="12"/>
      <c r="J3" s="12"/>
      <c r="K3" s="12"/>
      <c r="L3" s="12"/>
      <c r="M3" s="12"/>
      <c r="N3" s="12"/>
      <c r="O3" s="12"/>
      <c r="P3" s="13"/>
    </row>
    <row r="4" spans="1:16" x14ac:dyDescent="0.4">
      <c r="D4" s="15" t="s">
        <v>7</v>
      </c>
      <c r="E4" s="12"/>
      <c r="F4" s="12">
        <f>B2*B1</f>
        <v>600000</v>
      </c>
      <c r="G4" s="12">
        <f>F4*(1+$B$3)</f>
        <v>618000</v>
      </c>
      <c r="H4" s="12">
        <f t="shared" ref="H4:P4" si="2">G4*(1+$B$3)</f>
        <v>636540</v>
      </c>
      <c r="I4" s="12">
        <f t="shared" si="2"/>
        <v>655636.20000000007</v>
      </c>
      <c r="J4" s="12">
        <f t="shared" si="2"/>
        <v>675305.28600000008</v>
      </c>
      <c r="K4" s="12">
        <f t="shared" si="2"/>
        <v>695564.44458000013</v>
      </c>
      <c r="L4" s="12">
        <f t="shared" si="2"/>
        <v>716431.3779174001</v>
      </c>
      <c r="M4" s="12">
        <f t="shared" si="2"/>
        <v>737924.3192549221</v>
      </c>
      <c r="N4" s="12">
        <f t="shared" si="2"/>
        <v>760062.04883256974</v>
      </c>
      <c r="O4" s="12">
        <f t="shared" si="2"/>
        <v>782863.91029754688</v>
      </c>
      <c r="P4" s="13">
        <f t="shared" si="2"/>
        <v>806349.82760647335</v>
      </c>
    </row>
    <row r="5" spans="1:16" x14ac:dyDescent="0.4">
      <c r="A5" s="2" t="s">
        <v>17</v>
      </c>
      <c r="B5" s="3">
        <v>6000000</v>
      </c>
      <c r="D5" s="15" t="s">
        <v>9</v>
      </c>
      <c r="E5" s="12"/>
      <c r="F5" s="12"/>
      <c r="G5" s="12"/>
      <c r="H5" s="12"/>
      <c r="I5" s="12"/>
      <c r="J5" s="12"/>
      <c r="K5" s="12"/>
      <c r="L5" s="12"/>
      <c r="M5" s="12"/>
      <c r="N5" s="12"/>
      <c r="O5" s="12">
        <f>P4/B9</f>
        <v>11519283.251521047</v>
      </c>
      <c r="P5" s="13"/>
    </row>
    <row r="6" spans="1:16" x14ac:dyDescent="0.4">
      <c r="A6" s="9" t="s">
        <v>21</v>
      </c>
      <c r="B6" s="27">
        <v>4.65E-2</v>
      </c>
      <c r="D6" s="28" t="s">
        <v>13</v>
      </c>
      <c r="E6" s="69">
        <f>SUM(E3:E5)</f>
        <v>-10000000</v>
      </c>
      <c r="F6" s="69">
        <f t="shared" ref="F6:O6" si="3">SUM(F3:F5)</f>
        <v>600000</v>
      </c>
      <c r="G6" s="69">
        <f t="shared" si="3"/>
        <v>618000</v>
      </c>
      <c r="H6" s="69">
        <f t="shared" si="3"/>
        <v>636540</v>
      </c>
      <c r="I6" s="69">
        <f t="shared" si="3"/>
        <v>655636.20000000007</v>
      </c>
      <c r="J6" s="69">
        <f t="shared" si="3"/>
        <v>675305.28600000008</v>
      </c>
      <c r="K6" s="69">
        <f t="shared" si="3"/>
        <v>695564.44458000013</v>
      </c>
      <c r="L6" s="69">
        <f t="shared" si="3"/>
        <v>716431.3779174001</v>
      </c>
      <c r="M6" s="69">
        <f t="shared" si="3"/>
        <v>737924.3192549221</v>
      </c>
      <c r="N6" s="69">
        <f t="shared" si="3"/>
        <v>760062.04883256974</v>
      </c>
      <c r="O6" s="69">
        <f t="shared" si="3"/>
        <v>12302147.161818594</v>
      </c>
      <c r="P6" s="70"/>
    </row>
    <row r="7" spans="1:16" x14ac:dyDescent="0.4">
      <c r="A7" s="16" t="s">
        <v>23</v>
      </c>
      <c r="B7" s="30">
        <v>30</v>
      </c>
      <c r="D7" s="11" t="s">
        <v>14</v>
      </c>
      <c r="E7" s="23">
        <f>B5</f>
        <v>6000000</v>
      </c>
      <c r="F7" s="23"/>
      <c r="G7" s="23"/>
      <c r="H7" s="23"/>
      <c r="I7" s="23"/>
      <c r="J7" s="23"/>
      <c r="K7" s="23"/>
      <c r="L7" s="23"/>
      <c r="M7" s="23"/>
      <c r="N7" s="23"/>
      <c r="O7" s="23"/>
      <c r="P7" s="24"/>
    </row>
    <row r="8" spans="1:16" x14ac:dyDescent="0.4">
      <c r="D8" s="15" t="s">
        <v>18</v>
      </c>
      <c r="E8" s="12"/>
      <c r="F8" s="25">
        <f t="shared" ref="F8:O8" si="4">CUMPRINC($B$6/12,$B$7*12,$B$5,F$2*12-11,F$2*12,0)</f>
        <v>-94250.381660520099</v>
      </c>
      <c r="G8" s="25">
        <f t="shared" si="4"/>
        <v>-98727.646548014731</v>
      </c>
      <c r="H8" s="25">
        <f t="shared" si="4"/>
        <v>-103417.59917766614</v>
      </c>
      <c r="I8" s="25">
        <f t="shared" si="4"/>
        <v>-108330.34305614649</v>
      </c>
      <c r="J8" s="25">
        <f t="shared" si="4"/>
        <v>-113476.46164654684</v>
      </c>
      <c r="K8" s="25">
        <f t="shared" si="4"/>
        <v>-118867.0411682002</v>
      </c>
      <c r="L8" s="25">
        <f t="shared" si="4"/>
        <v>-124513.69447958609</v>
      </c>
      <c r="M8" s="25">
        <f t="shared" si="4"/>
        <v>-130428.58609576723</v>
      </c>
      <c r="N8" s="25">
        <f t="shared" si="4"/>
        <v>-136624.45839425322</v>
      </c>
      <c r="O8" s="25">
        <f t="shared" si="4"/>
        <v>-143114.65906574597</v>
      </c>
      <c r="P8" s="26"/>
    </row>
    <row r="9" spans="1:16" x14ac:dyDescent="0.4">
      <c r="A9" s="2" t="s">
        <v>26</v>
      </c>
      <c r="B9" s="34">
        <v>7.0000000000000007E-2</v>
      </c>
      <c r="D9" s="15" t="s">
        <v>20</v>
      </c>
      <c r="E9" s="12"/>
      <c r="F9" s="25">
        <f t="shared" ref="F9:O9" si="5">CUMIPMT($B$6/12,$B$7*12,$B$5,F$2*12-11,F$2*12,0)</f>
        <v>-277008.12034600077</v>
      </c>
      <c r="G9" s="25">
        <f t="shared" si="5"/>
        <v>-272530.85545850615</v>
      </c>
      <c r="H9" s="25">
        <f t="shared" si="5"/>
        <v>-267840.90282885474</v>
      </c>
      <c r="I9" s="25">
        <f t="shared" si="5"/>
        <v>-262928.15895037435</v>
      </c>
      <c r="J9" s="25">
        <f t="shared" si="5"/>
        <v>-257782.04035997402</v>
      </c>
      <c r="K9" s="25">
        <f t="shared" si="5"/>
        <v>-252391.46083832067</v>
      </c>
      <c r="L9" s="25">
        <f t="shared" si="5"/>
        <v>-246744.80752693478</v>
      </c>
      <c r="M9" s="25">
        <f t="shared" si="5"/>
        <v>-240829.91591075365</v>
      </c>
      <c r="N9" s="25">
        <f t="shared" si="5"/>
        <v>-234634.04361226765</v>
      </c>
      <c r="O9" s="25">
        <f t="shared" si="5"/>
        <v>-228143.84294077489</v>
      </c>
      <c r="P9" s="26"/>
    </row>
    <row r="10" spans="1:16" x14ac:dyDescent="0.4">
      <c r="A10" s="67"/>
      <c r="B10" s="68"/>
      <c r="D10" s="15" t="s">
        <v>37</v>
      </c>
      <c r="E10" s="12"/>
      <c r="F10" s="25"/>
      <c r="G10" s="25"/>
      <c r="H10" s="25"/>
      <c r="I10" s="25"/>
      <c r="J10" s="25"/>
      <c r="K10" s="25"/>
      <c r="L10" s="25"/>
      <c r="M10" s="25"/>
      <c r="N10" s="25"/>
      <c r="O10" s="25">
        <f>-(B5+SUM(F8:O8))</f>
        <v>-4828249.1287075533</v>
      </c>
      <c r="P10" s="26"/>
    </row>
    <row r="11" spans="1:16" x14ac:dyDescent="0.4">
      <c r="A11" s="41"/>
      <c r="B11" s="42"/>
      <c r="D11" s="28" t="s">
        <v>24</v>
      </c>
      <c r="E11" s="71">
        <f>SUM(E6:E9)</f>
        <v>-4000000</v>
      </c>
      <c r="F11" s="69">
        <f>SUM(F6:F10)</f>
        <v>228741.49799347913</v>
      </c>
      <c r="G11" s="69">
        <f t="shared" ref="G11:O11" si="6">SUM(G6:G10)</f>
        <v>246741.49799347913</v>
      </c>
      <c r="H11" s="69">
        <f t="shared" si="6"/>
        <v>265281.49799347913</v>
      </c>
      <c r="I11" s="69">
        <f t="shared" si="6"/>
        <v>284377.6979934792</v>
      </c>
      <c r="J11" s="69">
        <f t="shared" si="6"/>
        <v>304046.78399347921</v>
      </c>
      <c r="K11" s="69">
        <f t="shared" si="6"/>
        <v>324305.94257347926</v>
      </c>
      <c r="L11" s="69">
        <f t="shared" si="6"/>
        <v>345172.87591087923</v>
      </c>
      <c r="M11" s="69">
        <f t="shared" si="6"/>
        <v>366665.81724840123</v>
      </c>
      <c r="N11" s="69">
        <f t="shared" si="6"/>
        <v>388803.54682604893</v>
      </c>
      <c r="O11" s="69">
        <f t="shared" si="6"/>
        <v>7102639.531104519</v>
      </c>
      <c r="P11" s="29"/>
    </row>
    <row r="12" spans="1:16" x14ac:dyDescent="0.4">
      <c r="D12" s="31"/>
    </row>
    <row r="13" spans="1:16" x14ac:dyDescent="0.4">
      <c r="D13" s="28" t="s">
        <v>25</v>
      </c>
      <c r="E13" s="32"/>
      <c r="F13" s="32">
        <f t="shared" ref="F13:O13" si="7">SUM(F4,F8:F9)/-$E$11</f>
        <v>5.718537449836978E-2</v>
      </c>
      <c r="G13" s="32">
        <f t="shared" si="7"/>
        <v>6.1685374498369784E-2</v>
      </c>
      <c r="H13" s="32">
        <f t="shared" si="7"/>
        <v>6.6320374498369777E-2</v>
      </c>
      <c r="I13" s="32">
        <f t="shared" si="7"/>
        <v>7.1094424498369807E-2</v>
      </c>
      <c r="J13" s="32">
        <f t="shared" si="7"/>
        <v>7.6011695998369808E-2</v>
      </c>
      <c r="K13" s="32">
        <f t="shared" si="7"/>
        <v>8.1076485643369819E-2</v>
      </c>
      <c r="L13" s="32">
        <f t="shared" si="7"/>
        <v>8.6293218977719813E-2</v>
      </c>
      <c r="M13" s="32">
        <f t="shared" si="7"/>
        <v>9.1666454312100312E-2</v>
      </c>
      <c r="N13" s="32">
        <f t="shared" si="7"/>
        <v>9.7200886706512238E-2</v>
      </c>
      <c r="O13" s="32">
        <f t="shared" si="7"/>
        <v>0.10290135207275651</v>
      </c>
      <c r="P13" s="33"/>
    </row>
    <row r="15" spans="1:16" x14ac:dyDescent="0.4">
      <c r="D15" s="35" t="s">
        <v>27</v>
      </c>
      <c r="E15" s="36">
        <f>AVERAGE(F13:P13)</f>
        <v>7.9143564170430766E-2</v>
      </c>
    </row>
    <row r="17" spans="4:5" x14ac:dyDescent="0.4">
      <c r="D17" s="35" t="s">
        <v>29</v>
      </c>
      <c r="E17" s="79">
        <f>XIRR(E11:O11,E1:O1)</f>
        <v>0.11406312584877015</v>
      </c>
    </row>
    <row r="19" spans="4:5" x14ac:dyDescent="0.4">
      <c r="D19" s="35" t="s">
        <v>1</v>
      </c>
      <c r="E19" s="80"/>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3790C8-083E-4877-BED8-EEC710B04217}">
  <dimension ref="A1:V21"/>
  <sheetViews>
    <sheetView showGridLines="0" zoomScale="105" zoomScaleNormal="105" workbookViewId="0"/>
  </sheetViews>
  <sheetFormatPr defaultColWidth="11.578125" defaultRowHeight="12.3" x14ac:dyDescent="0.4"/>
  <cols>
    <col min="1" max="1" width="17.68359375" style="4" bestFit="1" customWidth="1"/>
    <col min="2" max="2" width="11.5234375" style="4" bestFit="1" customWidth="1"/>
    <col min="3" max="3" width="5.62890625" style="4" customWidth="1"/>
    <col min="4" max="4" width="22.83984375" style="4" bestFit="1" customWidth="1"/>
    <col min="5" max="5" width="11.3671875" style="4" bestFit="1" customWidth="1"/>
    <col min="6" max="14" width="10.05078125" style="4" bestFit="1" customWidth="1"/>
    <col min="15" max="15" width="11.3671875" style="4" bestFit="1" customWidth="1"/>
    <col min="16" max="16" width="10.05078125" style="4" bestFit="1" customWidth="1"/>
    <col min="17" max="20" width="11.578125" style="4"/>
    <col min="21" max="21" width="17.83984375" style="4" bestFit="1" customWidth="1"/>
    <col min="22" max="16384" width="11.578125" style="4"/>
  </cols>
  <sheetData>
    <row r="1" spans="1:16" ht="12" customHeight="1" x14ac:dyDescent="0.4">
      <c r="A1" s="2" t="s">
        <v>2</v>
      </c>
      <c r="B1" s="3">
        <v>10000000</v>
      </c>
      <c r="D1" s="5"/>
      <c r="E1" s="72">
        <v>43496</v>
      </c>
      <c r="F1" s="72">
        <f>EOMONTH(E1,12)</f>
        <v>43861</v>
      </c>
      <c r="G1" s="72">
        <f t="shared" ref="G1:P1" si="0">EOMONTH(F1,12)</f>
        <v>44227</v>
      </c>
      <c r="H1" s="72">
        <f t="shared" si="0"/>
        <v>44592</v>
      </c>
      <c r="I1" s="72">
        <f t="shared" si="0"/>
        <v>44957</v>
      </c>
      <c r="J1" s="72">
        <f t="shared" si="0"/>
        <v>45322</v>
      </c>
      <c r="K1" s="72">
        <f t="shared" si="0"/>
        <v>45688</v>
      </c>
      <c r="L1" s="72">
        <f t="shared" si="0"/>
        <v>46053</v>
      </c>
      <c r="M1" s="72">
        <f t="shared" si="0"/>
        <v>46418</v>
      </c>
      <c r="N1" s="72">
        <f t="shared" si="0"/>
        <v>46783</v>
      </c>
      <c r="O1" s="72">
        <f t="shared" si="0"/>
        <v>47149</v>
      </c>
      <c r="P1" s="73">
        <f t="shared" si="0"/>
        <v>47514</v>
      </c>
    </row>
    <row r="2" spans="1:16" x14ac:dyDescent="0.4">
      <c r="A2" s="9" t="s">
        <v>5</v>
      </c>
      <c r="B2" s="14">
        <v>0.06</v>
      </c>
      <c r="D2" s="74"/>
      <c r="E2" s="75" t="s">
        <v>0</v>
      </c>
      <c r="F2" s="76">
        <v>1</v>
      </c>
      <c r="G2" s="76">
        <f>F2+1</f>
        <v>2</v>
      </c>
      <c r="H2" s="76">
        <f t="shared" ref="H2:P2" si="1">G2+1</f>
        <v>3</v>
      </c>
      <c r="I2" s="76">
        <f t="shared" si="1"/>
        <v>4</v>
      </c>
      <c r="J2" s="76">
        <f t="shared" si="1"/>
        <v>5</v>
      </c>
      <c r="K2" s="76">
        <f t="shared" si="1"/>
        <v>6</v>
      </c>
      <c r="L2" s="76">
        <f t="shared" si="1"/>
        <v>7</v>
      </c>
      <c r="M2" s="76">
        <f t="shared" si="1"/>
        <v>8</v>
      </c>
      <c r="N2" s="76">
        <f t="shared" si="1"/>
        <v>9</v>
      </c>
      <c r="O2" s="76">
        <f t="shared" si="1"/>
        <v>10</v>
      </c>
      <c r="P2" s="77">
        <f t="shared" si="1"/>
        <v>11</v>
      </c>
    </row>
    <row r="3" spans="1:16" x14ac:dyDescent="0.4">
      <c r="A3" s="16" t="s">
        <v>6</v>
      </c>
      <c r="B3" s="17">
        <v>0.03</v>
      </c>
      <c r="D3" s="11" t="s">
        <v>2</v>
      </c>
      <c r="E3" s="12">
        <f>-B1</f>
        <v>-10000000</v>
      </c>
      <c r="F3" s="12"/>
      <c r="G3" s="12"/>
      <c r="H3" s="12"/>
      <c r="I3" s="12"/>
      <c r="J3" s="12"/>
      <c r="K3" s="12"/>
      <c r="L3" s="12"/>
      <c r="M3" s="12"/>
      <c r="N3" s="12"/>
      <c r="O3" s="12"/>
      <c r="P3" s="13"/>
    </row>
    <row r="4" spans="1:16" x14ac:dyDescent="0.4">
      <c r="D4" s="15" t="s">
        <v>7</v>
      </c>
      <c r="E4" s="12"/>
      <c r="F4" s="12">
        <f>B2*B1</f>
        <v>600000</v>
      </c>
      <c r="G4" s="12">
        <f>F4*(1+$B$3)</f>
        <v>618000</v>
      </c>
      <c r="H4" s="12">
        <f t="shared" ref="H4:P4" si="2">G4*(1+$B$3)</f>
        <v>636540</v>
      </c>
      <c r="I4" s="12">
        <f t="shared" si="2"/>
        <v>655636.20000000007</v>
      </c>
      <c r="J4" s="12">
        <f t="shared" si="2"/>
        <v>675305.28600000008</v>
      </c>
      <c r="K4" s="12">
        <f t="shared" si="2"/>
        <v>695564.44458000013</v>
      </c>
      <c r="L4" s="12">
        <f t="shared" si="2"/>
        <v>716431.3779174001</v>
      </c>
      <c r="M4" s="12">
        <f t="shared" si="2"/>
        <v>737924.3192549221</v>
      </c>
      <c r="N4" s="12">
        <f t="shared" si="2"/>
        <v>760062.04883256974</v>
      </c>
      <c r="O4" s="12">
        <f t="shared" si="2"/>
        <v>782863.91029754688</v>
      </c>
      <c r="P4" s="13">
        <f t="shared" si="2"/>
        <v>806349.82760647335</v>
      </c>
    </row>
    <row r="5" spans="1:16" x14ac:dyDescent="0.4">
      <c r="A5" s="2" t="s">
        <v>17</v>
      </c>
      <c r="B5" s="3">
        <v>6000000</v>
      </c>
      <c r="D5" s="15" t="s">
        <v>9</v>
      </c>
      <c r="E5" s="12"/>
      <c r="F5" s="12"/>
      <c r="G5" s="12"/>
      <c r="H5" s="12"/>
      <c r="I5" s="12"/>
      <c r="J5" s="12"/>
      <c r="K5" s="12"/>
      <c r="L5" s="12"/>
      <c r="M5" s="12"/>
      <c r="N5" s="12"/>
      <c r="O5" s="12">
        <f>P4/B9</f>
        <v>11519283.251521047</v>
      </c>
      <c r="P5" s="13"/>
    </row>
    <row r="6" spans="1:16" x14ac:dyDescent="0.4">
      <c r="A6" s="9" t="s">
        <v>21</v>
      </c>
      <c r="B6" s="27">
        <v>4.65E-2</v>
      </c>
      <c r="D6" s="28" t="s">
        <v>13</v>
      </c>
      <c r="E6" s="69">
        <f>SUM(E3:E5)</f>
        <v>-10000000</v>
      </c>
      <c r="F6" s="69">
        <f t="shared" ref="F6:O6" si="3">SUM(F3:F5)</f>
        <v>600000</v>
      </c>
      <c r="G6" s="69">
        <f t="shared" si="3"/>
        <v>618000</v>
      </c>
      <c r="H6" s="69">
        <f t="shared" si="3"/>
        <v>636540</v>
      </c>
      <c r="I6" s="69">
        <f t="shared" si="3"/>
        <v>655636.20000000007</v>
      </c>
      <c r="J6" s="69">
        <f t="shared" si="3"/>
        <v>675305.28600000008</v>
      </c>
      <c r="K6" s="69">
        <f t="shared" si="3"/>
        <v>695564.44458000013</v>
      </c>
      <c r="L6" s="69">
        <f t="shared" si="3"/>
        <v>716431.3779174001</v>
      </c>
      <c r="M6" s="69">
        <f t="shared" si="3"/>
        <v>737924.3192549221</v>
      </c>
      <c r="N6" s="69">
        <f t="shared" si="3"/>
        <v>760062.04883256974</v>
      </c>
      <c r="O6" s="69">
        <f t="shared" si="3"/>
        <v>12302147.161818594</v>
      </c>
      <c r="P6" s="70"/>
    </row>
    <row r="7" spans="1:16" x14ac:dyDescent="0.4">
      <c r="A7" s="16" t="s">
        <v>23</v>
      </c>
      <c r="B7" s="30">
        <v>30</v>
      </c>
      <c r="D7" s="11" t="s">
        <v>14</v>
      </c>
      <c r="E7" s="23">
        <f>B5</f>
        <v>6000000</v>
      </c>
      <c r="F7" s="23"/>
      <c r="G7" s="23"/>
      <c r="H7" s="23"/>
      <c r="I7" s="23"/>
      <c r="J7" s="23"/>
      <c r="K7" s="23"/>
      <c r="L7" s="23"/>
      <c r="M7" s="23"/>
      <c r="N7" s="23"/>
      <c r="O7" s="23"/>
      <c r="P7" s="24"/>
    </row>
    <row r="8" spans="1:16" x14ac:dyDescent="0.4">
      <c r="D8" s="15" t="s">
        <v>18</v>
      </c>
      <c r="E8" s="12"/>
      <c r="F8" s="25">
        <f t="shared" ref="F8:O8" si="4">CUMPRINC($B$6/12,$B$7*12,$B$5,F$2*12-11,F$2*12,0)</f>
        <v>-94250.381660520099</v>
      </c>
      <c r="G8" s="25">
        <f t="shared" si="4"/>
        <v>-98727.646548014731</v>
      </c>
      <c r="H8" s="25">
        <f t="shared" si="4"/>
        <v>-103417.59917766614</v>
      </c>
      <c r="I8" s="25">
        <f t="shared" si="4"/>
        <v>-108330.34305614649</v>
      </c>
      <c r="J8" s="25">
        <f t="shared" si="4"/>
        <v>-113476.46164654684</v>
      </c>
      <c r="K8" s="25">
        <f t="shared" si="4"/>
        <v>-118867.0411682002</v>
      </c>
      <c r="L8" s="25">
        <f t="shared" si="4"/>
        <v>-124513.69447958609</v>
      </c>
      <c r="M8" s="25">
        <f t="shared" si="4"/>
        <v>-130428.58609576723</v>
      </c>
      <c r="N8" s="25">
        <f t="shared" si="4"/>
        <v>-136624.45839425322</v>
      </c>
      <c r="O8" s="25">
        <f t="shared" si="4"/>
        <v>-143114.65906574597</v>
      </c>
      <c r="P8" s="26"/>
    </row>
    <row r="9" spans="1:16" x14ac:dyDescent="0.4">
      <c r="A9" s="2" t="s">
        <v>26</v>
      </c>
      <c r="B9" s="34">
        <v>7.0000000000000007E-2</v>
      </c>
      <c r="D9" s="15" t="s">
        <v>20</v>
      </c>
      <c r="E9" s="12"/>
      <c r="F9" s="25">
        <f t="shared" ref="F9:O9" si="5">CUMIPMT($B$6/12,$B$7*12,$B$5,F$2*12-11,F$2*12,0)</f>
        <v>-277008.12034600077</v>
      </c>
      <c r="G9" s="25">
        <f t="shared" si="5"/>
        <v>-272530.85545850615</v>
      </c>
      <c r="H9" s="25">
        <f t="shared" si="5"/>
        <v>-267840.90282885474</v>
      </c>
      <c r="I9" s="25">
        <f t="shared" si="5"/>
        <v>-262928.15895037435</v>
      </c>
      <c r="J9" s="25">
        <f t="shared" si="5"/>
        <v>-257782.04035997402</v>
      </c>
      <c r="K9" s="25">
        <f t="shared" si="5"/>
        <v>-252391.46083832067</v>
      </c>
      <c r="L9" s="25">
        <f t="shared" si="5"/>
        <v>-246744.80752693478</v>
      </c>
      <c r="M9" s="25">
        <f t="shared" si="5"/>
        <v>-240829.91591075365</v>
      </c>
      <c r="N9" s="25">
        <f t="shared" si="5"/>
        <v>-234634.04361226765</v>
      </c>
      <c r="O9" s="25">
        <f t="shared" si="5"/>
        <v>-228143.84294077489</v>
      </c>
      <c r="P9" s="26"/>
    </row>
    <row r="10" spans="1:16" x14ac:dyDescent="0.4">
      <c r="A10" s="67"/>
      <c r="B10" s="68"/>
      <c r="D10" s="15" t="s">
        <v>37</v>
      </c>
      <c r="E10" s="12"/>
      <c r="F10" s="25"/>
      <c r="G10" s="25"/>
      <c r="H10" s="25"/>
      <c r="I10" s="25"/>
      <c r="J10" s="25"/>
      <c r="K10" s="25"/>
      <c r="L10" s="25"/>
      <c r="M10" s="25"/>
      <c r="N10" s="25"/>
      <c r="O10" s="25">
        <f>-(B5+SUM(F8:O8))</f>
        <v>-4828249.1287075533</v>
      </c>
      <c r="P10" s="26"/>
    </row>
    <row r="11" spans="1:16" x14ac:dyDescent="0.4">
      <c r="A11" s="41"/>
      <c r="B11" s="42"/>
      <c r="D11" s="28" t="s">
        <v>24</v>
      </c>
      <c r="E11" s="71">
        <f>SUM(E6:E9)</f>
        <v>-4000000</v>
      </c>
      <c r="F11" s="69">
        <f>SUM(F6:F10)</f>
        <v>228741.49799347913</v>
      </c>
      <c r="G11" s="69">
        <f t="shared" ref="G11:O11" si="6">SUM(G6:G10)</f>
        <v>246741.49799347913</v>
      </c>
      <c r="H11" s="69">
        <f t="shared" si="6"/>
        <v>265281.49799347913</v>
      </c>
      <c r="I11" s="69">
        <f t="shared" si="6"/>
        <v>284377.6979934792</v>
      </c>
      <c r="J11" s="69">
        <f t="shared" si="6"/>
        <v>304046.78399347921</v>
      </c>
      <c r="K11" s="69">
        <f t="shared" si="6"/>
        <v>324305.94257347926</v>
      </c>
      <c r="L11" s="69">
        <f t="shared" si="6"/>
        <v>345172.87591087923</v>
      </c>
      <c r="M11" s="69">
        <f t="shared" si="6"/>
        <v>366665.81724840123</v>
      </c>
      <c r="N11" s="69">
        <f t="shared" si="6"/>
        <v>388803.54682604893</v>
      </c>
      <c r="O11" s="69">
        <f t="shared" si="6"/>
        <v>7102639.531104519</v>
      </c>
      <c r="P11" s="29"/>
    </row>
    <row r="12" spans="1:16" x14ac:dyDescent="0.4">
      <c r="D12" s="31"/>
    </row>
    <row r="13" spans="1:16" x14ac:dyDescent="0.4">
      <c r="D13" s="28" t="s">
        <v>25</v>
      </c>
      <c r="E13" s="32"/>
      <c r="F13" s="32">
        <f t="shared" ref="F13:O13" si="7">SUM(F4,F8:F9)/-$E$11</f>
        <v>5.718537449836978E-2</v>
      </c>
      <c r="G13" s="32">
        <f t="shared" si="7"/>
        <v>6.1685374498369784E-2</v>
      </c>
      <c r="H13" s="32">
        <f t="shared" si="7"/>
        <v>6.6320374498369777E-2</v>
      </c>
      <c r="I13" s="32">
        <f t="shared" si="7"/>
        <v>7.1094424498369807E-2</v>
      </c>
      <c r="J13" s="32">
        <f t="shared" si="7"/>
        <v>7.6011695998369808E-2</v>
      </c>
      <c r="K13" s="32">
        <f t="shared" si="7"/>
        <v>8.1076485643369819E-2</v>
      </c>
      <c r="L13" s="32">
        <f t="shared" si="7"/>
        <v>8.6293218977719813E-2</v>
      </c>
      <c r="M13" s="32">
        <f t="shared" si="7"/>
        <v>9.1666454312100312E-2</v>
      </c>
      <c r="N13" s="32">
        <f t="shared" si="7"/>
        <v>9.7200886706512238E-2</v>
      </c>
      <c r="O13" s="32">
        <f t="shared" si="7"/>
        <v>0.10290135207275651</v>
      </c>
      <c r="P13" s="33"/>
    </row>
    <row r="15" spans="1:16" x14ac:dyDescent="0.4">
      <c r="D15" s="35" t="s">
        <v>27</v>
      </c>
      <c r="E15" s="36">
        <f>AVERAGE(F13:P13)</f>
        <v>7.9143564170430766E-2</v>
      </c>
    </row>
    <row r="17" spans="4:22" x14ac:dyDescent="0.4">
      <c r="D17" s="35" t="s">
        <v>29</v>
      </c>
      <c r="E17" s="79">
        <f>XIRR(E11:O11,E1:O1)</f>
        <v>0.11406312584877015</v>
      </c>
    </row>
    <row r="19" spans="4:22" x14ac:dyDescent="0.4">
      <c r="D19" s="35" t="s">
        <v>1</v>
      </c>
      <c r="E19" s="80">
        <f>SUM(F11:O11)/-E11</f>
        <v>2.4641941724076806</v>
      </c>
      <c r="U19" s="43"/>
      <c r="V19" s="44"/>
    </row>
    <row r="20" spans="4:22" x14ac:dyDescent="0.4">
      <c r="U20" s="43"/>
      <c r="V20" s="44"/>
    </row>
    <row r="21" spans="4:22" x14ac:dyDescent="0.4">
      <c r="U21" s="81"/>
      <c r="V21" s="66"/>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Read Me First</vt:lpstr>
      <vt:lpstr>Cap Rate</vt:lpstr>
      <vt:lpstr>Cap Rate SOLUTION</vt:lpstr>
      <vt:lpstr>Cash-on-Cash Return</vt:lpstr>
      <vt:lpstr>Cash-on-Cash Return SOLUTION</vt:lpstr>
      <vt:lpstr>IRR</vt:lpstr>
      <vt:lpstr>IRR SOLUTION</vt:lpstr>
      <vt:lpstr>Equity Multiple</vt:lpstr>
      <vt:lpstr>Equity Multiple SOLUTION</vt:lpstr>
      <vt:lpstr>Loan Metrics</vt:lpstr>
      <vt:lpstr>LTV + LTC SOLUTION</vt:lpstr>
      <vt:lpstr>DSCR + Debt Yield SOLUTION</vt:lpstr>
      <vt:lpstr>Return Sensitivity</vt:lpstr>
      <vt:lpstr>Capital Risk Buckets</vt:lpstr>
      <vt:lpstr>Mini-Model</vt:lpstr>
      <vt:lpstr>Rent vs. Buy Analysis</vt:lpstr>
      <vt:lpstr>The Capital Stack</vt:lpstr>
      <vt:lpstr>Fee &amp; Waterfall Structures</vt:lpstr>
      <vt:lpstr>Acquisition Case Study</vt:lpstr>
    </vt:vector>
  </TitlesOfParts>
  <Company>Paul Merage School of Business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Justin</dc:creator>
  <cp:lastModifiedBy>Justin Kivel</cp:lastModifiedBy>
  <cp:lastPrinted>2018-06-02T03:19:02Z</cp:lastPrinted>
  <dcterms:created xsi:type="dcterms:W3CDTF">2017-12-23T03:34:55Z</dcterms:created>
  <dcterms:modified xsi:type="dcterms:W3CDTF">2021-09-13T19:54:52Z</dcterms:modified>
</cp:coreProperties>
</file>