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autoCompressPictures="0"/>
  <mc:AlternateContent xmlns:mc="http://schemas.openxmlformats.org/markup-compatibility/2006">
    <mc:Choice Requires="x15">
      <x15ac:absPath xmlns:x15ac="http://schemas.microsoft.com/office/spreadsheetml/2010/11/ac" url="C:\Users\justi\Documents\Course Files\Course Files\1 - The Complete Guide To Multifamily Real Estate Investing\"/>
    </mc:Choice>
  </mc:AlternateContent>
  <xr:revisionPtr revIDLastSave="0" documentId="13_ncr:1_{774416D9-941F-4401-9667-3071DBCFC4DC}" xr6:coauthVersionLast="47" xr6:coauthVersionMax="47" xr10:uidLastSave="{00000000-0000-0000-0000-000000000000}"/>
  <bookViews>
    <workbookView xWindow="-96" yWindow="-96" windowWidth="23232" windowHeight="13152" activeTab="1" xr2:uid="{00000000-000D-0000-FFFF-FFFF00000000}"/>
  </bookViews>
  <sheets>
    <sheet name="Read Me First" sheetId="15" r:id="rId1"/>
    <sheet name="Summary" sheetId="1" r:id="rId2"/>
    <sheet name="Revenue" sheetId="2" r:id="rId3"/>
    <sheet name="Expenses" sheetId="3" r:id="rId4"/>
    <sheet name="Monthly CF" sheetId="5" r:id="rId5"/>
    <sheet name="Annual CF" sheetId="6" r:id="rId6"/>
    <sheet name="Equity Waterfall" sheetId="12" r:id="rId7"/>
    <sheet name="Debt" sheetId="9" r:id="rId8"/>
    <sheet name="Construction Budget" sheetId="10" r:id="rId9"/>
    <sheet name="Checks" sheetId="13" r:id="rId10"/>
  </sheets>
  <externalReferences>
    <externalReference r:id="rId11"/>
    <externalReference r:id="rId12"/>
  </externalReferences>
  <definedNames>
    <definedName name="_" localSheetId="0" hidden="1">'[1]1999 BUDGET'!#REF!</definedName>
    <definedName name="_" hidden="1">'[1]1999 BUDGET'!#REF!</definedName>
    <definedName name="__a1" localSheetId="0" hidden="1">{"Assump",#N/A,TRUE,"Proforma";"first",#N/A,TRUE,"Proforma";"second",#N/A,TRUE,"Proforma";"lease1",#N/A,TRUE,"Proforma";"lease2",#N/A,TRUE,"Proforma"}</definedName>
    <definedName name="__a1" hidden="1">{"Assump",#N/A,TRUE,"Proforma";"first",#N/A,TRUE,"Proforma";"second",#N/A,TRUE,"Proforma";"lease1",#N/A,TRUE,"Proforma";"lease2",#N/A,TRUE,"Proforma"}</definedName>
    <definedName name="__FDS_HYPERLINK_TOGGLE_STATE__" hidden="1">"ON"</definedName>
    <definedName name="_a1" localSheetId="0" hidden="1">{"Assump",#N/A,TRUE,"Proforma";"first",#N/A,TRUE,"Proforma";"second",#N/A,TRUE,"Proforma";"lease1",#N/A,TRUE,"Proforma";"lease2",#N/A,TRUE,"Proforma"}</definedName>
    <definedName name="_a1" hidden="1">{"Assump",#N/A,TRUE,"Proforma";"first",#N/A,TRUE,"Proforma";"second",#N/A,TRUE,"Proforma";"lease1",#N/A,TRUE,"Proforma";"lease2",#N/A,TRUE,"Proforma"}</definedName>
    <definedName name="_COO2" localSheetId="0" hidden="1">{#N/A,#N/A,FALSE,"Matrix";#N/A,#N/A,FALSE,"Cash Flow";#N/A,#N/A,FALSE,"10 Year Cost Analysis"}</definedName>
    <definedName name="_COO2" hidden="1">{#N/A,#N/A,FALSE,"Matrix";#N/A,#N/A,FALSE,"Cash Flow";#N/A,#N/A,FALSE,"10 Year Cost Analysis"}</definedName>
    <definedName name="_dfadfasd" localSheetId="0" hidden="1">{"cap_structure",#N/A,FALSE,"Graph-Mkt Cap";"price",#N/A,FALSE,"Graph-Price";"ebit",#N/A,FALSE,"Graph-EBITDA";"ebitda",#N/A,FALSE,"Graph-EBITDA"}</definedName>
    <definedName name="_dfadfasd" hidden="1">{"cap_structure",#N/A,FALSE,"Graph-Mkt Cap";"price",#N/A,FALSE,"Graph-Price";"ebit",#N/A,FALSE,"Graph-EBITDA";"ebitda",#N/A,FALSE,"Graph-EBITDA"}</definedName>
    <definedName name="_Fill" localSheetId="0" hidden="1">#REF!</definedName>
    <definedName name="_Fill" hidden="1">#REF!</definedName>
    <definedName name="_xlnm._FilterDatabase" localSheetId="1" hidden="1">Summary!$A$1:$B$10</definedName>
    <definedName name="_Key1" localSheetId="0" hidden="1">#REF!</definedName>
    <definedName name="_Key1" hidden="1">#REF!</definedName>
    <definedName name="_Key2" localSheetId="0" hidden="1">#REF!</definedName>
    <definedName name="_Key2" hidden="1">#REF!</definedName>
    <definedName name="_Order1" hidden="1">255</definedName>
    <definedName name="_Order2" hidden="1">255</definedName>
    <definedName name="_Sort" localSheetId="0" hidden="1">#REF!</definedName>
    <definedName name="_Sort" hidden="1">#REF!</definedName>
    <definedName name="_Table2_In1" localSheetId="0" hidden="1">#REF!</definedName>
    <definedName name="_Table2_In1" hidden="1">#REF!</definedName>
    <definedName name="_Table2_In2" localSheetId="0" hidden="1">#REF!</definedName>
    <definedName name="_Table2_In2" hidden="1">#REF!</definedName>
    <definedName name="_Table2_Out" localSheetId="0" hidden="1">#REF!</definedName>
    <definedName name="_Table2_Out" hidden="1">#REF!</definedName>
    <definedName name="_Table3_In2" localSheetId="0" hidden="1">#REF!</definedName>
    <definedName name="_Table3_In2" hidden="1">#REF!</definedName>
    <definedName name="a1a1" localSheetId="0" hidden="1">{"Assump",#N/A,TRUE,"Proforma";"first",#N/A,TRUE,"Proforma";"second",#N/A,TRUE,"Proforma";"lease1",#N/A,TRUE,"Proforma";"lease2",#N/A,TRUE,"Proforma"}</definedName>
    <definedName name="a1a1" hidden="1">{"Assump",#N/A,TRUE,"Proforma";"first",#N/A,TRUE,"Proforma";"second",#N/A,TRUE,"Proforma";"lease1",#N/A,TRUE,"Proforma";"lease2",#N/A,TRUE,"Proforma"}</definedName>
    <definedName name="aa" localSheetId="0" hidden="1">{"AnnualRentRoll",#N/A,FALSE,"RentRoll"}</definedName>
    <definedName name="aa" hidden="1">{"AnnualRentRoll",#N/A,FALSE,"RentRoll"}</definedName>
    <definedName name="aaa" localSheetId="0" hidden="1">{"AnnualRentRoll",#N/A,FALSE,"RentRoll"}</definedName>
    <definedName name="aaa" hidden="1">{"AnnualRentRoll",#N/A,FALSE,"RentRoll"}</definedName>
    <definedName name="aaaaa" localSheetId="0" hidden="1">{"Assump",#N/A,TRUE,"Proforma";"first",#N/A,TRUE,"Proforma";"second",#N/A,TRUE,"Proforma";"lease1",#N/A,TRUE,"Proforma";"lease2",#N/A,TRUE,"Proforma"}</definedName>
    <definedName name="aaaaa" hidden="1">{"Assump",#N/A,TRUE,"Proforma";"first",#N/A,TRUE,"Proforma";"second",#N/A,TRUE,"Proforma";"lease1",#N/A,TRUE,"Proforma";"lease2",#N/A,TRUE,"Proforma"}</definedName>
    <definedName name="aaaaaaa" localSheetId="0" hidden="1">{"Outflow 1",#N/A,FALSE,"Outflows-Inflows";"Outflow 2",#N/A,FALSE,"Outflows-Inflows";"Inflow 1",#N/A,FALSE,"Outflows-Inflows";"Inflow 2",#N/A,FALSE,"Outflows-Inflows"}</definedName>
    <definedName name="aaaaaaa" hidden="1">{"Outflow 1",#N/A,FALSE,"Outflows-Inflows";"Outflow 2",#N/A,FALSE,"Outflows-Inflows";"Inflow 1",#N/A,FALSE,"Outflows-Inflows";"Inflow 2",#N/A,FALSE,"Outflows-Inflows"}</definedName>
    <definedName name="AAAAAAAA" localSheetId="0" hidden="1">{"Outflow 1",#N/A,FALSE,"Outflows-Inflows";"Outflow 2",#N/A,FALSE,"Outflows-Inflows";"Inflow 1",#N/A,FALSE,"Outflows-Inflows";"Inflow 2",#N/A,FALSE,"Outflows-Inflows"}</definedName>
    <definedName name="AAAAAAAA" hidden="1">{"Outflow 1",#N/A,FALSE,"Outflows-Inflows";"Outflow 2",#N/A,FALSE,"Outflows-Inflows";"Inflow 1",#N/A,FALSE,"Outflows-Inflows";"Inflow 2",#N/A,FALSE,"Outflows-Inflows"}</definedName>
    <definedName name="aasdfa" localSheetId="0" hidden="1">{"rtn",#N/A,FALSE,"RTN";"tables",#N/A,FALSE,"RTN";"cf",#N/A,FALSE,"CF";"stats",#N/A,FALSE,"Stats";"prop",#N/A,FALSE,"Prop"}</definedName>
    <definedName name="aasdfa" hidden="1">{"rtn",#N/A,FALSE,"RTN";"tables",#N/A,FALSE,"RTN";"cf",#N/A,FALSE,"CF";"stats",#N/A,FALSE,"Stats";"prop",#N/A,FALSE,"Prop"}</definedName>
    <definedName name="ACQPRICE">Summary!$B$20</definedName>
    <definedName name="ad"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ad"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adfa" localSheetId="0" hidden="1">{"cap_structure",#N/A,FALSE,"Graph-Mkt Cap";"price",#N/A,FALSE,"Graph-Price";"ebit",#N/A,FALSE,"Graph-EBITDA";"ebitda",#N/A,FALSE,"Graph-EBITDA"}</definedName>
    <definedName name="adfa" hidden="1">{"cap_structure",#N/A,FALSE,"Graph-Mkt Cap";"price",#N/A,FALSE,"Graph-Price";"ebit",#N/A,FALSE,"Graph-EBITDA";"ebitda",#N/A,FALSE,"Graph-EBITDA"}</definedName>
    <definedName name="adfgga" localSheetId="0" hidden="1">{"FCB_ALL",#N/A,FALSE,"FCB"}</definedName>
    <definedName name="adfgga" hidden="1">{"FCB_ALL",#N/A,FALSE,"FCB"}</definedName>
    <definedName name="adfghsdfgas" localSheetId="0" hidden="1">{"inputs raw data",#N/A,TRUE,"INPUT"}</definedName>
    <definedName name="adfghsdfgas" hidden="1">{"inputs raw data",#N/A,TRUE,"INPUT"}</definedName>
    <definedName name="ADFWAE" localSheetId="0" hidden="1">{"summary1",#N/A,TRUE,"Comps";"summary2",#N/A,TRUE,"Comps";"summary3",#N/A,TRUE,"Comps"}</definedName>
    <definedName name="ADFWAE" hidden="1">{"summary1",#N/A,TRUE,"Comps";"summary2",#N/A,TRUE,"Comps";"summary3",#N/A,TRUE,"Comps"}</definedName>
    <definedName name="adgad"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adgad"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ads" localSheetId="0" hidden="1">{"inputs raw data",#N/A,TRUE,"INPUT"}</definedName>
    <definedName name="ads" hidden="1">{"inputs raw data",#N/A,TRUE,"INPUT"}</definedName>
    <definedName name="ADSFA" localSheetId="0" hidden="1">{"inputs raw data",#N/A,TRUE,"INPUT"}</definedName>
    <definedName name="ADSFA" hidden="1">{"inputs raw data",#N/A,TRUE,"INPUT"}</definedName>
    <definedName name="AEWEW" localSheetId="0" hidden="1">{"inputs raw data",#N/A,TRUE,"INPUT"}</definedName>
    <definedName name="AEWEW" hidden="1">{"inputs raw data",#N/A,TRUE,"INPUT"}</definedName>
    <definedName name="all" localSheetId="0" hidden="1">{#N/A,#N/A,FALSE,"CF Consolidated 2";#N/A,#N/A,FALSE,"Retail Assump";#N/A,#N/A,FALSE,"CF Retail";#N/A,#N/A,FALSE,"Garage Assumpt 1";#N/A,#N/A,FALSE,"Garage Op Proj";#N/A,#N/A,FALSE,"Hist I&amp;E";#N/A,#N/A,FALSE,"Rent Roll";#N/A,#N/A,FALSE,"RE Taxes";#N/A,#N/A,FALSE,"CAM - BH";#N/A,#N/A,FALSE,"Comm.Condo CAM"}</definedName>
    <definedName name="all" hidden="1">{#N/A,#N/A,FALSE,"CF Consolidated 2";#N/A,#N/A,FALSE,"Retail Assump";#N/A,#N/A,FALSE,"CF Retail";#N/A,#N/A,FALSE,"Garage Assumpt 1";#N/A,#N/A,FALSE,"Garage Op Proj";#N/A,#N/A,FALSE,"Hist I&amp;E";#N/A,#N/A,FALSE,"Rent Roll";#N/A,#N/A,FALSE,"RE Taxes";#N/A,#N/A,FALSE,"CAM - BH";#N/A,#N/A,FALSE,"Comm.Condo CAM"}</definedName>
    <definedName name="AMFEE">Summary!$E$33</definedName>
    <definedName name="arew" localSheetId="0" hidden="1">{"cap_structure",#N/A,FALSE,"Graph-Mkt Cap";"price",#N/A,FALSE,"Graph-Price";"ebit",#N/A,FALSE,"Graph-EBITDA";"ebitda",#N/A,FALSE,"Graph-EBITDA"}</definedName>
    <definedName name="arew" hidden="1">{"cap_structure",#N/A,FALSE,"Graph-Mkt Cap";"price",#N/A,FALSE,"Graph-Price";"ebit",#N/A,FALSE,"Graph-EBITDA";"ebitda",#N/A,FALSE,"Graph-EBITDA"}</definedName>
    <definedName name="arg" localSheetId="0" hidden="1">{"inputs raw data",#N/A,TRUE,"INPUT"}</definedName>
    <definedName name="arg" hidden="1">{"inputs raw data",#N/A,TRUE,"INPUT"}</definedName>
    <definedName name="as" localSheetId="0" hidden="1">{"Outflow 1",#N/A,FALSE,"Outflows-Inflows";"Outflow 2",#N/A,FALSE,"Outflows-Inflows";"Inflow 1",#N/A,FALSE,"Outflows-Inflows";"Inflow 2",#N/A,FALSE,"Outflows-Inflows"}</definedName>
    <definedName name="as" hidden="1">{"Outflow 1",#N/A,FALSE,"Outflows-Inflows";"Outflow 2",#N/A,FALSE,"Outflows-Inflows";"Inflow 1",#N/A,FALSE,"Outflows-Inflows";"Inflow 2",#N/A,FALSE,"Outflows-Inflows"}</definedName>
    <definedName name="asdfas" localSheetId="0" hidden="1">{"print 1.6",#N/A,FALSE,"Sheet1";"print 2.6",#N/A,FALSE,"Sheet1";"print 3.6",#N/A,FALSE,"Sheet1";"print 4.6",#N/A,FALSE,"Sheet1";"print 5.6",#N/A,FALSE,"Sheet1";"print 6.6",#N/A,FALSE,"Sheet1"}</definedName>
    <definedName name="asdfas" hidden="1">{"print 1.6",#N/A,FALSE,"Sheet1";"print 2.6",#N/A,FALSE,"Sheet1";"print 3.6",#N/A,FALSE,"Sheet1";"print 4.6",#N/A,FALSE,"Sheet1";"print 5.6",#N/A,FALSE,"Sheet1";"print 6.6",#N/A,FALSE,"Sheet1"}</definedName>
    <definedName name="asdfasaa" localSheetId="0" hidden="1">{"print 1.6",#N/A,FALSE,"Sheet1";"print 2.6",#N/A,FALSE,"Sheet1";"print 3.6",#N/A,FALSE,"Sheet1";"print 4.6",#N/A,FALSE,"Sheet1";"print 5.6",#N/A,FALSE,"Sheet1";"print 6.6",#N/A,FALSE,"Sheet1"}</definedName>
    <definedName name="asdfasaa" hidden="1">{"print 1.6",#N/A,FALSE,"Sheet1";"print 2.6",#N/A,FALSE,"Sheet1";"print 3.6",#N/A,FALSE,"Sheet1";"print 4.6",#N/A,FALSE,"Sheet1";"print 5.6",#N/A,FALSE,"Sheet1";"print 6.6",#N/A,FALSE,"Sheet1"}</definedName>
    <definedName name="asdfasd" localSheetId="0" hidden="1">{"cap_structure",#N/A,FALSE,"Graph-Mkt Cap";"price",#N/A,FALSE,"Graph-Price";"ebit",#N/A,FALSE,"Graph-EBITDA";"ebitda",#N/A,FALSE,"Graph-EBITDA"}</definedName>
    <definedName name="asdfasd" hidden="1">{"cap_structure",#N/A,FALSE,"Graph-Mkt Cap";"price",#N/A,FALSE,"Graph-Price";"ebit",#N/A,FALSE,"Graph-EBITDA";"ebitda",#N/A,FALSE,"Graph-EBITDA"}</definedName>
    <definedName name="asdfasdf" localSheetId="0" hidden="1">{"rtn",#N/A,FALSE,"RTN";"tables",#N/A,FALSE,"RTN";"cf",#N/A,FALSE,"CF";"stats",#N/A,FALSE,"Stats";"prop",#N/A,FALSE,"Prop"}</definedName>
    <definedName name="asdfasdf" hidden="1">{"rtn",#N/A,FALSE,"RTN";"tables",#N/A,FALSE,"RTN";"cf",#N/A,FALSE,"CF";"stats",#N/A,FALSE,"Stats";"prop",#N/A,FALSE,"Prop"}</definedName>
    <definedName name="asdfasdfasd" localSheetId="0" hidden="1">{"summary1",#N/A,TRUE,"Comps";"summary2",#N/A,TRUE,"Comps";"summary3",#N/A,TRUE,"Comps"}</definedName>
    <definedName name="asdfasdfasd" hidden="1">{"summary1",#N/A,TRUE,"Comps";"summary2",#N/A,TRUE,"Comps";"summary3",#N/A,TRUE,"Comps"}</definedName>
    <definedName name="asdfg" localSheetId="0" hidden="1">{"rtn",#N/A,FALSE,"RTN";"tables",#N/A,FALSE,"RTN";"cf",#N/A,FALSE,"CF";"stats",#N/A,FALSE,"Stats";"prop",#N/A,FALSE,"Prop"}</definedName>
    <definedName name="asdfg" hidden="1">{"rtn",#N/A,FALSE,"RTN";"tables",#N/A,FALSE,"RTN";"cf",#N/A,FALSE,"CF";"stats",#N/A,FALSE,"Stats";"prop",#N/A,FALSE,"Prop"}</definedName>
    <definedName name="asfdgsdfg" localSheetId="0" hidden="1">{"inputs raw data",#N/A,TRUE,"INPUT"}</definedName>
    <definedName name="asfdgsdfg" hidden="1">{"inputs raw data",#N/A,TRUE,"INPUT"}</definedName>
    <definedName name="ass" localSheetId="0" hidden="1">{"print 1.6",#N/A,FALSE,"Sheet1";"print 2.6",#N/A,FALSE,"Sheet1";"print 3.6",#N/A,FALSE,"Sheet1";"print 4.6",#N/A,FALSE,"Sheet1";"print 5.6",#N/A,FALSE,"Sheet1";"print 6.6",#N/A,FALSE,"Sheet1"}</definedName>
    <definedName name="ass" hidden="1">{"print 1.6",#N/A,FALSE,"Sheet1";"print 2.6",#N/A,FALSE,"Sheet1";"print 3.6",#N/A,FALSE,"Sheet1";"print 4.6",#N/A,FALSE,"Sheet1";"print 5.6",#N/A,FALSE,"Sheet1";"print 6.6",#N/A,FALSE,"Sheet1"}</definedName>
    <definedName name="asss" localSheetId="0" hidden="1">{"rtn",#N/A,FALSE,"RTN";"tables",#N/A,FALSE,"RTN";"cf",#N/A,FALSE,"CF";"stats",#N/A,FALSE,"Stats";"prop",#N/A,FALSE,"Prop"}</definedName>
    <definedName name="asss" hidden="1">{"rtn",#N/A,FALSE,"RTN";"tables",#N/A,FALSE,"RTN";"cf",#N/A,FALSE,"CF";"stats",#N/A,FALSE,"Stats";"prop",#N/A,FALSE,"Prop"}</definedName>
    <definedName name="b" localSheetId="0" hidden="1">{"Assump",#N/A,TRUE,"Proforma";"first",#N/A,TRUE,"Proforma";"second",#N/A,TRUE,"Proforma";"lease1",#N/A,TRUE,"Proforma";"lease2",#N/A,TRUE,"Proforma"}</definedName>
    <definedName name="b" hidden="1">{"Assump",#N/A,TRUE,"Proforma";"first",#N/A,TRUE,"Proforma";"second",#N/A,TRUE,"Proforma";"lease1",#N/A,TRUE,"Proforma";"lease2",#N/A,TRUE,"Proforma"}</definedName>
    <definedName name="BadLink" localSheetId="0" hidden="1">#REF!</definedName>
    <definedName name="BadLink" hidden="1">#REF!</definedName>
    <definedName name="bb" localSheetId="0" hidden="1">{#N/A,#N/A,FALSE,"ExitStratigy"}</definedName>
    <definedName name="bb" hidden="1">{#N/A,#N/A,FALSE,"ExitStratigy"}</definedName>
    <definedName name="bbb" localSheetId="0" hidden="1">{#N/A,#N/A,FALSE,"ExitStratigy"}</definedName>
    <definedName name="bbb" hidden="1">{#N/A,#N/A,FALSE,"ExitStratigy"}</definedName>
    <definedName name="c.LTMYear" localSheetId="0" hidden="1">#REF!</definedName>
    <definedName name="c.LTMYear" hidden="1">#REF!</definedName>
    <definedName name="cc" localSheetId="0" hidden="1">{#N/A,#N/A,FALSE,"LoanAssumptions"}</definedName>
    <definedName name="cc" hidden="1">{#N/A,#N/A,FALSE,"LoanAssumptions"}</definedName>
    <definedName name="ccc" localSheetId="0" hidden="1">{#N/A,#N/A,FALSE,"LoanAssumptions"}</definedName>
    <definedName name="ccc" hidden="1">{#N/A,#N/A,FALSE,"LoanAssumptions"}</definedName>
    <definedName name="CLOSINGCOSTS">Summary!$B$35</definedName>
    <definedName name="CLOSINGDATE">Summary!$B$26</definedName>
    <definedName name="COO" localSheetId="0" hidden="1">{#N/A,#N/A,FALSE,"Matrix";#N/A,#N/A,FALSE,"Cash Flow";#N/A,#N/A,FALSE,"10 Year Cost Analysis"}</definedName>
    <definedName name="COO" hidden="1">{#N/A,#N/A,FALSE,"Matrix";#N/A,#N/A,FALSE,"Cash Flow";#N/A,#N/A,FALSE,"10 Year Cost Analysis"}</definedName>
    <definedName name="CreditStats" localSheetId="0" hidden="1">#REF!</definedName>
    <definedName name="CreditStats" hidden="1">#REF!</definedName>
    <definedName name="DAFAD" localSheetId="0" hidden="1">{"cap_structure",#N/A,FALSE,"Graph-Mkt Cap";"price",#N/A,FALSE,"Graph-Price";"ebit",#N/A,FALSE,"Graph-EBITDA";"ebitda",#N/A,FALSE,"Graph-EBITDA"}</definedName>
    <definedName name="DAFAD" hidden="1">{"cap_structure",#N/A,FALSE,"Graph-Mkt Cap";"price",#N/A,FALSE,"Graph-Price";"ebit",#N/A,FALSE,"Graph-EBITDA";"ebitda",#N/A,FALSE,"Graph-EBITDA"}</definedName>
    <definedName name="dafgdfg" localSheetId="0" hidden="1">{"inputs raw data",#N/A,TRUE,"INPUT"}</definedName>
    <definedName name="dafgdfg" hidden="1">{"inputs raw data",#N/A,TRUE,"INPUT"}</definedName>
    <definedName name="data" localSheetId="0" hidden="1">{"data",#N/A,FALSE,"INPUT"}</definedName>
    <definedName name="data" hidden="1">{"data",#N/A,FALSE,"INPUT"}</definedName>
    <definedName name="dd" localSheetId="0" hidden="1">{"MonthlyRentRoll",#N/A,FALSE,"RentRoll"}</definedName>
    <definedName name="dd" hidden="1">{"MonthlyRentRoll",#N/A,FALSE,"RentRoll"}</definedName>
    <definedName name="ddd" localSheetId="0" hidden="1">{"MonthlyRentRoll",#N/A,FALSE,"RentRoll"}</definedName>
    <definedName name="ddd" hidden="1">{"MonthlyRentRoll",#N/A,FALSE,"RentRoll"}</definedName>
    <definedName name="dfahgadf"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ahgad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dfd" localSheetId="0" hidden="1">{"FCB_ALL",#N/A,FALSE,"FCB";"GREY_ALL",#N/A,FALSE,"GREY"}</definedName>
    <definedName name="dfd" hidden="1">{"FCB_ALL",#N/A,FALSE,"FCB";"GREY_ALL",#N/A,FALSE,"GREY"}</definedName>
    <definedName name="dfdas" localSheetId="0" hidden="1">{"FCB_ALL",#N/A,FALSE,"FCB";"GREY_ALL",#N/A,FALSE,"GREY"}</definedName>
    <definedName name="dfdas" hidden="1">{"FCB_ALL",#N/A,FALSE,"FCB";"GREY_ALL",#N/A,FALSE,"GREY"}</definedName>
    <definedName name="dfdfd" localSheetId="0" hidden="1">{"FCB_ALL",#N/A,FALSE,"FCB";"GREY_ALL",#N/A,FALSE,"GREY"}</definedName>
    <definedName name="dfdfd" hidden="1">{"FCB_ALL",#N/A,FALSE,"FCB";"GREY_ALL",#N/A,FALSE,"GREY"}</definedName>
    <definedName name="dfdfdfd" localSheetId="0" hidden="1">{"FCB_ALL",#N/A,FALSE,"FCB"}</definedName>
    <definedName name="dfdfdfd" hidden="1">{"FCB_ALL",#N/A,FALSE,"FCB"}</definedName>
    <definedName name="dfhdfagdf" localSheetId="0" hidden="1">{"cap_structure",#N/A,FALSE,"Graph-Mkt Cap";"price",#N/A,FALSE,"Graph-Price";"ebit",#N/A,FALSE,"Graph-EBITDA";"ebitda",#N/A,FALSE,"Graph-EBITDA"}</definedName>
    <definedName name="dfhdfagdf" hidden="1">{"cap_structure",#N/A,FALSE,"Graph-Mkt Cap";"price",#N/A,FALSE,"Graph-Price";"ebit",#N/A,FALSE,"Graph-EBITDA";"ebitda",#N/A,FALSE,"Graph-EBITDA"}</definedName>
    <definedName name="DHG" localSheetId="0" hidden="1">{"cap_structure",#N/A,FALSE,"Graph-Mkt Cap";"price",#N/A,FALSE,"Graph-Price";"ebit",#N/A,FALSE,"Graph-EBITDA";"ebitda",#N/A,FALSE,"Graph-EBITDA"}</definedName>
    <definedName name="DHG" hidden="1">{"cap_structure",#N/A,FALSE,"Graph-Mkt Cap";"price",#N/A,FALSE,"Graph-Price";"ebit",#N/A,FALSE,"Graph-EBITDA";"ebitda",#N/A,FALSE,"Graph-EBITDA"}</definedName>
    <definedName name="DZ.IndSpec_Left" localSheetId="0" hidden="1">#REF!</definedName>
    <definedName name="DZ.IndSpec_Left" hidden="1">#REF!</definedName>
    <definedName name="DZ.IndSpec_Right" localSheetId="0" hidden="1">#REF!</definedName>
    <definedName name="DZ.IndSpec_Right" hidden="1">#REF!</definedName>
    <definedName name="DZ.LTM" localSheetId="0" hidden="1">#REF!</definedName>
    <definedName name="DZ.LTM" hidden="1">#REF!</definedName>
    <definedName name="DZ.LTMPlus" localSheetId="0" hidden="1">#REF!</definedName>
    <definedName name="DZ.LTMPlus" hidden="1">#REF!</definedName>
    <definedName name="earghdfh"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earghdfh"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ee" localSheetId="0" hidden="1">{#N/A,#N/A,FALSE,"OperatingAssumptions"}</definedName>
    <definedName name="ee" hidden="1">{#N/A,#N/A,FALSE,"OperatingAssumptions"}</definedName>
    <definedName name="eee" localSheetId="0" hidden="1">{#N/A,#N/A,FALSE,"OperatingAssumptions"}</definedName>
    <definedName name="eee" hidden="1">{#N/A,#N/A,FALSE,"OperatingAssumptions"}</definedName>
    <definedName name="er"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r"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rtyui" localSheetId="0" hidden="1">{"FCB_ALL",#N/A,FALSE,"FCB";"GREY_ALL",#N/A,FALSE,"GREY"}</definedName>
    <definedName name="ertyui" hidden="1">{"FCB_ALL",#N/A,FALSE,"FCB";"GREY_ALL",#N/A,FALSE,"GREY"}</definedName>
    <definedName name="ev.Calculation" hidden="1">-4135</definedName>
    <definedName name="ev.Initialized" hidden="1">FALSE</definedName>
    <definedName name="EV__LASTREFTIME__" hidden="1">38433.706724537</definedName>
    <definedName name="Exchange_Rates" localSheetId="0" hidden="1">#REF!</definedName>
    <definedName name="Exchange_Rates" hidden="1">#REF!</definedName>
    <definedName name="EXITCAP">Summary!$B$36</definedName>
    <definedName name="ExRate_Yr1" localSheetId="0" hidden="1">#REF!</definedName>
    <definedName name="ExRate_Yr1" hidden="1">#REF!</definedName>
    <definedName name="ExRate_Yr2" localSheetId="0" hidden="1">#REF!</definedName>
    <definedName name="ExRate_Yr2" hidden="1">#REF!</definedName>
    <definedName name="ExRate_Yr3" localSheetId="0" hidden="1">#REF!</definedName>
    <definedName name="ExRate_Yr3" hidden="1">#REF!</definedName>
    <definedName name="ExRate_Yr4" localSheetId="0" hidden="1">#REF!</definedName>
    <definedName name="ExRate_Yr4" hidden="1">#REF!</definedName>
    <definedName name="ExRate_Yr5" localSheetId="0" hidden="1">#REF!</definedName>
    <definedName name="ExRate_Yr5" hidden="1">#REF!</definedName>
    <definedName name="ExRate_Yr6" localSheetId="0" hidden="1">#REF!</definedName>
    <definedName name="ExRate_Yr6" hidden="1">#REF!</definedName>
    <definedName name="ExRate_Yr7" localSheetId="0" hidden="1">#REF!</definedName>
    <definedName name="ExRate_Yr7" hidden="1">#REF!</definedName>
    <definedName name="ExRateLTM_Yr1" localSheetId="0" hidden="1">#REF!</definedName>
    <definedName name="ExRateLTM_Yr1" hidden="1">#REF!</definedName>
    <definedName name="ExRateLTM_Yr2" localSheetId="0" hidden="1">#REF!</definedName>
    <definedName name="ExRateLTM_Yr2" hidden="1">#REF!</definedName>
    <definedName name="ExRateLTM_Yr3" localSheetId="0" hidden="1">#REF!</definedName>
    <definedName name="ExRateLTM_Yr3" hidden="1">#REF!</definedName>
    <definedName name="fadsf"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fads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fdgad" localSheetId="0" hidden="1">{"inputs raw data",#N/A,TRUE,"INPUT"}</definedName>
    <definedName name="fdgad" hidden="1">{"inputs raw data",#N/A,TRUE,"INPUT"}</definedName>
    <definedName name="ff" localSheetId="0" hidden="1">{#N/A,#N/A,TRUE,"Summary";"AnnualRentRoll",#N/A,TRUE,"RentRoll";#N/A,#N/A,TRUE,"ExitStratigy";#N/A,#N/A,TRUE,"OperatingAssumptions"}</definedName>
    <definedName name="ff" hidden="1">{#N/A,#N/A,TRUE,"Summary";"AnnualRentRoll",#N/A,TRUE,"RentRoll";#N/A,#N/A,TRUE,"ExitStratigy";#N/A,#N/A,TRUE,"OperatingAssumptions"}</definedName>
    <definedName name="fff" localSheetId="0" hidden="1">{#N/A,#N/A,TRUE,"Summary";"AnnualRentRoll",#N/A,TRUE,"RentRoll";#N/A,#N/A,TRUE,"ExitStratigy";#N/A,#N/A,TRUE,"OperatingAssumptions"}</definedName>
    <definedName name="fff" hidden="1">{#N/A,#N/A,TRUE,"Summary";"AnnualRentRoll",#N/A,TRUE,"RentRoll";#N/A,#N/A,TRUE,"ExitStratigy";#N/A,#N/A,TRUE,"OperatingAssumptions"}</definedName>
    <definedName name="fhg"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fhg"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fhj"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fhj" hidden="1">{TRUE,TRUE,-1.25,-15.5,604.5,369,FALSE,FALSE,TRUE,TRUE,0,1,83,1,38,4,5,4,TRUE,TRUE,3,TRUE,1,TRUE,75,"Swvu.inputs._.raw._.data.","ACwvu.inputs._.raw._.data.",#N/A,FALSE,FALSE,0.5,0.5,0.5,0.5,2,"&amp;F","&amp;A&amp;RPage &amp;P",FALSE,FALSE,FALSE,FALSE,1,60,#N/A,#N/A,"=R1C61:R53C89","=C1:C5",#N/A,#N/A,FALSE,FALSE,FALSE,1,600,600,FALSE,FALSE,TRUE,TRUE,TRUE}</definedName>
    <definedName name="fm" localSheetId="0" hidden="1">{"summary1",#N/A,TRUE,"Comps";"summary2",#N/A,TRUE,"Comps";"summary3",#N/A,TRUE,"Comps"}</definedName>
    <definedName name="fm" hidden="1">{"summary1",#N/A,TRUE,"Comps";"summary2",#N/A,TRUE,"Comps";"summary3",#N/A,TRUE,"Comps"}</definedName>
    <definedName name="fuckface" localSheetId="0" hidden="1">{#N/A,#N/A,FALSE,"Assumptions";#N/A,#N/A,FALSE,"Impact Assumptions";#N/A,#N/A,FALSE,"10-Yr - detail";#N/A,#N/A,FALSE,"1,5,10 yr comp";#N/A,#N/A,FALSE,"Lse-Exp.";#N/A,#N/A,FALSE,"Rent Roll";#N/A,#N/A,FALSE,"Historical (2)";#N/A,#N/A,FALSE,"RET's";#N/A,#N/A,FALSE,"Lease Rollover"}</definedName>
    <definedName name="fuckface" hidden="1">{#N/A,#N/A,FALSE,"Assumptions";#N/A,#N/A,FALSE,"Impact Assumptions";#N/A,#N/A,FALSE,"10-Yr - detail";#N/A,#N/A,FALSE,"1,5,10 yr comp";#N/A,#N/A,FALSE,"Lse-Exp.";#N/A,#N/A,FALSE,"Rent Roll";#N/A,#N/A,FALSE,"Historical (2)";#N/A,#N/A,FALSE,"RET's";#N/A,#N/A,FALSE,"Lease Rollover"}</definedName>
    <definedName name="gfhs" localSheetId="0" hidden="1">{"summary1",#N/A,TRUE,"Comps";"summary2",#N/A,TRUE,"Comps";"summary3",#N/A,TRUE,"Comps"}</definedName>
    <definedName name="gfhs" hidden="1">{"summary1",#N/A,TRUE,"Comps";"summary2",#N/A,TRUE,"Comps";"summary3",#N/A,TRUE,"Comps"}</definedName>
    <definedName name="gg" localSheetId="0" hidden="1">{#N/A,#N/A,FALSE,"PropertyInfo"}</definedName>
    <definedName name="gg" hidden="1">{#N/A,#N/A,FALSE,"PropertyInfo"}</definedName>
    <definedName name="ggg" localSheetId="0" hidden="1">{#N/A,#N/A,FALSE,"PropertyInfo"}</definedName>
    <definedName name="ggg" hidden="1">{#N/A,#N/A,FALSE,"PropertyInfo"}</definedName>
    <definedName name="gh" localSheetId="0" hidden="1">{"FCB_ALL",#N/A,FALSE,"FCB";"GREY_ALL",#N/A,FALSE,"GREY"}</definedName>
    <definedName name="gh" hidden="1">{"FCB_ALL",#N/A,FALSE,"FCB";"GREY_ALL",#N/A,FALSE,"GREY"}</definedName>
    <definedName name="GKUY"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GKUY"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HD"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HD" hidden="1">{TRUE,TRUE,-1.25,-15.5,604.5,369,FALSE,FALSE,TRUE,TRUE,0,1,83,1,38,4,5,4,TRUE,TRUE,3,TRUE,1,TRUE,75,"Swvu.inputs._.raw._.data.","ACwvu.inputs._.raw._.data.",#N/A,FALSE,FALSE,0.5,0.5,0.5,0.5,2,"&amp;F","&amp;A&amp;RPage &amp;P",FALSE,FALSE,FALSE,FALSE,1,60,#N/A,#N/A,"=R1C61:R53C89","=C1:C5",#N/A,#N/A,FALSE,FALSE,FALSE,1,600,600,FALSE,FALSE,TRUE,TRUE,TRUE}</definedName>
    <definedName name="hh" localSheetId="0" hidden="1">{#N/A,#N/A,FALSE,"Summary"}</definedName>
    <definedName name="hh" hidden="1">{#N/A,#N/A,FALSE,"Summary"}</definedName>
    <definedName name="hhh" localSheetId="0" hidden="1">{#N/A,#N/A,FALSE,"Summary"}</definedName>
    <definedName name="hhh" hidden="1">{#N/A,#N/A,FALSE,"Summary"}</definedName>
    <definedName name="hjf"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hjf"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hn._I006" localSheetId="0" hidden="1">#REF!</definedName>
    <definedName name="hn._I006" hidden="1">#REF!</definedName>
    <definedName name="hn._I018" localSheetId="0" hidden="1">#REF!</definedName>
    <definedName name="hn._I018" hidden="1">#REF!</definedName>
    <definedName name="hn._I024" localSheetId="0" hidden="1">#REF!</definedName>
    <definedName name="hn._I024" hidden="1">#REF!</definedName>
    <definedName name="hn._I028" localSheetId="0" hidden="1">#REF!</definedName>
    <definedName name="hn._I028" hidden="1">#REF!</definedName>
    <definedName name="hn._I029" localSheetId="0" hidden="1">#REF!</definedName>
    <definedName name="hn._I029" hidden="1">#REF!</definedName>
    <definedName name="hn._I030" localSheetId="0" hidden="1">#REF!</definedName>
    <definedName name="hn._I030" hidden="1">#REF!</definedName>
    <definedName name="hn._I031" localSheetId="0" hidden="1">#REF!</definedName>
    <definedName name="hn._I031" hidden="1">#REF!</definedName>
    <definedName name="hn._I044" localSheetId="0" hidden="1">#REF!</definedName>
    <definedName name="hn._I044" hidden="1">#REF!</definedName>
    <definedName name="hn._I051" localSheetId="0" hidden="1">#REF!</definedName>
    <definedName name="hn._I051" hidden="1">#REF!</definedName>
    <definedName name="hn._I059" localSheetId="0" hidden="1">#REF!</definedName>
    <definedName name="hn._I059" hidden="1">#REF!</definedName>
    <definedName name="hn._I062" localSheetId="0" hidden="1">#REF!</definedName>
    <definedName name="hn._I062" hidden="1">#REF!</definedName>
    <definedName name="hn._I070" localSheetId="0" hidden="1">#REF!</definedName>
    <definedName name="hn._I070" hidden="1">#REF!</definedName>
    <definedName name="hn._I071" localSheetId="0" hidden="1">#REF!</definedName>
    <definedName name="hn._I071" hidden="1">#REF!</definedName>
    <definedName name="hn._I075" localSheetId="0" hidden="1">#REF!</definedName>
    <definedName name="hn._I075" hidden="1">#REF!</definedName>
    <definedName name="hn._I077" localSheetId="0" hidden="1">#REF!</definedName>
    <definedName name="hn._I077" hidden="1">#REF!</definedName>
    <definedName name="hn._I083" localSheetId="0" hidden="1">#REF!</definedName>
    <definedName name="hn._I083" hidden="1">#REF!</definedName>
    <definedName name="hn._I085" localSheetId="0" hidden="1">#REF!</definedName>
    <definedName name="hn._I085" hidden="1">#REF!</definedName>
    <definedName name="hn._P001" localSheetId="0" hidden="1">#REF!</definedName>
    <definedName name="hn._P001" hidden="1">#REF!</definedName>
    <definedName name="hn._P002" localSheetId="0" hidden="1">#REF!</definedName>
    <definedName name="hn._P002" hidden="1">#REF!</definedName>
    <definedName name="hn._P004" localSheetId="0" hidden="1">#REF!</definedName>
    <definedName name="hn._P004" hidden="1">#REF!</definedName>
    <definedName name="hn._P014" localSheetId="0" hidden="1">#REF!</definedName>
    <definedName name="hn._P014" hidden="1">#REF!</definedName>
    <definedName name="hn._P016" localSheetId="0" hidden="1">#REF!</definedName>
    <definedName name="hn._P016" hidden="1">#REF!</definedName>
    <definedName name="hn._P017" localSheetId="0" hidden="1">#REF!</definedName>
    <definedName name="hn._P017" hidden="1">#REF!</definedName>
    <definedName name="hn._P017g" localSheetId="0" hidden="1">#REF!</definedName>
    <definedName name="hn._P017g" hidden="1">#REF!</definedName>
    <definedName name="hn._P021" localSheetId="0" hidden="1">#REF!</definedName>
    <definedName name="hn._P021" hidden="1">#REF!</definedName>
    <definedName name="hn._P024" localSheetId="0" hidden="1">#REF!</definedName>
    <definedName name="hn._P024" hidden="1">#REF!</definedName>
    <definedName name="hn.Add015" localSheetId="0" hidden="1">#REF!</definedName>
    <definedName name="hn.Add015" hidden="1">#REF!</definedName>
    <definedName name="hn.ConvertVal1" localSheetId="0" hidden="1">#REF!</definedName>
    <definedName name="hn.ConvertVal1" hidden="1">#REF!</definedName>
    <definedName name="hn.ConvertZero1" localSheetId="0" hidden="1">#REF!,#REF!,#REF!,#REF!,#REF!,#REF!,#REF!,#REF!,#REF!,#REF!</definedName>
    <definedName name="hn.ConvertZero1" hidden="1">#REF!,#REF!,#REF!,#REF!,#REF!,#REF!,#REF!,#REF!,#REF!,#REF!</definedName>
    <definedName name="hn.ConvertZero2" localSheetId="0" hidden="1">#REF!,#REF!,#REF!,#REF!,#REF!,#REF!,#REF!,#REF!</definedName>
    <definedName name="hn.ConvertZero2" hidden="1">#REF!,#REF!,#REF!,#REF!,#REF!,#REF!,#REF!,#REF!</definedName>
    <definedName name="hn.ConvertZero3" localSheetId="0" hidden="1">#REF!,#REF!,#REF!,#REF!,#REF!</definedName>
    <definedName name="hn.ConvertZero3" hidden="1">#REF!,#REF!,#REF!,#REF!,#REF!</definedName>
    <definedName name="hn.ConvertZero4" localSheetId="0" hidden="1">#REF!,#REF!,#REF!,#REF!,#REF!,#REF!,#REF!,#REF!</definedName>
    <definedName name="hn.ConvertZero4" hidden="1">#REF!,#REF!,#REF!,#REF!,#REF!,#REF!,#REF!,#REF!</definedName>
    <definedName name="hn.ConvertZeroUnhide1" localSheetId="0" hidden="1">#REF!,#REF!,#REF!</definedName>
    <definedName name="hn.ConvertZeroUnhide1" hidden="1">#REF!,#REF!,#REF!</definedName>
    <definedName name="hn.CopyforPR" localSheetId="0" hidden="1">#REF!</definedName>
    <definedName name="hn.CopyforPR" hidden="1">#REF!</definedName>
    <definedName name="hn.Delete015" localSheetId="0" hidden="1">#REF!,#REF!,#REF!,#REF!</definedName>
    <definedName name="hn.Delete015" hidden="1">#REF!,#REF!,#REF!,#REF!</definedName>
    <definedName name="hn.domestic" localSheetId="0" hidden="1">#REF!</definedName>
    <definedName name="hn.domestic" hidden="1">#REF!</definedName>
    <definedName name="hn.DZ_MultByFXRates" hidden="1">[2]DropZone!$B$2:$I$118,[2]DropZone!$B$120:$I$132,[2]DropZone!$B$134:$I$136,[2]DropZone!$B$138:$I$146</definedName>
    <definedName name="hn.ExtDb" hidden="1">FALSE</definedName>
    <definedName name="hn.FromMain" localSheetId="0" hidden="1">#REF!</definedName>
    <definedName name="hn.FromMain" hidden="1">#REF!</definedName>
    <definedName name="hn.FromMain1" localSheetId="0" hidden="1">#REF!</definedName>
    <definedName name="hn.FromMain1" hidden="1">#REF!</definedName>
    <definedName name="hn.FromMain2" localSheetId="0" hidden="1">#REF!</definedName>
    <definedName name="hn.FromMain2" hidden="1">#REF!</definedName>
    <definedName name="hn.FromMain3" localSheetId="0" hidden="1">#REF!</definedName>
    <definedName name="hn.FromMain3" hidden="1">#REF!</definedName>
    <definedName name="hn.FromMain4" localSheetId="0" hidden="1">#REF!</definedName>
    <definedName name="hn.FromMain4" hidden="1">#REF!</definedName>
    <definedName name="hn.FromMain5" localSheetId="0" hidden="1">#REF!</definedName>
    <definedName name="hn.FromMain5" hidden="1">#REF!</definedName>
    <definedName name="hn.Global" localSheetId="0" hidden="1">#REF!</definedName>
    <definedName name="hn.Global" hidden="1">#REF!</definedName>
    <definedName name="hn.LTM_MultByFXRates" localSheetId="0" hidden="1">#REF!,#REF!,#REF!,#REF!,#REF!,#REF!,#REF!</definedName>
    <definedName name="hn.LTM_MultByFXRates" hidden="1">#REF!,#REF!,#REF!,#REF!,#REF!,#REF!,#REF!</definedName>
    <definedName name="hn.LTMData" localSheetId="0" hidden="1">#REF!</definedName>
    <definedName name="hn.LTMData" hidden="1">#REF!</definedName>
    <definedName name="hn.ModelType" hidden="1">"DEAL"</definedName>
    <definedName name="hn.ModelVersion" hidden="1">1</definedName>
    <definedName name="hn.MultbyFXRates" localSheetId="0" hidden="1">#REF!,#REF!,#REF!,#REF!,#REF!,#REF!,#REF!</definedName>
    <definedName name="hn.MultbyFXRates" hidden="1">#REF!,#REF!,#REF!,#REF!,#REF!,#REF!,#REF!</definedName>
    <definedName name="hn.MultByFXRates1" localSheetId="0" hidden="1">#REF!,#REF!,#REF!,#REF!,#REF!</definedName>
    <definedName name="hn.MultByFXRates1" hidden="1">#REF!,#REF!,#REF!,#REF!,#REF!</definedName>
    <definedName name="hn.MultByFXRates2" localSheetId="0" hidden="1">#REF!,#REF!,#REF!,#REF!,#REF!</definedName>
    <definedName name="hn.MultByFXRates2" hidden="1">#REF!,#REF!,#REF!,#REF!,#REF!</definedName>
    <definedName name="hn.MultByFXRates3" localSheetId="0" hidden="1">#REF!,#REF!,#REF!,#REF!,#REF!</definedName>
    <definedName name="hn.MultByFXRates3" hidden="1">#REF!,#REF!,#REF!,#REF!,#REF!</definedName>
    <definedName name="hn.MultbyFxrates4" localSheetId="0" hidden="1">#REF!,#REF!,#REF!,#REF!,#REF!,#REF!,#REF!</definedName>
    <definedName name="hn.MultbyFxrates4" hidden="1">#REF!,#REF!,#REF!,#REF!,#REF!,#REF!,#REF!</definedName>
    <definedName name="hn.multbyfxrates5" localSheetId="0" hidden="1">#REF!,#REF!,#REF!,#REF!,#REF!</definedName>
    <definedName name="hn.multbyfxrates5" hidden="1">#REF!,#REF!,#REF!,#REF!,#REF!</definedName>
    <definedName name="hn.multbyfxrates6" localSheetId="0" hidden="1">#REF!,#REF!,#REF!,#REF!,#REF!</definedName>
    <definedName name="hn.multbyfxrates6" hidden="1">#REF!,#REF!,#REF!,#REF!,#REF!</definedName>
    <definedName name="hn.multbyfxrates7" localSheetId="0" hidden="1">#REF!,#REF!,#REF!,#REF!,#REF!</definedName>
    <definedName name="hn.multbyfxrates7" hidden="1">#REF!,#REF!,#REF!,#REF!,#REF!</definedName>
    <definedName name="hn.MultByFXRatesBot1" localSheetId="0" hidden="1">#REF!,#REF!,#REF!,#REF!,#REF!,#REF!,#REF!,#REF!,#REF!,#REF!,#REF!,#REF!</definedName>
    <definedName name="hn.MultByFXRatesBot1" hidden="1">#REF!,#REF!,#REF!,#REF!,#REF!,#REF!,#REF!,#REF!,#REF!,#REF!,#REF!,#REF!</definedName>
    <definedName name="hn.MultByFXRatesBot2" localSheetId="0" hidden="1">#REF!,#REF!,#REF!,#REF!,#REF!,#REF!,#REF!,#REF!,#REF!,#REF!,#REF!,#REF!</definedName>
    <definedName name="hn.MultByFXRatesBot2" hidden="1">#REF!,#REF!,#REF!,#REF!,#REF!,#REF!,#REF!,#REF!,#REF!,#REF!,#REF!,#REF!</definedName>
    <definedName name="hn.MultByFXRatesBot3" localSheetId="0" hidden="1">#REF!,#REF!,#REF!,#REF!,#REF!,#REF!,#REF!,#REF!,#REF!,#REF!,#REF!,#REF!</definedName>
    <definedName name="hn.MultByFXRatesBot3" hidden="1">#REF!,#REF!,#REF!,#REF!,#REF!,#REF!,#REF!,#REF!,#REF!,#REF!,#REF!,#REF!</definedName>
    <definedName name="hn.MultByFXRatesBot4" localSheetId="0" hidden="1">#REF!,#REF!,#REF!,#REF!,#REF!,#REF!,#REF!,#REF!,#REF!,#REF!,#REF!,#REF!,#REF!</definedName>
    <definedName name="hn.MultByFXRatesBot4" hidden="1">#REF!,#REF!,#REF!,#REF!,#REF!,#REF!,#REF!,#REF!,#REF!,#REF!,#REF!,#REF!,#REF!</definedName>
    <definedName name="hn.MultByFXRatesBot5" localSheetId="0" hidden="1">#REF!,#REF!,#REF!,#REF!,#REF!,#REF!,#REF!,#REF!,#REF!,#REF!,#REF!</definedName>
    <definedName name="hn.MultByFXRatesBot5" hidden="1">#REF!,#REF!,#REF!,#REF!,#REF!,#REF!,#REF!,#REF!,#REF!,#REF!,#REF!</definedName>
    <definedName name="hn.MultByFXRatesBot6" localSheetId="0" hidden="1">#REF!,#REF!,#REF!,#REF!,#REF!,#REF!,#REF!,#REF!,#REF!,#REF!,#REF!</definedName>
    <definedName name="hn.MultByFXRatesBot6" hidden="1">#REF!,#REF!,#REF!,#REF!,#REF!,#REF!,#REF!,#REF!,#REF!,#REF!,#REF!</definedName>
    <definedName name="hn.MultByFXRatesBot7" localSheetId="0" hidden="1">#REF!,#REF!,#REF!,#REF!,#REF!,#REF!,#REF!,#REF!,#REF!,#REF!,#REF!</definedName>
    <definedName name="hn.MultByFXRatesBot7" hidden="1">#REF!,#REF!,#REF!,#REF!,#REF!,#REF!,#REF!,#REF!,#REF!,#REF!,#REF!</definedName>
    <definedName name="hn.MultByFXRatesTop1" localSheetId="0" hidden="1">#REF!,#REF!,#REF!,#REF!,#REF!,#REF!,#REF!,#REF!,#REF!,#REF!,#REF!,#REF!</definedName>
    <definedName name="hn.MultByFXRatesTop1" hidden="1">#REF!,#REF!,#REF!,#REF!,#REF!,#REF!,#REF!,#REF!,#REF!,#REF!,#REF!,#REF!</definedName>
    <definedName name="hn.MultByFXRatesTop2" localSheetId="0" hidden="1">#REF!,#REF!,#REF!,#REF!,#REF!,#REF!,#REF!,#REF!,#REF!,#REF!,#REF!,#REF!,#REF!,#REF!,#REF!</definedName>
    <definedName name="hn.MultByFXRatesTop2" hidden="1">#REF!,#REF!,#REF!,#REF!,#REF!,#REF!,#REF!,#REF!,#REF!,#REF!,#REF!,#REF!,#REF!,#REF!,#REF!</definedName>
    <definedName name="hn.MultByFXRatesTop3" localSheetId="0" hidden="1">#REF!,#REF!,#REF!,#REF!,#REF!,#REF!,#REF!,#REF!,#REF!,#REF!,#REF!,#REF!,#REF!,#REF!,#REF!</definedName>
    <definedName name="hn.MultByFXRatesTop3" hidden="1">#REF!,#REF!,#REF!,#REF!,#REF!,#REF!,#REF!,#REF!,#REF!,#REF!,#REF!,#REF!,#REF!,#REF!,#REF!</definedName>
    <definedName name="hn.MultByFXRatesTop4" localSheetId="0" hidden="1">#REF!,#REF!,#REF!,#REF!,#REF!,#REF!,#REF!,#REF!,#REF!,#REF!,#REF!,#REF!,#REF!,#REF!,#REF!</definedName>
    <definedName name="hn.MultByFXRatesTop4" hidden="1">#REF!,#REF!,#REF!,#REF!,#REF!,#REF!,#REF!,#REF!,#REF!,#REF!,#REF!,#REF!,#REF!,#REF!,#REF!</definedName>
    <definedName name="hn.MultByFXRatesTop5" localSheetId="0" hidden="1">#REF!,#REF!,#REF!,#REF!,#REF!,#REF!,#REF!,#REF!,#REF!,#REF!,#REF!,#REF!</definedName>
    <definedName name="hn.MultByFXRatesTop5" hidden="1">#REF!,#REF!,#REF!,#REF!,#REF!,#REF!,#REF!,#REF!,#REF!,#REF!,#REF!,#REF!</definedName>
    <definedName name="hn.MultByFXRatesTop6" localSheetId="0" hidden="1">#REF!,#REF!,#REF!,#REF!,#REF!,#REF!,#REF!,#REF!,#REF!,#REF!,#REF!,#REF!,#REF!,#REF!,#REF!</definedName>
    <definedName name="hn.MultByFXRatesTop6" hidden="1">#REF!,#REF!,#REF!,#REF!,#REF!,#REF!,#REF!,#REF!,#REF!,#REF!,#REF!,#REF!,#REF!,#REF!,#REF!</definedName>
    <definedName name="hn.MultByFXRatesTop7" localSheetId="0" hidden="1">#REF!,#REF!,#REF!,#REF!,#REF!,#REF!,#REF!,#REF!,#REF!,#REF!,#REF!,#REF!,#REF!,#REF!,#REF!</definedName>
    <definedName name="hn.MultByFXRatesTop7" hidden="1">#REF!,#REF!,#REF!,#REF!,#REF!,#REF!,#REF!,#REF!,#REF!,#REF!,#REF!,#REF!,#REF!,#REF!,#REF!</definedName>
    <definedName name="hn.NoUpload" hidden="1">0</definedName>
    <definedName name="hn.ParityCheck" localSheetId="0" hidden="1">#REF!</definedName>
    <definedName name="hn.ParityCheck" hidden="1">#REF!</definedName>
    <definedName name="hn.PrivateLTMYear" localSheetId="0" hidden="1">#REF!</definedName>
    <definedName name="hn.PrivateLTMYear" hidden="1">#REF!</definedName>
    <definedName name="hn.USLast" localSheetId="0" hidden="1">#REF!</definedName>
    <definedName name="hn.USLast" hidden="1">#REF!</definedName>
    <definedName name="hn.YearLabel" localSheetId="0" hidden="1">#REF!</definedName>
    <definedName name="hn.YearLabel" hidden="1">#REF!</definedName>
    <definedName name="HOLD">Summary!$B$37</definedName>
    <definedName name="huh" localSheetId="0" hidden="1">{#N/A,#N/A,FALSE,"Assumptions";#N/A,#N/A,FALSE,"Impact Assumptions";#N/A,#N/A,FALSE,"10-Yr - detail";#N/A,#N/A,FALSE,"1,5,10 yr comp";#N/A,#N/A,FALSE,"Lse-Exp.";#N/A,#N/A,FALSE,"Rent Roll";#N/A,#N/A,FALSE,"Historical (2)";#N/A,#N/A,FALSE,"RET's";#N/A,#N/A,FALSE,"Lease Rollover"}</definedName>
    <definedName name="huh" hidden="1">{#N/A,#N/A,FALSE,"Assumptions";#N/A,#N/A,FALSE,"Impact Assumptions";#N/A,#N/A,FALSE,"10-Yr - detail";#N/A,#N/A,FALSE,"1,5,10 yr comp";#N/A,#N/A,FALSE,"Lse-Exp.";#N/A,#N/A,FALSE,"Rent Roll";#N/A,#N/A,FALSE,"Historical (2)";#N/A,#N/A,FALSE,"RET's";#N/A,#N/A,FALSE,"Lease Rollover"}</definedName>
    <definedName name="HURDLE2">Summary!$E$30</definedName>
    <definedName name="HURDLE3">Summary!$E$31</definedName>
    <definedName name="HURDLE4">Summary!$E$32</definedName>
    <definedName name="IsColHidden" hidden="1">FALSE</definedName>
    <definedName name="IsLTMColHidden" hidden="1">FALSE</definedName>
    <definedName name="jb" localSheetId="0" hidden="1">{"summary1",#N/A,TRUE,"Comps";"summary2",#N/A,TRUE,"Comps";"summary3",#N/A,TRUE,"Comps"}</definedName>
    <definedName name="jb" hidden="1">{"summary1",#N/A,TRUE,"Comps";"summary2",#N/A,TRUE,"Comps";"summary3",#N/A,TRUE,"Comps"}</definedName>
    <definedName name="jk"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jk"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k" localSheetId="0" hidden="1">{#N/A,#N/A,FALSE,"Assumptions";#N/A,#N/A,FALSE,"Consol CF";#N/A,#N/A,FALSE,"matx B4 DS";#N/A,#N/A,FALSE,"Hacienda CF";#N/A,#N/A,FALSE,"matx B4 DS Hac";#N/A,#N/A,FALSE,"Chabot CF";#N/A,#N/A,FALSE,"matx B4 DS Chabot";#N/A,#N/A,FALSE,"Diablo CF";#N/A,#N/A,FALSE,"matx B4 DS Diablo"}</definedName>
    <definedName name="k" hidden="1">{#N/A,#N/A,FALSE,"Assumptions";#N/A,#N/A,FALSE,"Consol CF";#N/A,#N/A,FALSE,"matx B4 DS";#N/A,#N/A,FALSE,"Hacienda CF";#N/A,#N/A,FALSE,"matx B4 DS Hac";#N/A,#N/A,FALSE,"Chabot CF";#N/A,#N/A,FALSE,"matx B4 DS Chabot";#N/A,#N/A,FALSE,"Diablo CF";#N/A,#N/A,FALSE,"matx B4 DS Diablo"}</definedName>
    <definedName name="KGKHJ"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KGKHJ"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lll" localSheetId="0" hidden="1">{"Outflow 1",#N/A,FALSE,"Outflows-Inflows";"Outflow 2",#N/A,FALSE,"Outflows-Inflows";"Inflow 1",#N/A,FALSE,"Outflows-Inflows";"Inflow 2",#N/A,FALSE,"Outflows-Inflows"}</definedName>
    <definedName name="lll" hidden="1">{"Outflow 1",#N/A,FALSE,"Outflows-Inflows";"Outflow 2",#N/A,FALSE,"Outflows-Inflows";"Inflow 1",#N/A,FALSE,"Outflows-Inflows";"Inflow 2",#N/A,FALSE,"Outflows-Inflows"}</definedName>
    <definedName name="ltm_BalanceSheet" localSheetId="0" hidden="1">#REF!</definedName>
    <definedName name="ltm_BalanceSheet" hidden="1">#REF!</definedName>
    <definedName name="ltm_IncomeStatement" localSheetId="0" hidden="1">#REF!</definedName>
    <definedName name="ltm_IncomeStatement" hidden="1">#REF!</definedName>
    <definedName name="MGHM"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GHM"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hj"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mhj"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o"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o" hidden="1">{TRUE,TRUE,-1.25,-15.5,604.5,369,FALSE,FALSE,TRUE,TRUE,0,1,83,1,38,4,5,4,TRUE,TRUE,3,TRUE,1,TRUE,75,"Swvu.inputs._.raw._.data.","ACwvu.inputs._.raw._.data.",#N/A,FALSE,FALSE,0.5,0.5,0.5,0.5,2,"&amp;F","&amp;A&amp;RPage &amp;P",FALSE,FALSE,FALSE,FALSE,1,60,#N/A,#N/A,"=R1C61:R53C89","=C1:C5",#N/A,#N/A,FALSE,FALSE,FALSE,1,600,600,FALSE,FALSE,TRUE,TRUE,TRUE}</definedName>
    <definedName name="p.Covenants" localSheetId="0" hidden="1">#REF!</definedName>
    <definedName name="p.Covenants" hidden="1">#REF!</definedName>
    <definedName name="p.Covenants_Titles" localSheetId="0" hidden="1">#REF!</definedName>
    <definedName name="p.Covenants_Titles" hidden="1">#REF!</definedName>
    <definedName name="p.CreditStats" localSheetId="0" hidden="1">#REF!</definedName>
    <definedName name="p.CreditStats" hidden="1">#REF!</definedName>
    <definedName name="p.LTM_BS" localSheetId="0" hidden="1">#REF!</definedName>
    <definedName name="p.LTM_BS" hidden="1">#REF!</definedName>
    <definedName name="p.LTM_IS" localSheetId="0" hidden="1">#REF!</definedName>
    <definedName name="p.LTM_IS" hidden="1">#REF!</definedName>
    <definedName name="p.Summary" localSheetId="0" hidden="1">#REF!</definedName>
    <definedName name="p.Summary" hidden="1">#REF!</definedName>
    <definedName name="p.Summary_Titles" localSheetId="0" hidden="1">#REF!</definedName>
    <definedName name="p.Summary_Titles" hidden="1">#REF!</definedName>
    <definedName name="PREF">Summary!$E$29</definedName>
    <definedName name="_xlnm.Print_Area" localSheetId="4">'Monthly CF'!$A$1:$EE$70</definedName>
    <definedName name="_xlnm.Print_Area" localSheetId="0">'Read Me First'!$A$1:$N$41</definedName>
    <definedName name="_xlnm.Print_Area" localSheetId="2">Revenue!$A$1:$Z$26</definedName>
    <definedName name="_xlnm.Print_Area" localSheetId="1">Summary!$A$1:$L$40</definedName>
    <definedName name="q" localSheetId="0" hidden="1">{"summary1",#N/A,TRUE,"Comps";"summary2",#N/A,TRUE,"Comps";"summary3",#N/A,TRUE,"Comps"}</definedName>
    <definedName name="q" hidden="1">{"summary1",#N/A,TRUE,"Comps";"summary2",#N/A,TRUE,"Comps";"summary3",#N/A,TRUE,"Comps"}</definedName>
    <definedName name="qre"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qre" hidden="1">{TRUE,TRUE,-1.25,-15.5,604.5,369,FALSE,FALSE,TRUE,TRUE,0,1,83,1,38,4,5,4,TRUE,TRUE,3,TRUE,1,TRUE,75,"Swvu.inputs._.raw._.data.","ACwvu.inputs._.raw._.data.",#N/A,FALSE,FALSE,0.5,0.5,0.5,0.5,2,"&amp;F","&amp;A&amp;RPage &amp;P",FALSE,FALSE,FALSE,FALSE,1,60,#N/A,#N/A,"=R1C61:R53C89","=C1:C5",#N/A,#N/A,FALSE,FALSE,FALSE,1,600,600,FALSE,FALSE,TRUE,TRUE,TRUE}</definedName>
    <definedName name="qwert"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qwert"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r.CashFlow" localSheetId="0" hidden="1">#REF!</definedName>
    <definedName name="r.CashFlow" hidden="1">#REF!</definedName>
    <definedName name="r.Leverage" localSheetId="0" hidden="1">#REF!</definedName>
    <definedName name="r.Leverage" hidden="1">#REF!</definedName>
    <definedName name="r.Liquidity" localSheetId="0" hidden="1">#REF!</definedName>
    <definedName name="r.Liquidity" hidden="1">#REF!</definedName>
    <definedName name="r.LTM" localSheetId="0" hidden="1">#REF!</definedName>
    <definedName name="r.LTM" hidden="1">#REF!</definedName>
    <definedName name="r.LTMInterim" localSheetId="0" hidden="1">#REF!</definedName>
    <definedName name="r.LTMInterim" hidden="1">#REF!</definedName>
    <definedName name="r.Market" localSheetId="0" hidden="1">#REF!</definedName>
    <definedName name="r.Market" hidden="1">#REF!</definedName>
    <definedName name="r.Profitability" localSheetId="0" hidden="1">#REF!</definedName>
    <definedName name="r.Profitability" hidden="1">#REF!</definedName>
    <definedName name="r.Summary" localSheetId="0" hidden="1">#REF!</definedName>
    <definedName name="r.Summary" hidden="1">#REF!</definedName>
    <definedName name="report" localSheetId="0" hidden="1">{#N/A,#N/A,FALSE,"Summary";#N/A,#N/A,FALSE,"Assumptions";#N/A,#N/A,FALSE,"Cash Flow";#N/A,#N/A,FALSE,"Residual Calculation";#N/A,#N/A,FALSE,"Pricing Matrix";#N/A,#N/A,FALSE,"Pricing Matrix II";#N/A,#N/A,FALSE,"Expiration Schedule"}</definedName>
    <definedName name="report" hidden="1">{#N/A,#N/A,FALSE,"Summary";#N/A,#N/A,FALSE,"Assumptions";#N/A,#N/A,FALSE,"Cash Flow";#N/A,#N/A,FALSE,"Residual Calculation";#N/A,#N/A,FALSE,"Pricing Matrix";#N/A,#N/A,FALSE,"Pricing Matrix II";#N/A,#N/A,FALSE,"Expiration Schedule"}</definedName>
    <definedName name="report1" localSheetId="0" hidden="1">{#N/A,#N/A,FALSE,"Summary";#N/A,#N/A,FALSE,"Assumptions";#N/A,#N/A,FALSE,"Cash Flow";#N/A,#N/A,FALSE,"Residual Calculation";#N/A,#N/A,FALSE,"Pricing Matrix";#N/A,#N/A,FALSE,"Pricing Matrix II";#N/A,#N/A,FALSE,"Expiration Schedule"}</definedName>
    <definedName name="report1" hidden="1">{#N/A,#N/A,FALSE,"Summary";#N/A,#N/A,FALSE,"Assumptions";#N/A,#N/A,FALSE,"Cash Flow";#N/A,#N/A,FALSE,"Residual Calculation";#N/A,#N/A,FALSE,"Pricing Matrix";#N/A,#N/A,FALSE,"Pricing Matrix II";#N/A,#N/A,FALSE,"Expiration Schedule"}</definedName>
    <definedName name="report5" localSheetId="0" hidden="1">{#N/A,#N/A,FALSE,"Summary";#N/A,#N/A,FALSE,"Assumptions";#N/A,#N/A,FALSE,"Cash Flow";#N/A,#N/A,FALSE,"Residual Calculation";#N/A,#N/A,FALSE,"Pricing Matrix";#N/A,#N/A,FALSE,"Pricing Matrix II";#N/A,#N/A,FALSE,"Expiration Schedule"}</definedName>
    <definedName name="report5" hidden="1">{#N/A,#N/A,FALSE,"Summary";#N/A,#N/A,FALSE,"Assumptions";#N/A,#N/A,FALSE,"Cash Flow";#N/A,#N/A,FALSE,"Residual Calculation";#N/A,#N/A,FALSE,"Pricing Matrix";#N/A,#N/A,FALSE,"Pricing Matrix II";#N/A,#N/A,FALSE,"Expiration Schedule"}</definedName>
    <definedName name="rt" localSheetId="0" hidden="1">{"inputs raw data",#N/A,TRUE,"INPUT"}</definedName>
    <definedName name="rt" hidden="1">{"inputs raw data",#N/A,TRUE,"INPUT"}</definedName>
    <definedName name="sa" localSheetId="0" hidden="1">{"cap_structure",#N/A,FALSE,"Graph-Mkt Cap";"price",#N/A,FALSE,"Graph-Price";"ebit",#N/A,FALSE,"Graph-EBITDA";"ebitda",#N/A,FALSE,"Graph-EBITDA"}</definedName>
    <definedName name="sa" hidden="1">{"cap_structure",#N/A,FALSE,"Graph-Mkt Cap";"price",#N/A,FALSE,"Graph-Price";"ebit",#N/A,FALSE,"Graph-EBITDA";"ebitda",#N/A,FALSE,"Graph-EBITDA"}</definedName>
    <definedName name="saa" localSheetId="0" hidden="1">{"rtn",#N/A,FALSE,"RTN";"tables",#N/A,FALSE,"RTN";"cf",#N/A,FALSE,"CF";"stats",#N/A,FALSE,"Stats";"prop",#N/A,FALSE,"Prop"}</definedName>
    <definedName name="saa" hidden="1">{"rtn",#N/A,FALSE,"RTN";"tables",#N/A,FALSE,"RTN";"cf",#N/A,FALSE,"CF";"stats",#N/A,FALSE,"Stats";"prop",#N/A,FALSE,"Prop"}</definedName>
    <definedName name="sagf"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sagf" hidden="1">{TRUE,TRUE,-1.25,-15.5,604.5,369,FALSE,FALSE,TRUE,TRUE,0,1,83,1,38,4,5,4,TRUE,TRUE,3,TRUE,1,TRUE,75,"Swvu.inputs._.raw._.data.","ACwvu.inputs._.raw._.data.",#N/A,FALSE,FALSE,0.5,0.5,0.5,0.5,2,"&amp;F","&amp;A&amp;RPage &amp;P",FALSE,FALSE,FALSE,FALSE,1,60,#N/A,#N/A,"=R1C61:R53C89","=C1:C5",#N/A,#N/A,FALSE,FALSE,FALSE,1,600,600,FALSE,FALSE,TRUE,TRUE,TRUE}</definedName>
    <definedName name="sas" localSheetId="0" hidden="1">{"Outflow 1",#N/A,FALSE,"Outflows-Inflows";"Outflow 2",#N/A,FALSE,"Outflows-Inflows";"Inflow 1",#N/A,FALSE,"Outflows-Inflows";"Inflow 2",#N/A,FALSE,"Outflows-Inflows"}</definedName>
    <definedName name="sas" hidden="1">{"Outflow 1",#N/A,FALSE,"Outflows-Inflows";"Outflow 2",#N/A,FALSE,"Outflows-Inflows";"Inflow 1",#N/A,FALSE,"Outflows-Inflows";"Inflow 2",#N/A,FALSE,"Outflows-Inflows"}</definedName>
    <definedName name="sdfass" localSheetId="0" hidden="1">{"Outflow 1",#N/A,FALSE,"Outflows-Inflows";"Outflow 2",#N/A,FALSE,"Outflows-Inflows";"Inflow 1",#N/A,FALSE,"Outflows-Inflows";"Inflow 2",#N/A,FALSE,"Outflows-Inflows"}</definedName>
    <definedName name="sdfass" hidden="1">{"Outflow 1",#N/A,FALSE,"Outflows-Inflows";"Outflow 2",#N/A,FALSE,"Outflows-Inflows";"Inflow 1",#N/A,FALSE,"Outflows-Inflows";"Inflow 2",#N/A,FALSE,"Outflows-Inflows"}</definedName>
    <definedName name="sdfg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sdfga" hidden="1">{TRUE,TRUE,-1.25,-15.5,604.5,369,FALSE,FALSE,TRUE,TRUE,0,1,83,1,38,4,5,4,TRUE,TRUE,3,TRUE,1,TRUE,75,"Swvu.inputs._.raw._.data.","ACwvu.inputs._.raw._.data.",#N/A,FALSE,FALSE,0.5,0.5,0.5,0.5,2,"&amp;F","&amp;A&amp;RPage &amp;P",FALSE,FALSE,FALSE,FALSE,1,60,#N/A,#N/A,"=R1C61:R53C89","=C1:C5",#N/A,#N/A,FALSE,FALSE,FALSE,1,600,600,FALSE,FALSE,TRUE,TRUE,TRUE}</definedName>
    <definedName name="SSO" localSheetId="0" hidden="1">{#N/A,#N/A,FALSE,"CF Consolidated 2";#N/A,#N/A,FALSE,"Retail Assump";#N/A,#N/A,FALSE,"CF Retail";#N/A,#N/A,FALSE,"Garage Assumpt 1";#N/A,#N/A,FALSE,"Garage Op Proj";#N/A,#N/A,FALSE,"Hist I&amp;E";#N/A,#N/A,FALSE,"Rent Roll";#N/A,#N/A,FALSE,"RE Taxes";#N/A,#N/A,FALSE,"CAM - BH";#N/A,#N/A,FALSE,"Comm.Condo CAM"}</definedName>
    <definedName name="SSO" hidden="1">{#N/A,#N/A,FALSE,"CF Consolidated 2";#N/A,#N/A,FALSE,"Retail Assump";#N/A,#N/A,FALSE,"CF Retail";#N/A,#N/A,FALSE,"Garage Assumpt 1";#N/A,#N/A,FALSE,"Garage Op Proj";#N/A,#N/A,FALSE,"Hist I&amp;E";#N/A,#N/A,FALSE,"Rent Roll";#N/A,#N/A,FALSE,"RE Taxes";#N/A,#N/A,FALSE,"CAM - BH";#N/A,#N/A,FALSE,"Comm.Condo CAM"}</definedName>
    <definedName name="st" localSheetId="0"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st"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trial" localSheetId="0" hidden="1">{"Outflow 1",#N/A,FALSE,"Outflows-Inflows";"Outflow 2",#N/A,FALSE,"Outflows-Inflows";"Inflow 1",#N/A,FALSE,"Outflows-Inflows";"Inflow 2",#N/A,FALSE,"Outflows-Inflows"}</definedName>
    <definedName name="trial" hidden="1">{"Outflow 1",#N/A,FALSE,"Outflows-Inflows";"Outflow 2",#N/A,FALSE,"Outflows-Inflows";"Inflow 1",#N/A,FALSE,"Outflows-Inflows";"Inflow 2",#N/A,FALSE,"Outflows-Inflows"}</definedName>
    <definedName name="UNITS">Revenue!$A$17</definedName>
    <definedName name="USDollar" localSheetId="0" hidden="1">#REF!</definedName>
    <definedName name="USDollar" hidden="1">#REF!</definedName>
    <definedName name="uyfkf"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uyfkf"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UYR"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UYR"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vj" localSheetId="0" hidden="1">{#N/A,#N/A,FALSE,"Assumptions";#N/A,#N/A,FALSE,"10-Yr - detail";#N/A,#N/A,FALSE,"Rent Roll";#N/A,#N/A,FALSE,"Historical (2)";#N/A,#N/A,FALSE,"RET's";#N/A,#N/A,FALSE,"Lse-Exp.";#N/A,#N/A,FALSE,"Lease Rollover";#N/A,#N/A,FALSE,"Service Contracts"}</definedName>
    <definedName name="vj" hidden="1">{#N/A,#N/A,FALSE,"Assumptions";#N/A,#N/A,FALSE,"10-Yr - detail";#N/A,#N/A,FALSE,"Rent Roll";#N/A,#N/A,FALSE,"Historical (2)";#N/A,#N/A,FALSE,"RET's";#N/A,#N/A,FALSE,"Lse-Exp.";#N/A,#N/A,FALSE,"Lease Rollover";#N/A,#N/A,FALSE,"Service Contracts"}</definedName>
    <definedName name="w" localSheetId="0" hidden="1">{"cap_structure",#N/A,FALSE,"Graph-Mkt Cap";"price",#N/A,FALSE,"Graph-Price";"ebit",#N/A,FALSE,"Graph-EBITDA";"ebitda",#N/A,FALSE,"Graph-EBITDA"}</definedName>
    <definedName name="w" hidden="1">{"cap_structure",#N/A,FALSE,"Graph-Mkt Cap";"price",#N/A,FALSE,"Graph-Price";"ebit",#N/A,FALSE,"Graph-EBITDA";"ebitda",#N/A,FALSE,"Graph-EBITDA"}</definedName>
    <definedName name="wafe" localSheetId="0" hidden="1">{"summary1",#N/A,TRUE,"Comps";"summary2",#N/A,TRUE,"Comps";"summary3",#N/A,TRUE,"Comps"}</definedName>
    <definedName name="wafe" hidden="1">{"summary1",#N/A,TRUE,"Comps";"summary2",#N/A,TRUE,"Comps";"summary3",#N/A,TRUE,"Comps"}</definedName>
    <definedName name="WEA"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A"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faf"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faf"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EQQE" localSheetId="0" hidden="1">{"summary1",#N/A,TRUE,"Comps";"summary2",#N/A,TRUE,"Comps";"summary3",#N/A,TRUE,"Comps"}</definedName>
    <definedName name="WEQQE" hidden="1">{"summary1",#N/A,TRUE,"Comps";"summary2",#N/A,TRUE,"Comps";"summary3",#N/A,TRUE,"Comps"}</definedName>
    <definedName name="wetrwergfwer" localSheetId="0" hidden="1">{"cap_structure",#N/A,FALSE,"Graph-Mkt Cap";"price",#N/A,FALSE,"Graph-Price";"ebit",#N/A,FALSE,"Graph-EBITDA";"ebitda",#N/A,FALSE,"Graph-EBITDA"}</definedName>
    <definedName name="wetrwergfwer" hidden="1">{"cap_structure",#N/A,FALSE,"Graph-Mkt Cap";"price",#N/A,FALSE,"Graph-Price";"ebit",#N/A,FALSE,"Graph-EBITDA";"ebitda",#N/A,FALSE,"Graph-EBITDA"}</definedName>
    <definedName name="WORKINGCAP">Summary!$B$24</definedName>
    <definedName name="WQE"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QE"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r"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r"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rn.275PricingBook." localSheetId="0" hidden="1">{#N/A,#N/A,FALSE,"Assumptions";#N/A,#N/A,FALSE,"Impact Assumptions";#N/A,#N/A,FALSE,"10-Yr - detail";#N/A,#N/A,FALSE,"1,5,10 yr comp";#N/A,#N/A,FALSE,"Lse-Exp.";#N/A,#N/A,FALSE,"Rent Roll";#N/A,#N/A,FALSE,"Historical (2)";#N/A,#N/A,FALSE,"RET's";#N/A,#N/A,FALSE,"Lease Rollover"}</definedName>
    <definedName name="wrn.275PricingBook." hidden="1">{#N/A,#N/A,FALSE,"Assumptions";#N/A,#N/A,FALSE,"Impact Assumptions";#N/A,#N/A,FALSE,"10-Yr - detail";#N/A,#N/A,FALSE,"1,5,10 yr comp";#N/A,#N/A,FALSE,"Lse-Exp.";#N/A,#N/A,FALSE,"Rent Roll";#N/A,#N/A,FALSE,"Historical (2)";#N/A,#N/A,FALSE,"RET's";#N/A,#N/A,FALSE,"Lease Rollover"}</definedName>
    <definedName name="wrn.275Schedulles." localSheetId="0" hidden="1">{#N/A,#N/A,FALSE,"Assumptions";#N/A,#N/A,FALSE,"10-Yr - detail";#N/A,#N/A,FALSE,"Rent Roll";#N/A,#N/A,FALSE,"Historical (2)";#N/A,#N/A,FALSE,"RET's";#N/A,#N/A,FALSE,"Lse-Exp.";#N/A,#N/A,FALSE,"Lease Rollover";#N/A,#N/A,FALSE,"Service Contracts"}</definedName>
    <definedName name="wrn.275Schedulles." hidden="1">{#N/A,#N/A,FALSE,"Assumptions";#N/A,#N/A,FALSE,"10-Yr - detail";#N/A,#N/A,FALSE,"Rent Roll";#N/A,#N/A,FALSE,"Historical (2)";#N/A,#N/A,FALSE,"RET's";#N/A,#N/A,FALSE,"Lse-Exp.";#N/A,#N/A,FALSE,"Lease Rollover";#N/A,#N/A,FALSE,"Service Contracts"}</definedName>
    <definedName name="wrn.Accretion." localSheetId="0" hidden="1">{"Accretion",#N/A,FALSE,"Assum"}</definedName>
    <definedName name="wrn.Accretion." hidden="1">{"Accretion",#N/A,FALSE,"Assum"}</definedName>
    <definedName name="wrn.Acq._.Model." localSheetId="0" hidden="1">{"RTN",#N/A,FALSE,"RTN";"Inc Stmt",#N/A,FALSE,"Inc Stmt";"Stats",#N/A,FALSE,"Stats";"Rnds",#N/A,FALSE,"Rnds";"Capx",#N/A,FALSE,"CapX";"Dues",#N/A,FALSE,"Dues";"Hist",#N/A,FALSE,"Hist";"Rev1",#N/A,FALSE,"Rev";"Rev2",#N/A,FALSE,"Rev";"Exp",#N/A,FALSE,"Exp";"Rounds",#N/A,FALSE,"Rounds";"Cap Imp",#N/A,FALSE,"Cap Imp"}</definedName>
    <definedName name="wrn.Acq._.Model." hidden="1">{"RTN",#N/A,FALSE,"RTN";"Inc Stmt",#N/A,FALSE,"Inc Stmt";"Stats",#N/A,FALSE,"Stats";"Rnds",#N/A,FALSE,"Rnds";"Capx",#N/A,FALSE,"CapX";"Dues",#N/A,FALSE,"Dues";"Hist",#N/A,FALSE,"Hist";"Rev1",#N/A,FALSE,"Rev";"Rev2",#N/A,FALSE,"Rev";"Exp",#N/A,FALSE,"Exp";"Rounds",#N/A,FALSE,"Rounds";"Cap Imp",#N/A,FALSE,"Cap Imp"}</definedName>
    <definedName name="wrn.Acquisition._.Model." localSheetId="0" hidden="1">{"Return",#N/A,FALSE,"RTN";"Inc Stmt",#N/A,FALSE,"Inc Stmt";"Stats",#N/A,FALSE,"Stats";"Rnds",#N/A,FALSE,"Rnds";"Dues",#N/A,FALSE,"Dues";"Capx",#N/A,FALSE,"CapX";"History",#N/A,FALSE,"Hist";"Rev",#N/A,FALSE,"Rev";"Expenses",#N/A,FALSE,"Exp";"Rounds",#N/A,FALSE,"Rounds";"Capex",#N/A,FALSE,"Capex"}</definedName>
    <definedName name="wrn.Acquisition._.Model." hidden="1">{"Return",#N/A,FALSE,"RTN";"Inc Stmt",#N/A,FALSE,"Inc Stmt";"Stats",#N/A,FALSE,"Stats";"Rnds",#N/A,FALSE,"Rnds";"Dues",#N/A,FALSE,"Dues";"Capx",#N/A,FALSE,"CapX";"History",#N/A,FALSE,"Hist";"Rev",#N/A,FALSE,"Rev";"Expenses",#N/A,FALSE,"Exp";"Rounds",#N/A,FALSE,"Rounds";"Capex",#N/A,FALSE,"Capex"}</definedName>
    <definedName name="wrn.All._.Schedules." localSheetId="0" hidden="1">{#N/A,#N/A,FALSE,"CF Consolidated 2";#N/A,#N/A,FALSE,"Retail Assump";#N/A,#N/A,FALSE,"CF Retail";#N/A,#N/A,FALSE,"Garage Assumpt 1";#N/A,#N/A,FALSE,"Garage Op Proj";#N/A,#N/A,FALSE,"Hist I&amp;E";#N/A,#N/A,FALSE,"Rent Roll";#N/A,#N/A,FALSE,"RE Taxes";#N/A,#N/A,FALSE,"CAM - BH";#N/A,#N/A,FALSE,"Comm.Condo CAM"}</definedName>
    <definedName name="wrn.All._.Schedules." hidden="1">{#N/A,#N/A,FALSE,"CF Consolidated 2";#N/A,#N/A,FALSE,"Retail Assump";#N/A,#N/A,FALSE,"CF Retail";#N/A,#N/A,FALSE,"Garage Assumpt 1";#N/A,#N/A,FALSE,"Garage Op Proj";#N/A,#N/A,FALSE,"Hist I&amp;E";#N/A,#N/A,FALSE,"Rent Roll";#N/A,#N/A,FALSE,"RE Taxes";#N/A,#N/A,FALSE,"CAM - BH";#N/A,#N/A,FALSE,"Comm.Condo CAM"}</definedName>
    <definedName name="wrn.All._.Stock_10_12_14." localSheetId="0"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All._.Stock_10_12_14." hidden="1">{"Has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AnnualRentRoll." localSheetId="0" hidden="1">{"AnnualRentRoll",#N/A,FALSE,"RentRoll"}</definedName>
    <definedName name="wrn.AnnualRentRoll." hidden="1">{"AnnualRentRoll",#N/A,FALSE,"RentRoll"}</definedName>
    <definedName name="wrn.Assumptions." localSheetId="0" hidden="1">{"Assumptions",#N/A,FALSE,"Assum"}</definedName>
    <definedName name="wrn.Assumptions." hidden="1">{"Assumptions",#N/A,FALSE,"Assum"}</definedName>
    <definedName name="wrn.Basic." localSheetId="0" hidden="1">{#N/A,#N/A,FALSE,"Cover";#N/A,#N/A,FALSE,"Assumptions";#N/A,#N/A,FALSE,"Acquirer";#N/A,#N/A,FALSE,"Target";#N/A,#N/A,FALSE,"Income Statement";#N/A,#N/A,FALSE,"Summary Tables"}</definedName>
    <definedName name="wrn.Basic." hidden="1">{#N/A,#N/A,FALSE,"Cover";#N/A,#N/A,FALSE,"Assumptions";#N/A,#N/A,FALSE,"Acquirer";#N/A,#N/A,FALSE,"Target";#N/A,#N/A,FALSE,"Income Statement";#N/A,#N/A,FALSE,"Summary Tables"}</definedName>
    <definedName name="wrn.BlackWhite." localSheetId="0" hidden="1">{#N/A,#N/A,FALSE,"NNN sum";#N/A,#N/A,FALSE,"10-yr Opt. A Sum";#N/A,#N/A,FALSE,"10-yr Opt A Other Costs";#N/A,#N/A,FALSE,"Purchase Sum";#N/A,#N/A,FALSE,"Purchase Other Costs"}</definedName>
    <definedName name="wrn.BlackWhite." hidden="1">{#N/A,#N/A,FALSE,"NNN sum";#N/A,#N/A,FALSE,"10-yr Opt. A Sum";#N/A,#N/A,FALSE,"10-yr Opt A Other Costs";#N/A,#N/A,FALSE,"Purchase Sum";#N/A,#N/A,FALSE,"Purchase Other Costs"}</definedName>
    <definedName name="wrn.BlackWhite5" localSheetId="0" hidden="1">{#N/A,#N/A,FALSE,"NNN sum";#N/A,#N/A,FALSE,"10-yr Opt. A Sum";#N/A,#N/A,FALSE,"10-yr Opt A Other Costs";#N/A,#N/A,FALSE,"Purchase Sum";#N/A,#N/A,FALSE,"Purchase Other Costs"}</definedName>
    <definedName name="wrn.BlackWhite5" hidden="1">{#N/A,#N/A,FALSE,"NNN sum";#N/A,#N/A,FALSE,"10-yr Opt. A Sum";#N/A,#N/A,FALSE,"10-yr Opt A Other Costs";#N/A,#N/A,FALSE,"Purchase Sum";#N/A,#N/A,FALSE,"Purchase Other Costs"}</definedName>
    <definedName name="wrn.Bonds." localSheetId="0" hidden="1">{#N/A,#N/A,FALSE,"Bonds - Consol";#N/A,#N/A,FALSE,"Bonds - Lakes";#N/A,#N/A,FALSE,"Bonds - Chabot";#N/A,#N/A,FALSE,"Bonds - Diablo"}</definedName>
    <definedName name="wrn.Bonds." hidden="1">{#N/A,#N/A,FALSE,"Bonds - Consol";#N/A,#N/A,FALSE,"Bonds - Lakes";#N/A,#N/A,FALSE,"Bonds - Chabot";#N/A,#N/A,FALSE,"Bonds - Diablo"}</definedName>
    <definedName name="wrn.Capx." localSheetId="0" hidden="1">{"Capx/exp",#N/A,FALSE,"CapX"}</definedName>
    <definedName name="wrn.Capx." hidden="1">{"Capx/exp",#N/A,FALSE,"CapX"}</definedName>
    <definedName name="wrn.Cash._.Flow._.and._.Matrix." localSheetId="0" hidden="1">{#N/A,#N/A,FALSE,"Matrix";#N/A,#N/A,FALSE,"Cash Flow";#N/A,#N/A,FALSE,"10 Year Cost Analysis"}</definedName>
    <definedName name="wrn.Cash._.Flow._.and._.Matrix." hidden="1">{#N/A,#N/A,FALSE,"Matrix";#N/A,#N/A,FALSE,"Cash Flow";#N/A,#N/A,FALSE,"10 Year Cost Analysis"}</definedName>
    <definedName name="wrn.CASH._.FLOWS._.ONLY." localSheetId="0" hidden="1">{#N/A,#N/A,FALSE,"Assumptions";#N/A,#N/A,FALSE,"Consol CF";#N/A,#N/A,FALSE,"Hacienda CF";#N/A,#N/A,FALSE,"Chabot CF";#N/A,#N/A,FALSE,"Diablo CF"}</definedName>
    <definedName name="wrn.CASH._.FLOWS._.ONLY." hidden="1">{#N/A,#N/A,FALSE,"Assumptions";#N/A,#N/A,FALSE,"Consol CF";#N/A,#N/A,FALSE,"Hacienda CF";#N/A,#N/A,FALSE,"Chabot CF";#N/A,#N/A,FALSE,"Diablo CF"}</definedName>
    <definedName name="wrn.CF._.Print." localSheetId="0" hidden="1">{#N/A,#N/A,FALSE,"Cash Flow";#N/A,#N/A,FALSE,"FFO";#N/A,#N/A,FALSE,"Dvlpt Assumptions";#N/A,#N/A,FALSE,"Equity &amp; Constr Financing";#N/A,#N/A,FALSE,"JV Fee Analysis - cash";#N/A,#N/A,FALSE,"JV Fee Analysis - GAAP";#N/A,#N/A,FALSE,"Prop CF Adj";#N/A,#N/A,FALSE,"Land Sales";#N/A,#N/A,FALSE,"Capex, existing";#N/A,#N/A,FALSE,"Capex,97 Budget";#N/A,#N/A,FALSE,"Capex, dvlpt";#N/A,#N/A,FALSE,"Cap overhead";#N/A,#N/A,FALSE,"Project Equity";#N/A,#N/A,FALSE,"Leasing Fees";#N/A,#N/A,FALSE,"Debt";#N/A,#N/A,FALSE,"Capitalized Interest";#N/A,#N/A,FALSE,"FF&amp; E Loan";#N/A,#N/A,FALSE,"Strip loan";#N/A,#N/A,FALSE,"Franklin Loan";#N/A,#N/A,FALSE,"Poto_Gurn Amortiz";#N/A,#N/A,FALSE,"Dividend Distr";#N/A,#N/A,FALSE,"Investment in Partnerships";#N/A,#N/A,FALSE,"JV Ops Cash Flow Adj.";#N/A,#N/A,FALSE,"Ontario";#N/A,#N/A,FALSE,"Ontario-Proj";#N/A,#N/A,FALSE,"Ont Debt";#N/A,#N/A,FALSE,"Grapevine";#N/A,#N/A,FALSE,"Grapevine-Proj";#N/A,#N/A,FALSE,"Arizona";#N/A,#N/A,FALSE,"Arizona - Proj";#N/A,#N/A,FALSE,"Sawgrass Ph III";#N/A,#N/A,FALSE,"Saw Phase III-Proj";#N/A,#N/A,FALSE,"City Center";#N/A,#N/A,FALSE,"City Center-Proj";#N/A,#N/A,FALSE,"Columbus";#N/A,#N/A,FALSE,"Columbus-Proj";#N/A,#N/A,FALSE,"Atlanta";#N/A,#N/A,FALSE,"Atlanta-Proj";#N/A,#N/A,FALSE,"Monee";#N/A,#N/A,FALSE,"Monee-Proj";#N/A,#N/A,FALSE,"Houston";#N/A,#N/A,FALSE,"Houston-Proj";#N/A,#N/A,FALSE,"San Francisco";#N/A,#N/A,FALSE,"San Francisco-Proj";#N/A,#N/A,FALSE,"Meadowlands";#N/A,#N/A,FALSE,"Meadowlands-Proj";#N/A,#N/A,FALSE,"Toronto";#N/A,#N/A,FALSE,"Toronto-Proj"}</definedName>
    <definedName name="wrn.CF._.Print." hidden="1">{#N/A,#N/A,FALSE,"Cash Flow";#N/A,#N/A,FALSE,"FFO";#N/A,#N/A,FALSE,"Dvlpt Assumptions";#N/A,#N/A,FALSE,"Equity &amp; Constr Financing";#N/A,#N/A,FALSE,"JV Fee Analysis - cash";#N/A,#N/A,FALSE,"JV Fee Analysis - GAAP";#N/A,#N/A,FALSE,"Prop CF Adj";#N/A,#N/A,FALSE,"Land Sales";#N/A,#N/A,FALSE,"Capex, existing";#N/A,#N/A,FALSE,"Capex,97 Budget";#N/A,#N/A,FALSE,"Capex, dvlpt";#N/A,#N/A,FALSE,"Cap overhead";#N/A,#N/A,FALSE,"Project Equity";#N/A,#N/A,FALSE,"Leasing Fees";#N/A,#N/A,FALSE,"Debt";#N/A,#N/A,FALSE,"Capitalized Interest";#N/A,#N/A,FALSE,"FF&amp; E Loan";#N/A,#N/A,FALSE,"Strip loan";#N/A,#N/A,FALSE,"Franklin Loan";#N/A,#N/A,FALSE,"Poto_Gurn Amortiz";#N/A,#N/A,FALSE,"Dividend Distr";#N/A,#N/A,FALSE,"Investment in Partnerships";#N/A,#N/A,FALSE,"JV Ops Cash Flow Adj.";#N/A,#N/A,FALSE,"Ontario";#N/A,#N/A,FALSE,"Ontario-Proj";#N/A,#N/A,FALSE,"Ont Debt";#N/A,#N/A,FALSE,"Grapevine";#N/A,#N/A,FALSE,"Grapevine-Proj";#N/A,#N/A,FALSE,"Arizona";#N/A,#N/A,FALSE,"Arizona - Proj";#N/A,#N/A,FALSE,"Sawgrass Ph III";#N/A,#N/A,FALSE,"Saw Phase III-Proj";#N/A,#N/A,FALSE,"City Center";#N/A,#N/A,FALSE,"City Center-Proj";#N/A,#N/A,FALSE,"Columbus";#N/A,#N/A,FALSE,"Columbus-Proj";#N/A,#N/A,FALSE,"Atlanta";#N/A,#N/A,FALSE,"Atlanta-Proj";#N/A,#N/A,FALSE,"Monee";#N/A,#N/A,FALSE,"Monee-Proj";#N/A,#N/A,FALSE,"Houston";#N/A,#N/A,FALSE,"Houston-Proj";#N/A,#N/A,FALSE,"San Francisco";#N/A,#N/A,FALSE,"San Francisco-Proj";#N/A,#N/A,FALSE,"Meadowlands";#N/A,#N/A,FALSE,"Meadowlands-Proj";#N/A,#N/A,FALSE,"Toronto";#N/A,#N/A,FALSE,"Toronto-Proj"}</definedName>
    <definedName name="wrn.data." localSheetId="0" hidden="1">{"data",#N/A,FALSE,"INPUT"}</definedName>
    <definedName name="wrn.data." hidden="1">{"data",#N/A,FALSE,"INPUT"}</definedName>
    <definedName name="wrn.data5" localSheetId="0" hidden="1">{"data",#N/A,FALSE,"INPUT"}</definedName>
    <definedName name="wrn.data5" hidden="1">{"data",#N/A,FALSE,"INPUT"}</definedName>
    <definedName name="wrn.detail." localSheetId="0" hidden="1">{"detail1",#N/A,FALSE,"Sheet1";"detail2",#N/A,FALSE,"Sheet1";"detail3",#N/A,FALSE,"Sheet1";"detail4",#N/A,FALSE,"Sheet1";"detail5",#N/A,FALSE,"Sheet1";"detail6",#N/A,FALSE,"Sheet1";"detail7",#N/A,FALSE,"Sheet1";"detail8",#N/A,FALSE,"Sheet1";"detail9",#N/A,FALSE,"Sheet1"}</definedName>
    <definedName name="wrn.detail." hidden="1">{"detail1",#N/A,FALSE,"Sheet1";"detail2",#N/A,FALSE,"Sheet1";"detail3",#N/A,FALSE,"Sheet1";"detail4",#N/A,FALSE,"Sheet1";"detail5",#N/A,FALSE,"Sheet1";"detail6",#N/A,FALSE,"Sheet1";"detail7",#N/A,FALSE,"Sheet1";"detail8",#N/A,FALSE,"Sheet1";"detail9",#N/A,FALSE,"Sheet1"}</definedName>
    <definedName name="wrn.Development._.Budget." localSheetId="0" hidden="1">{"Year 1",#N/A,FALSE,"Budget";"Year 2",#N/A,FALSE,"Budget";"Year 3",#N/A,FALSE,"Budget";"Year 4",#N/A,FALSE,"Budget"}</definedName>
    <definedName name="wrn.Development._.Budget." hidden="1">{"Year 1",#N/A,FALSE,"Budget";"Year 2",#N/A,FALSE,"Budget";"Year 3",#N/A,FALSE,"Budget";"Year 4",#N/A,FALSE,"Budget"}</definedName>
    <definedName name="wrn.Earnings._.Model." localSheetId="0"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ntire._.Package." localSheetId="0" hidden="1">{"Summary",#N/A,FALSE,"Assumptions";"Development 1 2",#N/A,FALSE,"Budget";"Operating Income",#N/A,FALSE,"Budget"}</definedName>
    <definedName name="wrn.Entire._.Package." hidden="1">{"Summary",#N/A,FALSE,"Assumptions";"Development 1 2",#N/A,FALSE,"Budget";"Operating Income",#N/A,FALSE,"Budget"}</definedName>
    <definedName name="wrn.Exhibits." localSheetId="0" hidden="1">{#N/A,#N/A,FALSE,"Historical";#N/A,#N/A,FALSE,"Adjusted";#N/A,#N/A,FALSE,"CAM Alloc.";#N/A,#N/A,FALSE,"Projected CAM"}</definedName>
    <definedName name="wrn.Exhibits." hidden="1">{#N/A,#N/A,FALSE,"Historical";#N/A,#N/A,FALSE,"Adjusted";#N/A,#N/A,FALSE,"CAM Alloc.";#N/A,#N/A,FALSE,"Projected CAM"}</definedName>
    <definedName name="wrn.ExitAndSalesAssumptions." localSheetId="0" hidden="1">{#N/A,#N/A,FALSE,"ExitStratigy"}</definedName>
    <definedName name="wrn.ExitAndSalesAssumptions." hidden="1">{#N/A,#N/A,FALSE,"ExitStratigy"}</definedName>
    <definedName name="wrn.FCB." localSheetId="0" hidden="1">{"FCB_ALL",#N/A,FALSE,"FCB"}</definedName>
    <definedName name="wrn.FCB." hidden="1">{"FCB_ALL",#N/A,FALSE,"FCB"}</definedName>
    <definedName name="wrn.fcb2" localSheetId="0" hidden="1">{"FCB_ALL",#N/A,FALSE,"FCB"}</definedName>
    <definedName name="wrn.fcb2" hidden="1">{"FCB_ALL",#N/A,FALSE,"FCB"}</definedName>
    <definedName name="wrn.FOschedules." localSheetId="0" hidden="1">{"FOschedule1",#N/A,FALSE,"Sheet1";"FOschedule2",#N/A,FALSE,"Sheet1";"FOschedule3",#N/A,FALSE,"Sheet1"}</definedName>
    <definedName name="wrn.FOschedules." hidden="1">{"FOschedule1",#N/A,FALSE,"Sheet1";"FOschedule2",#N/A,FALSE,"Sheet1";"FOschedule3",#N/A,FALSE,"Sheet1"}</definedName>
    <definedName name="wrn.Garage." localSheetId="0" hidden="1">{#N/A,#N/A,FALSE,"Garage Assumpt 1";#N/A,#N/A,FALSE,"Garage Op Proj";#N/A,#N/A,FALSE,"Hist I&amp;E";#N/A,#N/A,FALSE,"Garage Lease"}</definedName>
    <definedName name="wrn.Garage." hidden="1">{#N/A,#N/A,FALSE,"Garage Assumpt 1";#N/A,#N/A,FALSE,"Garage Op Proj";#N/A,#N/A,FALSE,"Hist I&amp;E";#N/A,#N/A,FALSE,"Garage Lease"}</definedName>
    <definedName name="wrn.GSA._.PRINT." localSheetId="0" hidden="1">{#N/A,#N/A,FALSE,"DEV COSTS";#N/A,#N/A,FALSE,"10-YR C. F."}</definedName>
    <definedName name="wrn.GSA._.PRINT." hidden="1">{#N/A,#N/A,FALSE,"DEV COSTS";#N/A,#N/A,FALSE,"10-YR C. F."}</definedName>
    <definedName name="wrn.gsa._PRINT5" localSheetId="0" hidden="1">{#N/A,#N/A,FALSE,"DEV COSTS";#N/A,#N/A,FALSE,"10-YR C. F."}</definedName>
    <definedName name="wrn.gsa._PRINT5" hidden="1">{#N/A,#N/A,FALSE,"DEV COSTS";#N/A,#N/A,FALSE,"10-YR C. F."}</definedName>
    <definedName name="wrn.Hist._.InE." localSheetId="0" hidden="1">{#N/A,#N/A,FALSE,"Hist I&amp;E - Consol";#N/A,#N/A,FALSE,"Hist I&amp;E - Lakes";#N/A,#N/A,FALSE,"Hist I&amp;E - Chabot";#N/A,#N/A,FALSE,"Hist I&amp;E - Diablo"}</definedName>
    <definedName name="wrn.Hist._.InE." hidden="1">{#N/A,#N/A,FALSE,"Hist I&amp;E - Consol";#N/A,#N/A,FALSE,"Hist I&amp;E - Lakes";#N/A,#N/A,FALSE,"Hist I&amp;E - Chabot";#N/A,#N/A,FALSE,"Hist I&amp;E - Diablo"}</definedName>
    <definedName name="wrn.Hist._.InE2." localSheetId="0" hidden="1">{#N/A,#N/A,FALSE,"Hist I&amp;E - #2";#N/A,#N/A,FALSE,"Hist I&amp;E - #3";#N/A,#N/A,FALSE,"Hist I&amp;E - #4";#N/A,#N/A,FALSE,"Hist I&amp;E - #5";#N/A,#N/A,FALSE,"Hist I&amp;E - #6";#N/A,#N/A,FALSE,"Hist I&amp;E - #8";#N/A,#N/A,FALSE,"Hist I&amp;E - #9";#N/A,#N/A,FALSE,"Hist I&amp;E - #10"}</definedName>
    <definedName name="wrn.Hist._.InE2." hidden="1">{#N/A,#N/A,FALSE,"Hist I&amp;E - #2";#N/A,#N/A,FALSE,"Hist I&amp;E - #3";#N/A,#N/A,FALSE,"Hist I&amp;E - #4";#N/A,#N/A,FALSE,"Hist I&amp;E - #5";#N/A,#N/A,FALSE,"Hist I&amp;E - #6";#N/A,#N/A,FALSE,"Hist I&amp;E - #8";#N/A,#N/A,FALSE,"Hist I&amp;E - #9";#N/A,#N/A,FALSE,"Hist I&amp;E - #10"}</definedName>
    <definedName name="wrn.Income._.Statements." localSheetId="0" hidden="1">{"Annual Income",#N/A,FALSE,"Revenues";"Quarter Income",#N/A,FALSE,"Revenues"}</definedName>
    <definedName name="wrn.Income._.Statements." hidden="1">{"Annual Income",#N/A,FALSE,"Revenues";"Quarter Income",#N/A,FALSE,"Revenues"}</definedName>
    <definedName name="wrn.LoanInformation." localSheetId="0" hidden="1">{#N/A,#N/A,FALSE,"LoanAssumptions"}</definedName>
    <definedName name="wrn.LoanInformation." hidden="1">{#N/A,#N/A,FALSE,"LoanAssumptions"}</definedName>
    <definedName name="wrn.MATRICES._.and._.CFs." localSheetId="0" hidden="1">{#N/A,#N/A,FALSE,"Assumptions";#N/A,#N/A,FALSE,"Consol CF";#N/A,#N/A,FALSE,"matx B4 DS";#N/A,#N/A,FALSE,"Hacienda CF";#N/A,#N/A,FALSE,"matx B4 DS Hac";#N/A,#N/A,FALSE,"Chabot CF";#N/A,#N/A,FALSE,"matx B4 DS Chabot";#N/A,#N/A,FALSE,"Diablo CF";#N/A,#N/A,FALSE,"matx B4 DS Diablo"}</definedName>
    <definedName name="wrn.MATRICES._.and._.CFs." hidden="1">{#N/A,#N/A,FALSE,"Assumptions";#N/A,#N/A,FALSE,"Consol CF";#N/A,#N/A,FALSE,"matx B4 DS";#N/A,#N/A,FALSE,"Hacienda CF";#N/A,#N/A,FALSE,"matx B4 DS Hac";#N/A,#N/A,FALSE,"Chabot CF";#N/A,#N/A,FALSE,"matx B4 DS Chabot";#N/A,#N/A,FALSE,"Diablo CF";#N/A,#N/A,FALSE,"matx B4 DS Diablo"}</definedName>
    <definedName name="wrn.MATRICIES._.ONLY." localSheetId="0" hidden="1">{#N/A,#N/A,FALSE,"matx B4 DS";#N/A,#N/A,FALSE,"matx B4 DS Hac";#N/A,#N/A,FALSE,"matx B4 DS Chabot";#N/A,#N/A,FALSE,"matx B4 DS Diablo"}</definedName>
    <definedName name="wrn.MATRICIES._.ONLY." hidden="1">{#N/A,#N/A,FALSE,"matx B4 DS";#N/A,#N/A,FALSE,"matx B4 DS Hac";#N/A,#N/A,FALSE,"matx B4 DS Chabot";#N/A,#N/A,FALSE,"matx B4 DS Diablo"}</definedName>
    <definedName name="wrn.MODEL." localSheetId="0" hidden="1">{"IS",#N/A,FALSE,"Income Statement";"ISR",#N/A,FALSE,"Income Statement Ratios";"BS",#N/A,FALSE,"Balance Sheet";"BSR",#N/A,FALSE,"Balance Sheet Ratios";"CF",#N/A,FALSE,"Cash Flow";"SALES",#N/A,FALSE,"Sales Analysis";"RR",#N/A,FALSE,"Recent Results"}</definedName>
    <definedName name="wrn.MODEL." hidden="1">{"IS",#N/A,FALSE,"Income Statement";"ISR",#N/A,FALSE,"Income Statement Ratios";"BS",#N/A,FALSE,"Balance Sheet";"BSR",#N/A,FALSE,"Balance Sheet Ratios";"CF",#N/A,FALSE,"Cash Flow";"SALES",#N/A,FALSE,"Sales Analysis";"RR",#N/A,FALSE,"Recent Results"}</definedName>
    <definedName name="wrn.MODEL5" localSheetId="0" hidden="1">{"IS",#N/A,FALSE,"Income Statement";"ISR",#N/A,FALSE,"Income Statement Ratios";"BS",#N/A,FALSE,"Balance Sheet";"BSR",#N/A,FALSE,"Balance Sheet Ratios";"CF",#N/A,FALSE,"Cash Flow";"SALES",#N/A,FALSE,"Sales Analysis";"RR",#N/A,FALSE,"Recent Results"}</definedName>
    <definedName name="wrn.MODEL5" hidden="1">{"IS",#N/A,FALSE,"Income Statement";"ISR",#N/A,FALSE,"Income Statement Ratios";"BS",#N/A,FALSE,"Balance Sheet";"BSR",#N/A,FALSE,"Balance Sheet Ratios";"CF",#N/A,FALSE,"Cash Flow";"SALES",#N/A,FALSE,"Sales Analysis";"RR",#N/A,FALSE,"Recent Results"}</definedName>
    <definedName name="wrn.MonthlyRentRoll." localSheetId="0" hidden="1">{"MonthlyRentRoll",#N/A,FALSE,"RentRoll"}</definedName>
    <definedName name="wrn.MonthlyRentRoll." hidden="1">{"MonthlyRentRoll",#N/A,FALSE,"RentRoll"}</definedName>
    <definedName name="wrn.OperatingAssumtions." localSheetId="0" hidden="1">{#N/A,#N/A,FALSE,"OperatingAssumptions"}</definedName>
    <definedName name="wrn.OperatingAssumtions." hidden="1">{#N/A,#N/A,FALSE,"OperatingAssumptions"}</definedName>
    <definedName name="wrn.PR_TRIAL_BALANCE." localSheetId="0" hidden="1">{"TB_PR","50",FALSE,"PR_TRIAL_BALANCE";"TB_PR","51",FALSE,"PR_TRIAL_BALANCE";"TB_PR","52",FALSE,"PR_TRIAL_BALANCE";"TB_PR","53",FALSE,"PR_TRIAL_BALANCE";"TB_PR","54",FALSE,"PR_TRIAL_BALANCE";"TB_PR","55",FALSE,"PR_TRIAL_BALANCE";"TB_PR","56",FALSE,"PR_TRIAL_BALANCE";"TB_PR","57",FALSE,"PR_TRIAL_BALANCE";"TB_PR","61",FALSE,"PR_TRIAL_BALANCE";"TB_PR","63",FALSE,"PR_TRIAL_BALANCE";"TB_PR","65",FALSE,"PR_TRIAL_BALANCE";"TB_PR","66",FALSE,"PR_TRIAL_BALANCE"}</definedName>
    <definedName name="wrn.PR_TRIAL_BALANCE." hidden="1">{"TB_PR","50",FALSE,"PR_TRIAL_BALANCE";"TB_PR","51",FALSE,"PR_TRIAL_BALANCE";"TB_PR","52",FALSE,"PR_TRIAL_BALANCE";"TB_PR","53",FALSE,"PR_TRIAL_BALANCE";"TB_PR","54",FALSE,"PR_TRIAL_BALANCE";"TB_PR","55",FALSE,"PR_TRIAL_BALANCE";"TB_PR","56",FALSE,"PR_TRIAL_BALANCE";"TB_PR","57",FALSE,"PR_TRIAL_BALANCE";"TB_PR","61",FALSE,"PR_TRIAL_BALANCE";"TB_PR","63",FALSE,"PR_TRIAL_BALANCE";"TB_PR","65",FALSE,"PR_TRIAL_BALANCE";"TB_PR","66",FALSE,"PR_TRIAL_BALANCE"}</definedName>
    <definedName name="wrn.Presentation." localSheetId="0" hidden="1">{#N/A,#N/A,TRUE,"Summary";"AnnualRentRoll",#N/A,TRUE,"RentRoll";#N/A,#N/A,TRUE,"ExitStratigy";#N/A,#N/A,TRUE,"OperatingAssumptions"}</definedName>
    <definedName name="wrn.Presentation." hidden="1">{#N/A,#N/A,TRUE,"Summary";"AnnualRentRoll",#N/A,TRUE,"RentRoll";#N/A,#N/A,TRUE,"ExitStratigy";#N/A,#N/A,TRUE,"OperatingAssumptions"}</definedName>
    <definedName name="wrn.print." localSheetId="0" hidden="1">{"Assump",#N/A,TRUE,"Proforma";"first",#N/A,TRUE,"Proforma";"second",#N/A,TRUE,"Proforma";"lease1",#N/A,TRUE,"Proforma";"lease2",#N/A,TRUE,"Proforma"}</definedName>
    <definedName name="wrn.print." hidden="1">{"Assump",#N/A,TRUE,"Proforma";"first",#N/A,TRUE,"Proforma";"second",#N/A,TRUE,"Proforma";"lease1",#N/A,TRUE,"Proforma";"lease2",#N/A,TRUE,"Proforma"}</definedName>
    <definedName name="wrn.Print._.4." localSheetId="0" hidden="1">{"Outflow 1",#N/A,FALSE,"Outflows-Inflows";"Outflow 2",#N/A,FALSE,"Outflows-Inflows";"Inflow 1",#N/A,FALSE,"Outflows-Inflows";"Inflow 2",#N/A,FALSE,"Outflows-Inflows"}</definedName>
    <definedName name="wrn.Print._.4." hidden="1">{"Outflow 1",#N/A,FALSE,"Outflows-Inflows";"Outflow 2",#N/A,FALSE,"Outflows-Inflows";"Inflow 1",#N/A,FALSE,"Outflows-Inflows";"Inflow 2",#N/A,FALSE,"Outflows-Inflows"}</definedName>
    <definedName name="wrn.Print._.6." localSheetId="0" hidden="1">{"print 1.6",#N/A,FALSE,"Sheet1";"print 2.6",#N/A,FALSE,"Sheet1";"print 3.6",#N/A,FALSE,"Sheet1";"print 4.6",#N/A,FALSE,"Sheet1";"print 5.6",#N/A,FALSE,"Sheet1";"print 6.6",#N/A,FALSE,"Sheet1"}</definedName>
    <definedName name="wrn.Print._.6." hidden="1">{"print 1.6",#N/A,FALSE,"Sheet1";"print 2.6",#N/A,FALSE,"Sheet1";"print 3.6",#N/A,FALSE,"Sheet1";"print 4.6",#N/A,FALSE,"Sheet1";"print 5.6",#N/A,FALSE,"Sheet1";"print 6.6",#N/A,FALSE,"Sheet1"}</definedName>
    <definedName name="wrn.print._.graphs." localSheetId="0"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raw._.data._.entry." localSheetId="0" hidden="1">{"inputs raw data",#N/A,TRUE,"INPUT"}</definedName>
    <definedName name="wrn.print._.raw._.data._.entry." hidden="1">{"inputs raw data",#N/A,TRUE,"INPUT"}</definedName>
    <definedName name="wrn.print._.summary._.sheets." localSheetId="0" hidden="1">{"summary1",#N/A,TRUE,"Comps";"summary2",#N/A,TRUE,"Comps";"summary3",#N/A,TRUE,"Comps"}</definedName>
    <definedName name="wrn.print._.summary._.sheets." hidden="1">{"summary1",#N/A,TRUE,"Comps";"summary2",#N/A,TRUE,"Comps";"summary3",#N/A,TRUE,"Comps"}</definedName>
    <definedName name="wrn.print2." localSheetId="0" hidden="1">{"Assump",#N/A,TRUE,"Proforma";"first",#N/A,TRUE,"Proforma";"second",#N/A,TRUE,"Proforma";"lease1",#N/A,TRUE,"Proforma";"lease2",#N/A,TRUE,"Proforma"}</definedName>
    <definedName name="wrn.print2." hidden="1">{"Assump",#N/A,TRUE,"Proforma";"first",#N/A,TRUE,"Proforma";"second",#N/A,TRUE,"Proforma";"lease1",#N/A,TRUE,"Proforma";"lease2",#N/A,TRUE,"Proforma"}</definedName>
    <definedName name="wrn.print5" localSheetId="0" hidden="1">{"Assump",#N/A,TRUE,"Proforma";"first",#N/A,TRUE,"Proforma";"second",#N/A,TRUE,"Proforma";"lease1",#N/A,TRUE,"Proforma";"lease2",#N/A,TRUE,"Proforma"}</definedName>
    <definedName name="wrn.print5" hidden="1">{"Assump",#N/A,TRUE,"Proforma";"first",#N/A,TRUE,"Proforma";"second",#N/A,TRUE,"Proforma";"lease1",#N/A,TRUE,"Proforma";"lease2",#N/A,TRUE,"Proforma"}</definedName>
    <definedName name="wrn.PropertyInformation." localSheetId="0" hidden="1">{#N/A,#N/A,FALSE,"PropertyInfo"}</definedName>
    <definedName name="wrn.PropertyInformation." hidden="1">{#N/A,#N/A,FALSE,"PropertyInfo"}</definedName>
    <definedName name="wrn.Report." localSheetId="0" hidden="1">{#N/A,#N/A,FALSE,"Summary";#N/A,#N/A,FALSE,"Assumptions";#N/A,#N/A,FALSE,"Cash Flow";#N/A,#N/A,FALSE,"Residual Calculation";#N/A,#N/A,FALSE,"Pricing Matrix";#N/A,#N/A,FALSE,"Pricing Matrix II";#N/A,#N/A,FALSE,"Expiration Schedule"}</definedName>
    <definedName name="wrn.Report." hidden="1">{#N/A,#N/A,FALSE,"Summary";#N/A,#N/A,FALSE,"Assumptions";#N/A,#N/A,FALSE,"Cash Flow";#N/A,#N/A,FALSE,"Residual Calculation";#N/A,#N/A,FALSE,"Pricing Matrix";#N/A,#N/A,FALSE,"Pricing Matrix II";#N/A,#N/A,FALSE,"Expiration Schedule"}</definedName>
    <definedName name="wrn.Report1." localSheetId="0" hidden="1">{#N/A,#N/A,FALSE,"Summary";#N/A,#N/A,FALSE,"Assumptions";#N/A,#N/A,FALSE,"Cash Flow";#N/A,#N/A,FALSE,"Residual Calculation";#N/A,#N/A,FALSE,"Pricing Matrix";#N/A,#N/A,FALSE,"Pricing Matrix II";#N/A,#N/A,FALSE,"Expiration Schedule"}</definedName>
    <definedName name="wrn.Report1." hidden="1">{#N/A,#N/A,FALSE,"Summary";#N/A,#N/A,FALSE,"Assumptions";#N/A,#N/A,FALSE,"Cash Flow";#N/A,#N/A,FALSE,"Residual Calculation";#N/A,#N/A,FALSE,"Pricing Matrix";#N/A,#N/A,FALSE,"Pricing Matrix II";#N/A,#N/A,FALSE,"Expiration Schedule"}</definedName>
    <definedName name="wrn.Report5" localSheetId="0" hidden="1">{#N/A,#N/A,FALSE,"Summary";#N/A,#N/A,FALSE,"Assumptions";#N/A,#N/A,FALSE,"Cash Flow";#N/A,#N/A,FALSE,"Residual Calculation";#N/A,#N/A,FALSE,"Pricing Matrix";#N/A,#N/A,FALSE,"Pricing Matrix II";#N/A,#N/A,FALSE,"Expiration Schedule"}</definedName>
    <definedName name="wrn.Report5" hidden="1">{#N/A,#N/A,FALSE,"Summary";#N/A,#N/A,FALSE,"Assumptions";#N/A,#N/A,FALSE,"Cash Flow";#N/A,#N/A,FALSE,"Residual Calculation";#N/A,#N/A,FALSE,"Pricing Matrix";#N/A,#N/A,FALSE,"Pricing Matrix II";#N/A,#N/A,FALSE,"Expiration Schedule"}</definedName>
    <definedName name="wrn.schedules." localSheetId="0" hidden="1">{"schedule1",#N/A,FALSE,"Sheet1";"schedule2",#N/A,FALSE,"Sheet1";"schedule3",#N/A,FALSE,"Sheet1";"schedule4",#N/A,FALSE,"Sheet1";"schedule5",#N/A,FALSE,"Sheet1";"schedule6",#N/A,FALSE,"Sheet1"}</definedName>
    <definedName name="wrn.schedules." hidden="1">{"schedule1",#N/A,FALSE,"Sheet1";"schedule2",#N/A,FALSE,"Sheet1";"schedule3",#N/A,FALSE,"Sheet1";"schedule4",#N/A,FALSE,"Sheet1";"schedule5",#N/A,FALSE,"Sheet1";"schedule6",#N/A,FALSE,"Sheet1"}</definedName>
    <definedName name="wrn.Short._.Print." localSheetId="0" hidden="1">{#N/A,#N/A,FALSE,"Cover";#N/A,#N/A,FALSE,"Stack";#N/A,#N/A,FALSE,"Cost S";#N/A,#N/A,FALSE," CF";#N/A,#N/A,FALSE,"Investor"}</definedName>
    <definedName name="wrn.Short._.Print." hidden="1">{#N/A,#N/A,FALSE,"Cover";#N/A,#N/A,FALSE,"Stack";#N/A,#N/A,FALSE,"Cost S";#N/A,#N/A,FALSE," CF";#N/A,#N/A,FALSE,"Investor"}</definedName>
    <definedName name="wrn.Side._.by._.Side." localSheetId="0" hidden="1">{"Side 99",#N/A,FALSE,"S&amp;U Side by Side"}</definedName>
    <definedName name="wrn.Side._.by._.Side." hidden="1">{"Side 99",#N/A,FALSE,"S&amp;U Side by Side"}</definedName>
    <definedName name="wrn.STAND_ALONE_BOTH." localSheetId="0" hidden="1">{"FCB_ALL",#N/A,FALSE,"FCB";"GREY_ALL",#N/A,FALSE,"GREY"}</definedName>
    <definedName name="wrn.STAND_ALONE_BOTH." hidden="1">{"FCB_ALL",#N/A,FALSE,"FCB";"GREY_ALL",#N/A,FALSE,"GREY"}</definedName>
    <definedName name="wrn.Summary." localSheetId="0" hidden="1">{#N/A,#N/A,FALSE,"Summary"}</definedName>
    <definedName name="wrn.Summary." hidden="1">{#N/A,#N/A,FALSE,"Summary"}</definedName>
    <definedName name="wrn.Total." localSheetId="0" hidden="1">{#N/A,#N/A,FALSE,"Exec Sum";#N/A,#N/A,FALSE,"Rent Rate Comp";#N/A,#N/A,FALSE,"Rate, NPV Comp";#N/A,#N/A,FALSE,"Opt A NNN";#N/A,#N/A,FALSE,"15-yr Opt. A Sum";#N/A,#N/A,FALSE,"15-yr Opt A Other Costs";#N/A,#N/A,FALSE,"10-yr Opt. A Sum";#N/A,#N/A,FALSE,"10-yr Opt A Other Costs";#N/A,#N/A,FALSE,"NPV Calc"}</definedName>
    <definedName name="wrn.Total." hidden="1">{#N/A,#N/A,FALSE,"Exec Sum";#N/A,#N/A,FALSE,"Rent Rate Comp";#N/A,#N/A,FALSE,"Rate, NPV Comp";#N/A,#N/A,FALSE,"Opt A NNN";#N/A,#N/A,FALSE,"15-yr Opt. A Sum";#N/A,#N/A,FALSE,"15-yr Opt A Other Costs";#N/A,#N/A,FALSE,"10-yr Opt. A Sum";#N/A,#N/A,FALSE,"10-yr Opt A Other Costs";#N/A,#N/A,FALSE,"NPV Calc"}</definedName>
    <definedName name="wrn.TOTAL._.SHEETS." localSheetId="0" hidden="1">{#N/A,#N/A,FALSE,"DEV COSTS";#N/A,#N/A,FALSE,"10-YR C. F."}</definedName>
    <definedName name="wrn.TOTAL._.SHEETS." hidden="1">{#N/A,#N/A,FALSE,"DEV COSTS";#N/A,#N/A,FALSE,"10-YR C. F."}</definedName>
    <definedName name="wrn.TOTAL._.SHEETS5" localSheetId="0" hidden="1">{#N/A,#N/A,FALSE,"DEV COSTS";#N/A,#N/A,FALSE,"10-YR C. F."}</definedName>
    <definedName name="wrn.TOTAL._.SHEETS5" hidden="1">{#N/A,#N/A,FALSE,"DEV COSTS";#N/A,#N/A,FALSE,"10-YR C. F."}</definedName>
    <definedName name="wrn.Total5" localSheetId="0" hidden="1">{#N/A,#N/A,FALSE,"Exec Sum";#N/A,#N/A,FALSE,"Rent Rate Comp";#N/A,#N/A,FALSE,"Rate, NPV Comp";#N/A,#N/A,FALSE,"Opt A NNN";#N/A,#N/A,FALSE,"15-yr Opt. A Sum";#N/A,#N/A,FALSE,"15-yr Opt A Other Costs";#N/A,#N/A,FALSE,"10-yr Opt. A Sum";#N/A,#N/A,FALSE,"10-yr Opt A Other Costs";#N/A,#N/A,FALSE,"NPV Calc"}</definedName>
    <definedName name="wrn.Total5" hidden="1">{#N/A,#N/A,FALSE,"Exec Sum";#N/A,#N/A,FALSE,"Rent Rate Comp";#N/A,#N/A,FALSE,"Rate, NPV Comp";#N/A,#N/A,FALSE,"Opt A NNN";#N/A,#N/A,FALSE,"15-yr Opt. A Sum";#N/A,#N/A,FALSE,"15-yr Opt A Other Costs";#N/A,#N/A,FALSE,"10-yr Opt. A Sum";#N/A,#N/A,FALSE,"10-yr Opt A Other Costs";#N/A,#N/A,FALSE,"NPV Calc"}</definedName>
    <definedName name="wrn.Tycon._.Model." localSheetId="0" hidden="1">{"rtn",#N/A,FALSE,"RTN";"tables",#N/A,FALSE,"RTN";"cf",#N/A,FALSE,"CF";"stats",#N/A,FALSE,"Stats";"prop",#N/A,FALSE,"Prop"}</definedName>
    <definedName name="wrn.Tycon._.Model." hidden="1">{"rtn",#N/A,FALSE,"RTN";"tables",#N/A,FALSE,"RTN";"cf",#N/A,FALSE,"CF";"stats",#N/A,FALSE,"Stats";"prop",#N/A,FALSE,"Prop"}</definedName>
    <definedName name="wt"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t"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inputs._.raw._.dat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lg" localSheetId="0" hidden="1">{"schedule1",#N/A,FALSE,"Sheet1";"schedule2",#N/A,FALSE,"Sheet1";"schedule3",#N/A,FALSE,"Sheet1";"schedule4",#N/A,FALSE,"Sheet1";"schedule5",#N/A,FALSE,"Sheet1";"schedule6",#N/A,FALSE,"Sheet1"}</definedName>
    <definedName name="xlg" hidden="1">{"schedule1",#N/A,FALSE,"Sheet1";"schedule2",#N/A,FALSE,"Sheet1";"schedule3",#N/A,FALSE,"Sheet1";"schedule4",#N/A,FALSE,"Sheet1";"schedule5",#N/A,FALSE,"Sheet1";"schedule6",#N/A,FALSE,"Sheet1"}</definedName>
    <definedName name="xlg1" localSheetId="0" hidden="1">{"Year 1",#N/A,FALSE,"Budget";"Year 2",#N/A,FALSE,"Budget";"Year 3",#N/A,FALSE,"Budget";"Year 4",#N/A,FALSE,"Budget"}</definedName>
    <definedName name="xlg1" hidden="1">{"Year 1",#N/A,FALSE,"Budget";"Year 2",#N/A,FALSE,"Budget";"Year 3",#N/A,FALSE,"Budget";"Year 4",#N/A,FALSE,"Budget"}</definedName>
    <definedName name="YGJ"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YGJ" hidden="1">{TRUE,TRUE,-1.25,-15.5,604.5,369,FALSE,FALSE,TRUE,TRUE,0,1,83,1,38,4,5,4,TRUE,TRUE,3,TRUE,1,TRUE,75,"Swvu.inputs._.raw._.data.","ACwvu.inputs._.raw._.data.",#N/A,FALSE,FALSE,0.5,0.5,0.5,0.5,2,"&amp;F","&amp;A&amp;RPage &amp;P",FALSE,FALSE,FALSE,FALSE,1,60,#N/A,#N/A,"=R1C61:R53C89","=C1:C5",#N/A,#N/A,FALSE,FALSE,FALSE,1,600,600,FALSE,FALSE,TRUE,TRUE,TRUE}</definedName>
  </definedNam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5" i="1" l="1"/>
  <c r="J8" i="3"/>
  <c r="D63" i="5"/>
  <c r="E63" i="5"/>
  <c r="F63" i="5"/>
  <c r="G63" i="5"/>
  <c r="H63" i="5"/>
  <c r="I63" i="5"/>
  <c r="J63" i="5"/>
  <c r="K63" i="5"/>
  <c r="L63" i="5"/>
  <c r="M63" i="5"/>
  <c r="N63" i="5"/>
  <c r="O63" i="5"/>
  <c r="P63" i="5"/>
  <c r="Q63" i="5"/>
  <c r="R63" i="5"/>
  <c r="S63" i="5"/>
  <c r="T63" i="5"/>
  <c r="U63" i="5"/>
  <c r="V63" i="5"/>
  <c r="W63" i="5"/>
  <c r="X63" i="5"/>
  <c r="Y63" i="5"/>
  <c r="Z63" i="5"/>
  <c r="AA63" i="5"/>
  <c r="AB63" i="5"/>
  <c r="AC63" i="5"/>
  <c r="AD63" i="5"/>
  <c r="AE63" i="5"/>
  <c r="AF63" i="5"/>
  <c r="AG63" i="5"/>
  <c r="AH63" i="5"/>
  <c r="AI63" i="5"/>
  <c r="AJ63" i="5"/>
  <c r="AK63" i="5"/>
  <c r="AL63" i="5"/>
  <c r="AM63" i="5"/>
  <c r="AN63" i="5"/>
  <c r="AO63" i="5"/>
  <c r="AP63" i="5"/>
  <c r="AQ63" i="5"/>
  <c r="AR63" i="5"/>
  <c r="AS63" i="5"/>
  <c r="AT63" i="5"/>
  <c r="AU63" i="5"/>
  <c r="AV63" i="5"/>
  <c r="AW63" i="5"/>
  <c r="AX63" i="5"/>
  <c r="AY63" i="5"/>
  <c r="AZ63" i="5"/>
  <c r="BA63" i="5"/>
  <c r="BB63" i="5"/>
  <c r="BC63" i="5"/>
  <c r="BD63" i="5"/>
  <c r="BE63" i="5"/>
  <c r="BF63" i="5"/>
  <c r="BG63" i="5"/>
  <c r="BH63" i="5"/>
  <c r="BI63" i="5"/>
  <c r="BJ63" i="5"/>
  <c r="BK63" i="5"/>
  <c r="BL63" i="5"/>
  <c r="BM63" i="5"/>
  <c r="BN63" i="5"/>
  <c r="BO63" i="5"/>
  <c r="BP63" i="5"/>
  <c r="BQ63" i="5"/>
  <c r="BR63" i="5"/>
  <c r="BS63" i="5"/>
  <c r="BT63" i="5"/>
  <c r="BU63" i="5"/>
  <c r="BV63" i="5"/>
  <c r="BW63" i="5"/>
  <c r="BX63" i="5"/>
  <c r="BY63" i="5"/>
  <c r="BZ63" i="5"/>
  <c r="CA63" i="5"/>
  <c r="CB63" i="5"/>
  <c r="CC63" i="5"/>
  <c r="CD63" i="5"/>
  <c r="CE63" i="5"/>
  <c r="CF63" i="5"/>
  <c r="CG63" i="5"/>
  <c r="CH63" i="5"/>
  <c r="CI63" i="5"/>
  <c r="CJ63" i="5"/>
  <c r="CK63" i="5"/>
  <c r="CL63" i="5"/>
  <c r="CM63" i="5"/>
  <c r="CN63" i="5"/>
  <c r="CO63" i="5"/>
  <c r="CP63" i="5"/>
  <c r="CQ63" i="5"/>
  <c r="CR63" i="5"/>
  <c r="CS63" i="5"/>
  <c r="CT63" i="5"/>
  <c r="CU63" i="5"/>
  <c r="CV63" i="5"/>
  <c r="CW63" i="5"/>
  <c r="CX63" i="5"/>
  <c r="CY63" i="5"/>
  <c r="CZ63" i="5"/>
  <c r="DA63" i="5"/>
  <c r="DB63" i="5"/>
  <c r="DC63" i="5"/>
  <c r="DD63" i="5"/>
  <c r="DE63" i="5"/>
  <c r="DF63" i="5"/>
  <c r="DG63" i="5"/>
  <c r="DH63" i="5"/>
  <c r="DI63" i="5"/>
  <c r="DJ63" i="5"/>
  <c r="DK63" i="5"/>
  <c r="DL63" i="5"/>
  <c r="DM63" i="5"/>
  <c r="DN63" i="5"/>
  <c r="DO63" i="5"/>
  <c r="DP63" i="5"/>
  <c r="DQ63" i="5"/>
  <c r="DR63" i="5"/>
  <c r="I5" i="2"/>
  <c r="J5" i="2"/>
  <c r="I3" i="2"/>
  <c r="J3" i="2"/>
  <c r="D13" i="9"/>
  <c r="E13" i="9"/>
  <c r="F13" i="9"/>
  <c r="G13" i="9"/>
  <c r="H13" i="9"/>
  <c r="I13" i="9"/>
  <c r="J13" i="9"/>
  <c r="K13" i="9"/>
  <c r="L13" i="9"/>
  <c r="M13" i="9"/>
  <c r="N13" i="9"/>
  <c r="O13" i="9"/>
  <c r="P13" i="9"/>
  <c r="Q13" i="9"/>
  <c r="R13" i="9"/>
  <c r="S13" i="9"/>
  <c r="T13" i="9"/>
  <c r="U13" i="9"/>
  <c r="V13" i="9"/>
  <c r="W13" i="9"/>
  <c r="X13" i="9"/>
  <c r="Y13" i="9"/>
  <c r="Z13" i="9"/>
  <c r="AA13" i="9"/>
  <c r="AB13" i="9"/>
  <c r="AC13" i="9"/>
  <c r="AD13" i="9"/>
  <c r="AE13" i="9"/>
  <c r="AF13" i="9"/>
  <c r="AG13" i="9"/>
  <c r="AH13" i="9"/>
  <c r="AI13" i="9"/>
  <c r="AJ13" i="9"/>
  <c r="AK13" i="9"/>
  <c r="AL13" i="9"/>
  <c r="AM13" i="9"/>
  <c r="AN13" i="9"/>
  <c r="AO13" i="9"/>
  <c r="AP13" i="9"/>
  <c r="AQ13" i="9"/>
  <c r="AR13" i="9"/>
  <c r="AS13" i="9"/>
  <c r="AT13" i="9"/>
  <c r="AU13" i="9"/>
  <c r="AV13" i="9"/>
  <c r="AW13" i="9"/>
  <c r="AX13" i="9"/>
  <c r="AY13" i="9"/>
  <c r="AZ13" i="9"/>
  <c r="BA13" i="9"/>
  <c r="BB13" i="9"/>
  <c r="BC13" i="9"/>
  <c r="BD13" i="9"/>
  <c r="BE13" i="9"/>
  <c r="BF13" i="9"/>
  <c r="BG13" i="9"/>
  <c r="BH13" i="9"/>
  <c r="BI13" i="9"/>
  <c r="BJ13" i="9"/>
  <c r="BK13" i="9"/>
  <c r="BL13" i="9"/>
  <c r="BM13" i="9"/>
  <c r="BN13" i="9"/>
  <c r="BO13" i="9"/>
  <c r="BP13" i="9"/>
  <c r="BQ13" i="9"/>
  <c r="BR13" i="9"/>
  <c r="BS13" i="9"/>
  <c r="BT13" i="9"/>
  <c r="BU13" i="9"/>
  <c r="BV13" i="9"/>
  <c r="BW13" i="9"/>
  <c r="BX13" i="9"/>
  <c r="BY13" i="9"/>
  <c r="BZ13" i="9"/>
  <c r="CA13" i="9"/>
  <c r="CB13" i="9"/>
  <c r="CC13" i="9"/>
  <c r="CD13" i="9"/>
  <c r="CE13" i="9"/>
  <c r="CF13" i="9"/>
  <c r="CG13" i="9"/>
  <c r="CH13" i="9"/>
  <c r="CI13" i="9"/>
  <c r="CJ13" i="9"/>
  <c r="CK13" i="9"/>
  <c r="CL13" i="9"/>
  <c r="CM13" i="9"/>
  <c r="CN13" i="9"/>
  <c r="CO13" i="9"/>
  <c r="CP13" i="9"/>
  <c r="CQ13" i="9"/>
  <c r="CR13" i="9"/>
  <c r="CS13" i="9"/>
  <c r="CT13" i="9"/>
  <c r="CU13" i="9"/>
  <c r="CV13" i="9"/>
  <c r="CW13" i="9"/>
  <c r="CX13" i="9"/>
  <c r="CY13" i="9"/>
  <c r="CZ13" i="9"/>
  <c r="DA13" i="9"/>
  <c r="DB13" i="9"/>
  <c r="DC13" i="9"/>
  <c r="DD13" i="9"/>
  <c r="DE13" i="9"/>
  <c r="DF13" i="9"/>
  <c r="DG13" i="9"/>
  <c r="DH13" i="9"/>
  <c r="DI13" i="9"/>
  <c r="DJ13" i="9"/>
  <c r="DK13" i="9"/>
  <c r="DL13" i="9"/>
  <c r="DM13" i="9"/>
  <c r="DN13" i="9"/>
  <c r="DO13" i="9"/>
  <c r="DP13" i="9"/>
  <c r="DQ13" i="9"/>
  <c r="DR13" i="9"/>
  <c r="DR18" i="9"/>
  <c r="DQ15" i="9"/>
  <c r="DQ18" i="9" s="1"/>
  <c r="DP15" i="9"/>
  <c r="DP18" i="9" s="1"/>
  <c r="DO15" i="9"/>
  <c r="DO18" i="9" s="1"/>
  <c r="DN15" i="9"/>
  <c r="DN18" i="9" s="1"/>
  <c r="DM15" i="9"/>
  <c r="DM18" i="9" s="1"/>
  <c r="DL15" i="9"/>
  <c r="DL18" i="9" s="1"/>
  <c r="DK15" i="9"/>
  <c r="DK18" i="9" s="1"/>
  <c r="DJ15" i="9"/>
  <c r="DJ18" i="9" s="1"/>
  <c r="DI15" i="9"/>
  <c r="DI18" i="9" s="1"/>
  <c r="DH15" i="9"/>
  <c r="DH18" i="9" s="1"/>
  <c r="DG15" i="9"/>
  <c r="DG18" i="9" s="1"/>
  <c r="DF15" i="9"/>
  <c r="DF18" i="9" s="1"/>
  <c r="DE15" i="9"/>
  <c r="DE18" i="9" s="1"/>
  <c r="DD15" i="9"/>
  <c r="DD18" i="9" s="1"/>
  <c r="DC15" i="9"/>
  <c r="DC18" i="9" s="1"/>
  <c r="DB15" i="9"/>
  <c r="DB18" i="9" s="1"/>
  <c r="DA15" i="9"/>
  <c r="DA18" i="9" s="1"/>
  <c r="CZ15" i="9"/>
  <c r="CZ18" i="9" s="1"/>
  <c r="CY15" i="9"/>
  <c r="CY18" i="9" s="1"/>
  <c r="CX15" i="9"/>
  <c r="CX18" i="9" s="1"/>
  <c r="CW15" i="9"/>
  <c r="CW18" i="9" s="1"/>
  <c r="CV15" i="9"/>
  <c r="CV18" i="9" s="1"/>
  <c r="CU15" i="9"/>
  <c r="CU18" i="9" s="1"/>
  <c r="CT15" i="9"/>
  <c r="CT18" i="9" s="1"/>
  <c r="CS15" i="9"/>
  <c r="CS18" i="9" s="1"/>
  <c r="CR15" i="9"/>
  <c r="CR18" i="9" s="1"/>
  <c r="CQ15" i="9"/>
  <c r="CQ18" i="9" s="1"/>
  <c r="CP15" i="9"/>
  <c r="CP18" i="9" s="1"/>
  <c r="CO15" i="9"/>
  <c r="CO18" i="9" s="1"/>
  <c r="CN15" i="9"/>
  <c r="CN18" i="9" s="1"/>
  <c r="CM15" i="9"/>
  <c r="CM18" i="9" s="1"/>
  <c r="CL15" i="9"/>
  <c r="CL18" i="9" s="1"/>
  <c r="CK15" i="9"/>
  <c r="CK18" i="9" s="1"/>
  <c r="CJ15" i="9"/>
  <c r="CJ18" i="9" s="1"/>
  <c r="CI15" i="9"/>
  <c r="CI18" i="9" s="1"/>
  <c r="CH15" i="9"/>
  <c r="CH18" i="9" s="1"/>
  <c r="CG15" i="9"/>
  <c r="CG18" i="9" s="1"/>
  <c r="CF15" i="9"/>
  <c r="CF18" i="9" s="1"/>
  <c r="CE15" i="9"/>
  <c r="CE18" i="9" s="1"/>
  <c r="CD15" i="9"/>
  <c r="CD18" i="9" s="1"/>
  <c r="CC15" i="9"/>
  <c r="CC18" i="9" s="1"/>
  <c r="CB15" i="9"/>
  <c r="CB18" i="9" s="1"/>
  <c r="CA15" i="9"/>
  <c r="CA18" i="9" s="1"/>
  <c r="BZ15" i="9"/>
  <c r="BZ18" i="9" s="1"/>
  <c r="BY15" i="9"/>
  <c r="BY18" i="9" s="1"/>
  <c r="BX15" i="9"/>
  <c r="BX18" i="9" s="1"/>
  <c r="BW15" i="9"/>
  <c r="BW18" i="9" s="1"/>
  <c r="BV15" i="9"/>
  <c r="BV18" i="9" s="1"/>
  <c r="BU15" i="9"/>
  <c r="BU18" i="9" s="1"/>
  <c r="BT15" i="9"/>
  <c r="BT18" i="9" s="1"/>
  <c r="BS15" i="9"/>
  <c r="BS18" i="9" s="1"/>
  <c r="BR15" i="9"/>
  <c r="BR18" i="9" s="1"/>
  <c r="BQ15" i="9"/>
  <c r="BQ18" i="9" s="1"/>
  <c r="BP15" i="9"/>
  <c r="BP18" i="9" s="1"/>
  <c r="BO15" i="9"/>
  <c r="BO18" i="9" s="1"/>
  <c r="BN15" i="9"/>
  <c r="BN18" i="9" s="1"/>
  <c r="BM15" i="9"/>
  <c r="BM18" i="9" s="1"/>
  <c r="BL15" i="9"/>
  <c r="BL18" i="9" s="1"/>
  <c r="BK15" i="9"/>
  <c r="BK18" i="9" s="1"/>
  <c r="BJ15" i="9"/>
  <c r="BJ18" i="9" s="1"/>
  <c r="BI15" i="9"/>
  <c r="BI18" i="9" s="1"/>
  <c r="BH15" i="9"/>
  <c r="BH18" i="9" s="1"/>
  <c r="BG15" i="9"/>
  <c r="BG18" i="9" s="1"/>
  <c r="BF15" i="9"/>
  <c r="BF18" i="9" s="1"/>
  <c r="BE15" i="9"/>
  <c r="BE18" i="9" s="1"/>
  <c r="BD15" i="9"/>
  <c r="BD18" i="9" s="1"/>
  <c r="BC15" i="9"/>
  <c r="BC18" i="9" s="1"/>
  <c r="BB15" i="9"/>
  <c r="BB18" i="9" s="1"/>
  <c r="BA15" i="9"/>
  <c r="BA18" i="9" s="1"/>
  <c r="AZ15" i="9"/>
  <c r="AZ18" i="9" s="1"/>
  <c r="AY15" i="9"/>
  <c r="AY18" i="9" s="1"/>
  <c r="AX15" i="9"/>
  <c r="AX18" i="9" s="1"/>
  <c r="AW15" i="9"/>
  <c r="AW18" i="9" s="1"/>
  <c r="AV15" i="9"/>
  <c r="AV18" i="9" s="1"/>
  <c r="AU15" i="9"/>
  <c r="AU18" i="9" s="1"/>
  <c r="AT15" i="9"/>
  <c r="AT18" i="9" s="1"/>
  <c r="AS15" i="9"/>
  <c r="AS18" i="9" s="1"/>
  <c r="AR15" i="9"/>
  <c r="AR18" i="9" s="1"/>
  <c r="AQ15" i="9"/>
  <c r="AQ18" i="9" s="1"/>
  <c r="AP15" i="9"/>
  <c r="AP18" i="9" s="1"/>
  <c r="AO15" i="9"/>
  <c r="AO18" i="9" s="1"/>
  <c r="AN15" i="9"/>
  <c r="AN18" i="9" s="1"/>
  <c r="AM15" i="9"/>
  <c r="AM18" i="9" s="1"/>
  <c r="AL15" i="9"/>
  <c r="AL18" i="9" s="1"/>
  <c r="AK15" i="9"/>
  <c r="AK18" i="9" s="1"/>
  <c r="AJ15" i="9"/>
  <c r="AJ18" i="9" s="1"/>
  <c r="AI15" i="9"/>
  <c r="AI18" i="9" s="1"/>
  <c r="AH15" i="9"/>
  <c r="AH18" i="9" s="1"/>
  <c r="AG15" i="9"/>
  <c r="AG18" i="9" s="1"/>
  <c r="AF15" i="9"/>
  <c r="AF18" i="9" s="1"/>
  <c r="AE15" i="9"/>
  <c r="AE18" i="9" s="1"/>
  <c r="AD15" i="9"/>
  <c r="AD18" i="9" s="1"/>
  <c r="AC15" i="9"/>
  <c r="AC18" i="9" s="1"/>
  <c r="AB15" i="9"/>
  <c r="AB18" i="9" s="1"/>
  <c r="AA15" i="9"/>
  <c r="AA18" i="9" s="1"/>
  <c r="Z15" i="9"/>
  <c r="Z18" i="9" s="1"/>
  <c r="Y15" i="9"/>
  <c r="Y18" i="9" s="1"/>
  <c r="X15" i="9"/>
  <c r="X18" i="9" s="1"/>
  <c r="W15" i="9"/>
  <c r="W18" i="9" s="1"/>
  <c r="V15" i="9"/>
  <c r="V18" i="9" s="1"/>
  <c r="U15" i="9"/>
  <c r="U18" i="9" s="1"/>
  <c r="T15" i="9"/>
  <c r="T18" i="9" s="1"/>
  <c r="S15" i="9"/>
  <c r="S18" i="9" s="1"/>
  <c r="R15" i="9"/>
  <c r="R18" i="9" s="1"/>
  <c r="Q15" i="9"/>
  <c r="Q18" i="9" s="1"/>
  <c r="P15" i="9"/>
  <c r="P18" i="9" s="1"/>
  <c r="O15" i="9"/>
  <c r="O18" i="9" s="1"/>
  <c r="N15" i="9"/>
  <c r="N18" i="9" s="1"/>
  <c r="M15" i="9"/>
  <c r="M18" i="9" s="1"/>
  <c r="L15" i="9"/>
  <c r="L18" i="9" s="1"/>
  <c r="K15" i="9"/>
  <c r="K18" i="9" s="1"/>
  <c r="J15" i="9"/>
  <c r="J18" i="9" s="1"/>
  <c r="I15" i="9"/>
  <c r="I18" i="9" s="1"/>
  <c r="H15" i="9"/>
  <c r="H18" i="9" s="1"/>
  <c r="G15" i="9"/>
  <c r="G18" i="9" s="1"/>
  <c r="F15" i="9"/>
  <c r="F18" i="9" s="1"/>
  <c r="E15" i="9"/>
  <c r="E18" i="9" s="1"/>
  <c r="D15" i="9"/>
  <c r="D18" i="9" s="1"/>
  <c r="C15" i="9"/>
  <c r="C18" i="9" s="1"/>
  <c r="DR17" i="9"/>
  <c r="DQ17" i="9"/>
  <c r="DP17" i="9"/>
  <c r="DO17" i="9"/>
  <c r="DN17" i="9"/>
  <c r="DM17" i="9"/>
  <c r="DL17" i="9"/>
  <c r="DK17" i="9"/>
  <c r="DJ17" i="9"/>
  <c r="DJ16" i="9" s="1"/>
  <c r="DK41" i="5" s="1"/>
  <c r="DI17" i="9"/>
  <c r="DH17" i="9"/>
  <c r="DG17" i="9"/>
  <c r="DF17" i="9"/>
  <c r="DE17" i="9"/>
  <c r="DD17" i="9"/>
  <c r="DC17" i="9"/>
  <c r="DB17" i="9"/>
  <c r="DB16" i="9" s="1"/>
  <c r="DC41" i="5" s="1"/>
  <c r="DA17" i="9"/>
  <c r="CZ17" i="9"/>
  <c r="CY17" i="9"/>
  <c r="CX17" i="9"/>
  <c r="CW17" i="9"/>
  <c r="CV17" i="9"/>
  <c r="CU17" i="9"/>
  <c r="CT17" i="9"/>
  <c r="CT16" i="9" s="1"/>
  <c r="CU41" i="5" s="1"/>
  <c r="CS17" i="9"/>
  <c r="CR17" i="9"/>
  <c r="CQ17" i="9"/>
  <c r="CP17" i="9"/>
  <c r="CP16" i="9" s="1"/>
  <c r="CQ41" i="5" s="1"/>
  <c r="CO17" i="9"/>
  <c r="CN17" i="9"/>
  <c r="CM17" i="9"/>
  <c r="CL17" i="9"/>
  <c r="CK17" i="9"/>
  <c r="CJ17" i="9"/>
  <c r="CI17" i="9"/>
  <c r="CH17" i="9"/>
  <c r="CG17" i="9"/>
  <c r="CF17" i="9"/>
  <c r="CE17" i="9"/>
  <c r="CD17" i="9"/>
  <c r="CD16" i="9" s="1"/>
  <c r="CE41" i="5" s="1"/>
  <c r="CC17" i="9"/>
  <c r="CB17" i="9"/>
  <c r="CA17" i="9"/>
  <c r="BZ17" i="9"/>
  <c r="BZ16" i="9" s="1"/>
  <c r="CA41" i="5" s="1"/>
  <c r="BY17" i="9"/>
  <c r="BX17" i="9"/>
  <c r="BW17" i="9"/>
  <c r="BV17" i="9"/>
  <c r="BV16" i="9" s="1"/>
  <c r="BW41" i="5" s="1"/>
  <c r="BU17" i="9"/>
  <c r="BT17" i="9"/>
  <c r="BS17" i="9"/>
  <c r="BR17" i="9"/>
  <c r="BQ17" i="9"/>
  <c r="BP17" i="9"/>
  <c r="BO17" i="9"/>
  <c r="BN17" i="9"/>
  <c r="BN16" i="9" s="1"/>
  <c r="BO41" i="5" s="1"/>
  <c r="BM17" i="9"/>
  <c r="BL17" i="9"/>
  <c r="BK17" i="9"/>
  <c r="BJ17" i="9"/>
  <c r="BJ16" i="9" s="1"/>
  <c r="BK41" i="5" s="1"/>
  <c r="BI17" i="9"/>
  <c r="BH17" i="9"/>
  <c r="BG17" i="9"/>
  <c r="BF17" i="9"/>
  <c r="BE17" i="9"/>
  <c r="BD17" i="9"/>
  <c r="BC17" i="9"/>
  <c r="BB17" i="9"/>
  <c r="BA17" i="9"/>
  <c r="AZ17" i="9"/>
  <c r="AY17" i="9"/>
  <c r="AX17" i="9"/>
  <c r="AX16" i="9" s="1"/>
  <c r="AY41" i="5" s="1"/>
  <c r="AW17" i="9"/>
  <c r="AV17" i="9"/>
  <c r="AU17" i="9"/>
  <c r="AT17" i="9"/>
  <c r="AT16" i="9" s="1"/>
  <c r="AU41" i="5" s="1"/>
  <c r="AS17" i="9"/>
  <c r="AR17" i="9"/>
  <c r="AQ17" i="9"/>
  <c r="AP17" i="9"/>
  <c r="AP16" i="9" s="1"/>
  <c r="AQ41" i="5" s="1"/>
  <c r="AO17" i="9"/>
  <c r="AN17" i="9"/>
  <c r="AM17" i="9"/>
  <c r="AL17" i="9"/>
  <c r="AK17" i="9"/>
  <c r="AJ17" i="9"/>
  <c r="AI17" i="9"/>
  <c r="AH17" i="9"/>
  <c r="AH16" i="9" s="1"/>
  <c r="AI41" i="5" s="1"/>
  <c r="AG17" i="9"/>
  <c r="AF17" i="9"/>
  <c r="AE17" i="9"/>
  <c r="AD17" i="9"/>
  <c r="AD16" i="9" s="1"/>
  <c r="AE41" i="5" s="1"/>
  <c r="AC17" i="9"/>
  <c r="AB17" i="9"/>
  <c r="AA17" i="9"/>
  <c r="Z17" i="9"/>
  <c r="Y17" i="9"/>
  <c r="X17" i="9"/>
  <c r="W17" i="9"/>
  <c r="V17" i="9"/>
  <c r="U17" i="9"/>
  <c r="T17" i="9"/>
  <c r="S17" i="9"/>
  <c r="R17" i="9"/>
  <c r="R16" i="9" s="1"/>
  <c r="S41" i="5" s="1"/>
  <c r="Q17" i="9"/>
  <c r="P17" i="9"/>
  <c r="P16" i="9" s="1"/>
  <c r="Q41" i="5" s="1"/>
  <c r="O17" i="9"/>
  <c r="N17" i="9"/>
  <c r="N16" i="9" s="1"/>
  <c r="O41" i="5" s="1"/>
  <c r="M17" i="9"/>
  <c r="L17" i="9"/>
  <c r="L16" i="9" s="1"/>
  <c r="M41" i="5" s="1"/>
  <c r="K17" i="9"/>
  <c r="J17" i="9"/>
  <c r="J16" i="9" s="1"/>
  <c r="K41" i="5" s="1"/>
  <c r="I17" i="9"/>
  <c r="H17" i="9"/>
  <c r="H16" i="9" s="1"/>
  <c r="I41" i="5" s="1"/>
  <c r="G17" i="9"/>
  <c r="F17" i="9"/>
  <c r="F16" i="9" s="1"/>
  <c r="G41" i="5" s="1"/>
  <c r="E17" i="9"/>
  <c r="D17" i="9"/>
  <c r="D16" i="9" s="1"/>
  <c r="E41" i="5" s="1"/>
  <c r="C17" i="9"/>
  <c r="DR15" i="9"/>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L1" i="2"/>
  <c r="DM1" i="2"/>
  <c r="DN1" i="2"/>
  <c r="DO1" i="2"/>
  <c r="DP1" i="2"/>
  <c r="DQ1" i="2"/>
  <c r="DR1" i="2"/>
  <c r="DS1" i="2"/>
  <c r="DT1" i="2"/>
  <c r="DU1" i="2"/>
  <c r="DV1" i="2"/>
  <c r="DW1" i="2"/>
  <c r="DX1" i="2"/>
  <c r="DY1" i="2"/>
  <c r="DZ1" i="2"/>
  <c r="EA1" i="2"/>
  <c r="EB1" i="2"/>
  <c r="EC1" i="2"/>
  <c r="ED1" i="2"/>
  <c r="EE1" i="2"/>
  <c r="EF1" i="2"/>
  <c r="EG1" i="2"/>
  <c r="EH1" i="2"/>
  <c r="EI1" i="2"/>
  <c r="EJ1" i="2"/>
  <c r="EK1" i="2"/>
  <c r="EL1" i="2"/>
  <c r="EM1" i="2"/>
  <c r="EN1" i="2"/>
  <c r="EO1" i="2"/>
  <c r="EP1" i="2"/>
  <c r="EQ1" i="2"/>
  <c r="ER1" i="2"/>
  <c r="ES1" i="2"/>
  <c r="ET1" i="2"/>
  <c r="EU1" i="2"/>
  <c r="EV1" i="2"/>
  <c r="EW1" i="2"/>
  <c r="EX1" i="2"/>
  <c r="EY1" i="2"/>
  <c r="EZ1" i="2"/>
  <c r="FA1" i="2"/>
  <c r="FB1" i="2"/>
  <c r="FC1" i="2"/>
  <c r="FD1" i="2"/>
  <c r="FD4" i="2"/>
  <c r="FC4" i="2"/>
  <c r="FB4" i="2"/>
  <c r="FA4" i="2"/>
  <c r="EZ4" i="2"/>
  <c r="EY4" i="2"/>
  <c r="EX4" i="2"/>
  <c r="EW4" i="2"/>
  <c r="EV4" i="2"/>
  <c r="EU4" i="2"/>
  <c r="ET4" i="2"/>
  <c r="ES4" i="2"/>
  <c r="ER4" i="2"/>
  <c r="EQ4" i="2"/>
  <c r="EP4" i="2"/>
  <c r="EO4" i="2"/>
  <c r="EN4" i="2"/>
  <c r="EM4" i="2"/>
  <c r="EL4" i="2"/>
  <c r="EK4" i="2"/>
  <c r="EJ4" i="2"/>
  <c r="EI4" i="2"/>
  <c r="EH4" i="2"/>
  <c r="EG4" i="2"/>
  <c r="EF4" i="2"/>
  <c r="EE4" i="2"/>
  <c r="ED4" i="2"/>
  <c r="EC4" i="2"/>
  <c r="EB4" i="2"/>
  <c r="EA4" i="2"/>
  <c r="DZ4" i="2"/>
  <c r="DY4" i="2"/>
  <c r="DX4" i="2"/>
  <c r="DW4" i="2"/>
  <c r="DV4" i="2"/>
  <c r="DU4" i="2"/>
  <c r="DT4" i="2"/>
  <c r="DS4" i="2"/>
  <c r="DR4" i="2"/>
  <c r="DQ4" i="2"/>
  <c r="DP4" i="2"/>
  <c r="DO4" i="2"/>
  <c r="DN4" i="2"/>
  <c r="DM4" i="2"/>
  <c r="DL4" i="2"/>
  <c r="DK4" i="2"/>
  <c r="DJ4" i="2"/>
  <c r="DI4" i="2"/>
  <c r="DH4" i="2"/>
  <c r="DG4" i="2"/>
  <c r="DF4" i="2"/>
  <c r="DE4" i="2"/>
  <c r="DD4" i="2"/>
  <c r="DC4" i="2"/>
  <c r="DB4" i="2"/>
  <c r="DA4" i="2"/>
  <c r="CZ4" i="2"/>
  <c r="CY4" i="2"/>
  <c r="CX4" i="2"/>
  <c r="CW4" i="2"/>
  <c r="CV4" i="2"/>
  <c r="CU4" i="2"/>
  <c r="CT4" i="2"/>
  <c r="CS4" i="2"/>
  <c r="CR4" i="2"/>
  <c r="CQ4" i="2"/>
  <c r="CP4" i="2"/>
  <c r="CO4" i="2"/>
  <c r="CN4" i="2"/>
  <c r="CM4" i="2"/>
  <c r="CL4" i="2"/>
  <c r="CK4" i="2"/>
  <c r="CJ4" i="2"/>
  <c r="CI4" i="2"/>
  <c r="CH4" i="2"/>
  <c r="CG4" i="2"/>
  <c r="CF4" i="2"/>
  <c r="CE4" i="2"/>
  <c r="CD4" i="2"/>
  <c r="CC4" i="2"/>
  <c r="CB4" i="2"/>
  <c r="CA4" i="2"/>
  <c r="BZ4" i="2"/>
  <c r="BY4" i="2"/>
  <c r="BX4" i="2"/>
  <c r="BW4" i="2"/>
  <c r="BV4" i="2"/>
  <c r="BU4" i="2"/>
  <c r="BT4" i="2"/>
  <c r="BS4" i="2"/>
  <c r="BR4" i="2"/>
  <c r="BQ4" i="2"/>
  <c r="BP4" i="2"/>
  <c r="BO4" i="2"/>
  <c r="BN4" i="2"/>
  <c r="BM4" i="2"/>
  <c r="BL4" i="2"/>
  <c r="BK4" i="2"/>
  <c r="BJ4" i="2"/>
  <c r="BI4" i="2"/>
  <c r="BH4" i="2"/>
  <c r="BG4" i="2"/>
  <c r="BF4" i="2"/>
  <c r="BE4" i="2"/>
  <c r="BD4" i="2"/>
  <c r="BC4" i="2"/>
  <c r="BB4" i="2"/>
  <c r="BA4" i="2"/>
  <c r="AZ4" i="2"/>
  <c r="AY4" i="2"/>
  <c r="AX4" i="2"/>
  <c r="AW4" i="2"/>
  <c r="AV4" i="2"/>
  <c r="AU4" i="2"/>
  <c r="AT4" i="2"/>
  <c r="AS4" i="2"/>
  <c r="AR4" i="2"/>
  <c r="AQ4" i="2"/>
  <c r="AP4" i="2"/>
  <c r="AO4" i="2"/>
  <c r="AN4" i="2"/>
  <c r="AM4" i="2"/>
  <c r="AL4" i="2"/>
  <c r="AK4" i="2"/>
  <c r="AJ4" i="2"/>
  <c r="AI4" i="2"/>
  <c r="AH4" i="2"/>
  <c r="AG4" i="2"/>
  <c r="AF4" i="2"/>
  <c r="AE4" i="2"/>
  <c r="AD4" i="2"/>
  <c r="AC4" i="2"/>
  <c r="G36" i="10" a="1"/>
  <c r="G36" i="10"/>
  <c r="F36" i="10" a="1"/>
  <c r="F36" i="10"/>
  <c r="G56" i="10" a="1"/>
  <c r="G56" i="10"/>
  <c r="F56" i="10" a="1"/>
  <c r="F56" i="10"/>
  <c r="D1" i="5"/>
  <c r="E1" i="5"/>
  <c r="F1" i="5"/>
  <c r="G1" i="5"/>
  <c r="H1" i="5"/>
  <c r="I1" i="5"/>
  <c r="J1" i="5"/>
  <c r="K1" i="5"/>
  <c r="L1" i="5"/>
  <c r="M1" i="5"/>
  <c r="N1" i="5"/>
  <c r="O1" i="5"/>
  <c r="P1" i="5"/>
  <c r="Q1" i="5"/>
  <c r="R1" i="5"/>
  <c r="S1" i="5"/>
  <c r="T1" i="5"/>
  <c r="U1" i="5"/>
  <c r="V1" i="5"/>
  <c r="W1" i="5"/>
  <c r="X1" i="5"/>
  <c r="Y1" i="5"/>
  <c r="Z1" i="5"/>
  <c r="AA1" i="5"/>
  <c r="AB1" i="5"/>
  <c r="AC1" i="5"/>
  <c r="AD1" i="5"/>
  <c r="AE1" i="5"/>
  <c r="AF1" i="5"/>
  <c r="AG1" i="5"/>
  <c r="AH1" i="5"/>
  <c r="AI1" i="5"/>
  <c r="AJ1" i="5"/>
  <c r="AK1" i="5"/>
  <c r="AL1" i="5"/>
  <c r="AM1" i="5"/>
  <c r="AN1" i="5"/>
  <c r="AO1" i="5"/>
  <c r="AP1" i="5"/>
  <c r="AQ1" i="5"/>
  <c r="AR1" i="5"/>
  <c r="AS1" i="5"/>
  <c r="AT1" i="5"/>
  <c r="AU1" i="5"/>
  <c r="AV1" i="5"/>
  <c r="AW1" i="5"/>
  <c r="AX1" i="5"/>
  <c r="AY1" i="5"/>
  <c r="AZ1" i="5"/>
  <c r="BA1" i="5"/>
  <c r="BB1" i="5"/>
  <c r="BC1" i="5"/>
  <c r="BD1" i="5"/>
  <c r="BE1" i="5"/>
  <c r="BF1" i="5"/>
  <c r="BG1" i="5"/>
  <c r="BH1" i="5"/>
  <c r="BI1" i="5"/>
  <c r="BJ1" i="5"/>
  <c r="BK1" i="5"/>
  <c r="BL1" i="5"/>
  <c r="BM1" i="5"/>
  <c r="BN1" i="5"/>
  <c r="BO1" i="5"/>
  <c r="BP1" i="5"/>
  <c r="BQ1" i="5"/>
  <c r="BR1" i="5"/>
  <c r="BS1" i="5"/>
  <c r="BT1" i="5"/>
  <c r="BU1" i="5"/>
  <c r="BV1" i="5"/>
  <c r="BW1" i="5"/>
  <c r="BX1" i="5"/>
  <c r="BY1" i="5"/>
  <c r="BZ1" i="5"/>
  <c r="CA1" i="5"/>
  <c r="CB1" i="5"/>
  <c r="CC1" i="5"/>
  <c r="CD1" i="5"/>
  <c r="CE1" i="5"/>
  <c r="CF1" i="5"/>
  <c r="CG1" i="5"/>
  <c r="CH1" i="5"/>
  <c r="CI1" i="5"/>
  <c r="CJ1" i="5"/>
  <c r="CK1" i="5"/>
  <c r="CL1" i="5"/>
  <c r="CM1" i="5"/>
  <c r="CN1" i="5"/>
  <c r="CO1" i="5"/>
  <c r="CP1" i="5"/>
  <c r="CQ1" i="5"/>
  <c r="CR1" i="5"/>
  <c r="CS1" i="5"/>
  <c r="CT1" i="5"/>
  <c r="CU1" i="5"/>
  <c r="CV1" i="5"/>
  <c r="CW1" i="5"/>
  <c r="CX1" i="5"/>
  <c r="CY1" i="5"/>
  <c r="CZ1" i="5"/>
  <c r="DA1" i="5"/>
  <c r="DB1" i="5"/>
  <c r="DC1" i="5"/>
  <c r="DD1" i="5"/>
  <c r="DE1" i="5"/>
  <c r="DF1" i="5"/>
  <c r="DG1" i="5"/>
  <c r="DH1" i="5"/>
  <c r="DI1" i="5"/>
  <c r="DJ1" i="5"/>
  <c r="DK1" i="5"/>
  <c r="DL1" i="5"/>
  <c r="DM1" i="5"/>
  <c r="DN1" i="5"/>
  <c r="DO1" i="5"/>
  <c r="DP1" i="5"/>
  <c r="DQ1" i="5"/>
  <c r="DR1" i="5"/>
  <c r="DS1" i="5"/>
  <c r="DT1" i="5"/>
  <c r="DU1" i="5"/>
  <c r="DV1" i="5"/>
  <c r="DW1" i="5"/>
  <c r="DX1" i="5"/>
  <c r="DY1" i="5"/>
  <c r="DZ1" i="5"/>
  <c r="EA1" i="5"/>
  <c r="EB1" i="5"/>
  <c r="EC1" i="5"/>
  <c r="ED1" i="5"/>
  <c r="EE1" i="5"/>
  <c r="EE63" i="5"/>
  <c r="EE64" i="5"/>
  <c r="AB3" i="2"/>
  <c r="AB2" i="2"/>
  <c r="A41" i="15"/>
  <c r="C9" i="9"/>
  <c r="D3" i="9"/>
  <c r="D9" i="9"/>
  <c r="E3" i="9"/>
  <c r="E9" i="9"/>
  <c r="F3" i="9"/>
  <c r="F9" i="9"/>
  <c r="G3" i="9"/>
  <c r="G9" i="9"/>
  <c r="H3" i="9"/>
  <c r="H9" i="9"/>
  <c r="I3" i="9"/>
  <c r="I9" i="9"/>
  <c r="J3" i="9"/>
  <c r="J9" i="9"/>
  <c r="K3" i="9"/>
  <c r="K9" i="9"/>
  <c r="L3" i="9"/>
  <c r="L9" i="9"/>
  <c r="M3" i="9"/>
  <c r="M9" i="9"/>
  <c r="N3" i="9"/>
  <c r="N9" i="9"/>
  <c r="O3" i="9"/>
  <c r="O9" i="9"/>
  <c r="P3" i="9"/>
  <c r="P9" i="9"/>
  <c r="Q3" i="9"/>
  <c r="Q9" i="9"/>
  <c r="R3" i="9"/>
  <c r="R9" i="9"/>
  <c r="S3" i="9"/>
  <c r="S9" i="9"/>
  <c r="T3" i="9"/>
  <c r="T9" i="9"/>
  <c r="U3" i="9"/>
  <c r="U9" i="9"/>
  <c r="V3" i="9"/>
  <c r="V9" i="9"/>
  <c r="W3" i="9"/>
  <c r="W9" i="9"/>
  <c r="X3" i="9"/>
  <c r="X9" i="9"/>
  <c r="Y3" i="9"/>
  <c r="Y9" i="9"/>
  <c r="Z3" i="9"/>
  <c r="Z9" i="9"/>
  <c r="AA3" i="9"/>
  <c r="AA9" i="9"/>
  <c r="AB3" i="9"/>
  <c r="AB9" i="9"/>
  <c r="AC3" i="9"/>
  <c r="AC9" i="9"/>
  <c r="AD3" i="9"/>
  <c r="AD9" i="9"/>
  <c r="AE3" i="9"/>
  <c r="AE9" i="9"/>
  <c r="AF3" i="9"/>
  <c r="AF9" i="9"/>
  <c r="AG3" i="9"/>
  <c r="AG9" i="9"/>
  <c r="AH3" i="9"/>
  <c r="AH9" i="9"/>
  <c r="AI3" i="9"/>
  <c r="AI9" i="9"/>
  <c r="AJ3" i="9"/>
  <c r="AJ9" i="9"/>
  <c r="AK3" i="9"/>
  <c r="AK9" i="9"/>
  <c r="AL3" i="9"/>
  <c r="AL9" i="9"/>
  <c r="AM3" i="9"/>
  <c r="AM9" i="9"/>
  <c r="AN3" i="9"/>
  <c r="AN9" i="9"/>
  <c r="AO3" i="9"/>
  <c r="AO9" i="9"/>
  <c r="AP3" i="9"/>
  <c r="AP9" i="9"/>
  <c r="AQ3" i="9"/>
  <c r="AQ9" i="9"/>
  <c r="AR3" i="9"/>
  <c r="AR9" i="9"/>
  <c r="AS3" i="9"/>
  <c r="AS9" i="9"/>
  <c r="AT3" i="9"/>
  <c r="AT9" i="9"/>
  <c r="AU3" i="9"/>
  <c r="AU9" i="9"/>
  <c r="AV3" i="9"/>
  <c r="AV9" i="9"/>
  <c r="AW3" i="9"/>
  <c r="AW9" i="9"/>
  <c r="AX3" i="9"/>
  <c r="AX9" i="9"/>
  <c r="AY3" i="9"/>
  <c r="AY9" i="9"/>
  <c r="AZ3" i="9"/>
  <c r="AZ9" i="9"/>
  <c r="BA3" i="9"/>
  <c r="BA9" i="9"/>
  <c r="BB3" i="9"/>
  <c r="BB9" i="9"/>
  <c r="BC3" i="9"/>
  <c r="BC9" i="9"/>
  <c r="BD3" i="9"/>
  <c r="BD9" i="9"/>
  <c r="BE3" i="9"/>
  <c r="BE9" i="9"/>
  <c r="BF3" i="9"/>
  <c r="BF9" i="9"/>
  <c r="BG3" i="9"/>
  <c r="BG9" i="9"/>
  <c r="BH3" i="9"/>
  <c r="BH9" i="9"/>
  <c r="BI3" i="9"/>
  <c r="BI9" i="9"/>
  <c r="BJ3" i="9"/>
  <c r="BJ9" i="9"/>
  <c r="BK3" i="9"/>
  <c r="BK9" i="9"/>
  <c r="BL3" i="9"/>
  <c r="BL9" i="9"/>
  <c r="BM3" i="9"/>
  <c r="BM9" i="9"/>
  <c r="BN3" i="9"/>
  <c r="BN9" i="9"/>
  <c r="BO3" i="9"/>
  <c r="BO9" i="9"/>
  <c r="BP3" i="9"/>
  <c r="BP9" i="9"/>
  <c r="BQ3" i="9"/>
  <c r="BQ9" i="9"/>
  <c r="BR3" i="9"/>
  <c r="BR9" i="9"/>
  <c r="BS3" i="9"/>
  <c r="BS9" i="9"/>
  <c r="BT3" i="9"/>
  <c r="BT9" i="9"/>
  <c r="BU3" i="9"/>
  <c r="BU9" i="9"/>
  <c r="BV3" i="9"/>
  <c r="BV9" i="9"/>
  <c r="BW3" i="9"/>
  <c r="BW9" i="9"/>
  <c r="BX3" i="9"/>
  <c r="BX9" i="9"/>
  <c r="BY3" i="9"/>
  <c r="BY9" i="9"/>
  <c r="BZ3" i="9"/>
  <c r="BZ9" i="9"/>
  <c r="CA3" i="9"/>
  <c r="CA9" i="9"/>
  <c r="CB3" i="9"/>
  <c r="CB9" i="9"/>
  <c r="CC3" i="9"/>
  <c r="CC9" i="9"/>
  <c r="CD3" i="9"/>
  <c r="CD9" i="9"/>
  <c r="CE3" i="9"/>
  <c r="CE9" i="9"/>
  <c r="CF3" i="9"/>
  <c r="CF9" i="9"/>
  <c r="CG3" i="9"/>
  <c r="CG9" i="9"/>
  <c r="CH3" i="9"/>
  <c r="CH9" i="9"/>
  <c r="CI3" i="9"/>
  <c r="CI9" i="9"/>
  <c r="CJ3" i="9"/>
  <c r="CJ9" i="9"/>
  <c r="CK3" i="9"/>
  <c r="CK9" i="9"/>
  <c r="CL3" i="9"/>
  <c r="CL9" i="9"/>
  <c r="CM3" i="9"/>
  <c r="CM9" i="9"/>
  <c r="CN3" i="9"/>
  <c r="CN9" i="9"/>
  <c r="CO3" i="9"/>
  <c r="CO9" i="9"/>
  <c r="CP3" i="9"/>
  <c r="CP9" i="9"/>
  <c r="CQ3" i="9"/>
  <c r="CQ9" i="9"/>
  <c r="CR3" i="9"/>
  <c r="CR9" i="9"/>
  <c r="CS3" i="9"/>
  <c r="CS9" i="9"/>
  <c r="CT3" i="9"/>
  <c r="CT9" i="9"/>
  <c r="CU3" i="9"/>
  <c r="CU9" i="9"/>
  <c r="CV3" i="9"/>
  <c r="CV9" i="9"/>
  <c r="CW3" i="9"/>
  <c r="CW9" i="9"/>
  <c r="CX3" i="9"/>
  <c r="CX9" i="9"/>
  <c r="CY3" i="9"/>
  <c r="CY9" i="9"/>
  <c r="CZ3" i="9"/>
  <c r="CZ9" i="9"/>
  <c r="DA3" i="9"/>
  <c r="DA9" i="9"/>
  <c r="DB3" i="9"/>
  <c r="DB9" i="9"/>
  <c r="DC3" i="9"/>
  <c r="DC9" i="9"/>
  <c r="DD3" i="9"/>
  <c r="DD9" i="9"/>
  <c r="DE3" i="9"/>
  <c r="DE9" i="9"/>
  <c r="DF3" i="9"/>
  <c r="DF9" i="9"/>
  <c r="DG3" i="9"/>
  <c r="DG9" i="9"/>
  <c r="DH3" i="9"/>
  <c r="DH9" i="9"/>
  <c r="DI3" i="9"/>
  <c r="DI9" i="9"/>
  <c r="DJ3" i="9"/>
  <c r="DJ9" i="9"/>
  <c r="DK3" i="9"/>
  <c r="DK9" i="9"/>
  <c r="DL3" i="9"/>
  <c r="DL9" i="9"/>
  <c r="DM3" i="9"/>
  <c r="DM9" i="9"/>
  <c r="DN3" i="9"/>
  <c r="DN9" i="9"/>
  <c r="DO3" i="9"/>
  <c r="DO9" i="9"/>
  <c r="DP3" i="9"/>
  <c r="DP9" i="9"/>
  <c r="DQ3" i="9"/>
  <c r="DQ9" i="9"/>
  <c r="E2" i="1"/>
  <c r="C5" i="9"/>
  <c r="C6" i="9"/>
  <c r="C8" i="9"/>
  <c r="C7" i="9"/>
  <c r="C10" i="9"/>
  <c r="D5" i="9"/>
  <c r="D6" i="9"/>
  <c r="D8" i="9"/>
  <c r="D7" i="9"/>
  <c r="D10" i="9"/>
  <c r="E5" i="9"/>
  <c r="E6" i="9"/>
  <c r="E8" i="9"/>
  <c r="E7" i="9"/>
  <c r="E10" i="9"/>
  <c r="F5" i="9"/>
  <c r="F6" i="9"/>
  <c r="F8" i="9"/>
  <c r="F7" i="9"/>
  <c r="F10" i="9"/>
  <c r="G5" i="9"/>
  <c r="G6" i="9"/>
  <c r="G8" i="9"/>
  <c r="G7" i="9"/>
  <c r="G10" i="9"/>
  <c r="H5" i="9"/>
  <c r="H6" i="9"/>
  <c r="H8" i="9"/>
  <c r="H7" i="9"/>
  <c r="H10" i="9"/>
  <c r="I5" i="9"/>
  <c r="I6" i="9"/>
  <c r="I8" i="9"/>
  <c r="I7" i="9"/>
  <c r="I10" i="9"/>
  <c r="J5" i="9"/>
  <c r="J6" i="9"/>
  <c r="J8" i="9"/>
  <c r="J7" i="9"/>
  <c r="J10" i="9"/>
  <c r="K5" i="9"/>
  <c r="K6" i="9"/>
  <c r="K8" i="9"/>
  <c r="K7" i="9"/>
  <c r="K10" i="9"/>
  <c r="L5" i="9"/>
  <c r="L6" i="9"/>
  <c r="L8" i="9"/>
  <c r="L7" i="9"/>
  <c r="L10" i="9"/>
  <c r="M5" i="9"/>
  <c r="M6" i="9"/>
  <c r="M8" i="9"/>
  <c r="M7" i="9"/>
  <c r="M10" i="9"/>
  <c r="N5" i="9"/>
  <c r="N6" i="9"/>
  <c r="N8" i="9"/>
  <c r="N7" i="9"/>
  <c r="N10" i="9"/>
  <c r="O5" i="9"/>
  <c r="O6" i="9"/>
  <c r="O8" i="9"/>
  <c r="O7" i="9"/>
  <c r="O10" i="9"/>
  <c r="P5" i="9"/>
  <c r="P6" i="9"/>
  <c r="P8" i="9"/>
  <c r="P7" i="9"/>
  <c r="P10" i="9"/>
  <c r="Q5" i="9"/>
  <c r="Q6" i="9"/>
  <c r="Q8" i="9"/>
  <c r="Q7" i="9"/>
  <c r="Q10" i="9"/>
  <c r="R5" i="9"/>
  <c r="R6" i="9"/>
  <c r="R8" i="9"/>
  <c r="R7" i="9"/>
  <c r="R10" i="9"/>
  <c r="S5" i="9"/>
  <c r="S6" i="9"/>
  <c r="S8" i="9"/>
  <c r="S7" i="9"/>
  <c r="S10" i="9"/>
  <c r="T5" i="9"/>
  <c r="T6" i="9"/>
  <c r="T8" i="9"/>
  <c r="T7" i="9"/>
  <c r="T10" i="9"/>
  <c r="U5" i="9"/>
  <c r="U6" i="9"/>
  <c r="U8" i="9"/>
  <c r="U7" i="9"/>
  <c r="U10" i="9"/>
  <c r="V5" i="9"/>
  <c r="V6" i="9"/>
  <c r="V8" i="9"/>
  <c r="V7" i="9"/>
  <c r="V10" i="9"/>
  <c r="W5" i="9"/>
  <c r="W6" i="9"/>
  <c r="W8" i="9"/>
  <c r="W7" i="9"/>
  <c r="W10" i="9"/>
  <c r="X5" i="9"/>
  <c r="X6" i="9"/>
  <c r="X8" i="9"/>
  <c r="X7" i="9"/>
  <c r="X10" i="9"/>
  <c r="Y5" i="9"/>
  <c r="Y6" i="9"/>
  <c r="Y8" i="9"/>
  <c r="Y7" i="9"/>
  <c r="Y10" i="9"/>
  <c r="Z5" i="9"/>
  <c r="Z6" i="9"/>
  <c r="Z8" i="9"/>
  <c r="Z7" i="9"/>
  <c r="Z10" i="9"/>
  <c r="AA5" i="9"/>
  <c r="AA6" i="9"/>
  <c r="AA8" i="9"/>
  <c r="AA7" i="9"/>
  <c r="AA10" i="9"/>
  <c r="AB5" i="9"/>
  <c r="AB6" i="9"/>
  <c r="AB8" i="9"/>
  <c r="AB7" i="9"/>
  <c r="AB10" i="9"/>
  <c r="AC5" i="9"/>
  <c r="AC6" i="9"/>
  <c r="AC8" i="9"/>
  <c r="AC7" i="9"/>
  <c r="AC10" i="9"/>
  <c r="AD5" i="9"/>
  <c r="AD6" i="9"/>
  <c r="AD8" i="9"/>
  <c r="AD7" i="9"/>
  <c r="AD10" i="9"/>
  <c r="AE5" i="9"/>
  <c r="AE6" i="9"/>
  <c r="AE8" i="9"/>
  <c r="AE7" i="9"/>
  <c r="AE10" i="9"/>
  <c r="AF5" i="9"/>
  <c r="AF6" i="9"/>
  <c r="AF8" i="9"/>
  <c r="AF7" i="9"/>
  <c r="AF10" i="9"/>
  <c r="AG5" i="9"/>
  <c r="AG6" i="9"/>
  <c r="AG8" i="9"/>
  <c r="AG7" i="9"/>
  <c r="AG10" i="9"/>
  <c r="AH5" i="9"/>
  <c r="AH6" i="9"/>
  <c r="AH8" i="9"/>
  <c r="AH7" i="9"/>
  <c r="AH10" i="9"/>
  <c r="AI5" i="9"/>
  <c r="AI6" i="9"/>
  <c r="AI8" i="9"/>
  <c r="AI7" i="9"/>
  <c r="AI10" i="9"/>
  <c r="AJ5" i="9"/>
  <c r="AJ6" i="9"/>
  <c r="AJ8" i="9"/>
  <c r="AJ7" i="9"/>
  <c r="AJ10" i="9"/>
  <c r="AK5" i="9"/>
  <c r="AK6" i="9"/>
  <c r="AK8" i="9"/>
  <c r="AK7" i="9"/>
  <c r="AK10" i="9"/>
  <c r="AL5" i="9"/>
  <c r="AL6" i="9"/>
  <c r="AL8" i="9"/>
  <c r="AL7" i="9"/>
  <c r="AL10" i="9"/>
  <c r="AM5" i="9"/>
  <c r="AM6" i="9"/>
  <c r="AM8" i="9"/>
  <c r="AM7" i="9"/>
  <c r="AM10" i="9"/>
  <c r="AN5" i="9"/>
  <c r="AN6" i="9"/>
  <c r="AN8" i="9"/>
  <c r="AN7" i="9"/>
  <c r="AN10" i="9"/>
  <c r="AO5" i="9"/>
  <c r="AO6" i="9"/>
  <c r="AO8" i="9"/>
  <c r="AO7" i="9"/>
  <c r="AO10" i="9"/>
  <c r="AP5" i="9"/>
  <c r="AP6" i="9"/>
  <c r="AP8" i="9"/>
  <c r="AP7" i="9"/>
  <c r="AP10" i="9"/>
  <c r="AQ5" i="9"/>
  <c r="AQ6" i="9"/>
  <c r="AQ8" i="9"/>
  <c r="AQ7" i="9"/>
  <c r="AQ10" i="9"/>
  <c r="AR5" i="9"/>
  <c r="AR6" i="9"/>
  <c r="AR8" i="9"/>
  <c r="AR7" i="9"/>
  <c r="AR10" i="9"/>
  <c r="AS5" i="9"/>
  <c r="AS6" i="9"/>
  <c r="AS8" i="9"/>
  <c r="AS7" i="9"/>
  <c r="AS10" i="9"/>
  <c r="AT5" i="9"/>
  <c r="AT6" i="9"/>
  <c r="AT8" i="9"/>
  <c r="AT7" i="9"/>
  <c r="AT10" i="9"/>
  <c r="AU5" i="9"/>
  <c r="AU6" i="9"/>
  <c r="AU8" i="9"/>
  <c r="AU7" i="9"/>
  <c r="AU10" i="9"/>
  <c r="AV5" i="9"/>
  <c r="AV6" i="9"/>
  <c r="AV8" i="9"/>
  <c r="AV7" i="9"/>
  <c r="AV10" i="9"/>
  <c r="AW5" i="9"/>
  <c r="AW6" i="9"/>
  <c r="AW8" i="9"/>
  <c r="AW7" i="9"/>
  <c r="AW10" i="9"/>
  <c r="AX5" i="9"/>
  <c r="AX6" i="9"/>
  <c r="AX8" i="9"/>
  <c r="AX7" i="9"/>
  <c r="AX10" i="9"/>
  <c r="AY5" i="9"/>
  <c r="AY6" i="9"/>
  <c r="AY8" i="9"/>
  <c r="AY7" i="9"/>
  <c r="AY10" i="9"/>
  <c r="AZ5" i="9"/>
  <c r="AZ6" i="9"/>
  <c r="AZ8" i="9"/>
  <c r="AZ7" i="9"/>
  <c r="AZ10" i="9"/>
  <c r="BA5" i="9"/>
  <c r="BA6" i="9"/>
  <c r="BA8" i="9"/>
  <c r="BA7" i="9"/>
  <c r="BA10" i="9"/>
  <c r="BB5" i="9"/>
  <c r="BB6" i="9"/>
  <c r="BB8" i="9"/>
  <c r="BB7" i="9"/>
  <c r="BB10" i="9"/>
  <c r="BC5" i="9"/>
  <c r="BC6" i="9"/>
  <c r="BC8" i="9"/>
  <c r="BC7" i="9"/>
  <c r="BC10" i="9"/>
  <c r="BD5" i="9"/>
  <c r="BD6" i="9"/>
  <c r="BD8" i="9"/>
  <c r="BD7" i="9"/>
  <c r="BD10" i="9"/>
  <c r="BE5" i="9"/>
  <c r="BE6" i="9"/>
  <c r="BE8" i="9"/>
  <c r="BE7" i="9"/>
  <c r="BE10" i="9"/>
  <c r="BF5" i="9"/>
  <c r="BF6" i="9"/>
  <c r="BF8" i="9"/>
  <c r="BF7" i="9"/>
  <c r="BF10" i="9"/>
  <c r="BG5" i="9"/>
  <c r="BG6" i="9"/>
  <c r="BG8" i="9"/>
  <c r="BG7" i="9"/>
  <c r="BG10" i="9"/>
  <c r="BH5" i="9"/>
  <c r="BH6" i="9"/>
  <c r="BH8" i="9"/>
  <c r="BH7" i="9"/>
  <c r="BH10" i="9"/>
  <c r="BI5" i="9"/>
  <c r="BI6" i="9"/>
  <c r="BI8" i="9"/>
  <c r="BI7" i="9"/>
  <c r="BI10" i="9"/>
  <c r="BJ5" i="9"/>
  <c r="BJ6" i="9"/>
  <c r="BJ8" i="9"/>
  <c r="BJ7" i="9"/>
  <c r="BJ10" i="9"/>
  <c r="BK5" i="9"/>
  <c r="BK6" i="9"/>
  <c r="BK8" i="9"/>
  <c r="BK7" i="9"/>
  <c r="BK10" i="9"/>
  <c r="BL5" i="9"/>
  <c r="BL6" i="9"/>
  <c r="BL8" i="9"/>
  <c r="BL7" i="9"/>
  <c r="BL10" i="9"/>
  <c r="BM5" i="9"/>
  <c r="BM6" i="9"/>
  <c r="BM8" i="9"/>
  <c r="BM7" i="9"/>
  <c r="BM10" i="9"/>
  <c r="BN5" i="9"/>
  <c r="BN6" i="9"/>
  <c r="BN8" i="9"/>
  <c r="BN7" i="9"/>
  <c r="BN10" i="9"/>
  <c r="BO5" i="9"/>
  <c r="BO6" i="9"/>
  <c r="BO8" i="9"/>
  <c r="BO7" i="9"/>
  <c r="BO10" i="9"/>
  <c r="BP5" i="9"/>
  <c r="BP6" i="9"/>
  <c r="BP8" i="9"/>
  <c r="BP7" i="9"/>
  <c r="BP10" i="9"/>
  <c r="BQ5" i="9"/>
  <c r="BQ6" i="9"/>
  <c r="BQ8" i="9"/>
  <c r="BQ7" i="9"/>
  <c r="BQ10" i="9"/>
  <c r="BR5" i="9"/>
  <c r="BR6" i="9"/>
  <c r="BR8" i="9"/>
  <c r="BR7" i="9"/>
  <c r="BR10" i="9"/>
  <c r="BS5" i="9"/>
  <c r="BS6" i="9"/>
  <c r="BS8" i="9"/>
  <c r="BS7" i="9"/>
  <c r="BS10" i="9"/>
  <c r="BT5" i="9"/>
  <c r="BT6" i="9"/>
  <c r="BT8" i="9"/>
  <c r="BT7" i="9"/>
  <c r="BT10" i="9"/>
  <c r="BU5" i="9"/>
  <c r="BU6" i="9"/>
  <c r="BU8" i="9"/>
  <c r="BU7" i="9"/>
  <c r="BU10" i="9"/>
  <c r="BV5" i="9"/>
  <c r="BV6" i="9"/>
  <c r="BV8" i="9"/>
  <c r="BV7" i="9"/>
  <c r="BV10" i="9"/>
  <c r="BW5" i="9"/>
  <c r="BW6" i="9"/>
  <c r="BW8" i="9"/>
  <c r="BW7" i="9"/>
  <c r="BW10" i="9"/>
  <c r="BX5" i="9"/>
  <c r="BX6" i="9"/>
  <c r="BX8" i="9"/>
  <c r="BX7" i="9"/>
  <c r="BX10" i="9"/>
  <c r="BY5" i="9"/>
  <c r="BY6" i="9"/>
  <c r="BY8" i="9"/>
  <c r="BY7" i="9"/>
  <c r="BY10" i="9"/>
  <c r="BZ5" i="9"/>
  <c r="BZ6" i="9"/>
  <c r="BZ8" i="9"/>
  <c r="BZ7" i="9"/>
  <c r="BZ10" i="9"/>
  <c r="CA5" i="9"/>
  <c r="CA6" i="9"/>
  <c r="CA8" i="9"/>
  <c r="CA7" i="9"/>
  <c r="CA10" i="9"/>
  <c r="CB5" i="9"/>
  <c r="CB6" i="9"/>
  <c r="CB8" i="9"/>
  <c r="CB7" i="9"/>
  <c r="CB10" i="9"/>
  <c r="CC5" i="9"/>
  <c r="CC6" i="9"/>
  <c r="CC8" i="9"/>
  <c r="CC7" i="9"/>
  <c r="CC10" i="9"/>
  <c r="CD5" i="9"/>
  <c r="CD6" i="9"/>
  <c r="CD8" i="9"/>
  <c r="CD7" i="9"/>
  <c r="CD10" i="9"/>
  <c r="CE5" i="9"/>
  <c r="CE6" i="9"/>
  <c r="CE8" i="9"/>
  <c r="CE7" i="9"/>
  <c r="CE10" i="9"/>
  <c r="CF5" i="9"/>
  <c r="CF6" i="9"/>
  <c r="CF8" i="9"/>
  <c r="CF7" i="9"/>
  <c r="CF10" i="9"/>
  <c r="CG5" i="9"/>
  <c r="CG6" i="9"/>
  <c r="CG8" i="9"/>
  <c r="CG7" i="9"/>
  <c r="CG10" i="9"/>
  <c r="CH5" i="9"/>
  <c r="CH6" i="9"/>
  <c r="CH8" i="9"/>
  <c r="CH7" i="9"/>
  <c r="CH10" i="9"/>
  <c r="CI5" i="9"/>
  <c r="CI6" i="9"/>
  <c r="CI8" i="9"/>
  <c r="CI7" i="9"/>
  <c r="CI10" i="9"/>
  <c r="CJ5" i="9"/>
  <c r="CJ6" i="9"/>
  <c r="CJ8" i="9"/>
  <c r="CJ7" i="9"/>
  <c r="CJ10" i="9"/>
  <c r="CK5" i="9"/>
  <c r="CK6" i="9"/>
  <c r="CK8" i="9"/>
  <c r="CK7" i="9"/>
  <c r="CK10" i="9"/>
  <c r="CL5" i="9"/>
  <c r="CL6" i="9"/>
  <c r="CL8" i="9"/>
  <c r="CL7" i="9"/>
  <c r="CL10" i="9"/>
  <c r="CM5" i="9"/>
  <c r="CM6" i="9"/>
  <c r="CM8" i="9"/>
  <c r="CM7" i="9"/>
  <c r="CM10" i="9"/>
  <c r="CN5" i="9"/>
  <c r="CN6" i="9"/>
  <c r="CN8" i="9"/>
  <c r="CN7" i="9"/>
  <c r="CN10" i="9"/>
  <c r="CO5" i="9"/>
  <c r="CO6" i="9"/>
  <c r="CO8" i="9"/>
  <c r="CO7" i="9"/>
  <c r="CO10" i="9"/>
  <c r="CP5" i="9"/>
  <c r="CP6" i="9"/>
  <c r="CP8" i="9"/>
  <c r="CP7" i="9"/>
  <c r="CP10" i="9"/>
  <c r="CQ5" i="9"/>
  <c r="CQ6" i="9"/>
  <c r="CQ8" i="9"/>
  <c r="CQ7" i="9"/>
  <c r="CQ10" i="9"/>
  <c r="CR5" i="9"/>
  <c r="CR6" i="9"/>
  <c r="CR8" i="9"/>
  <c r="CR7" i="9"/>
  <c r="CR10" i="9"/>
  <c r="CS5" i="9"/>
  <c r="CS6" i="9"/>
  <c r="CS8" i="9"/>
  <c r="CS7" i="9"/>
  <c r="CS10" i="9"/>
  <c r="CT5" i="9"/>
  <c r="CT6" i="9"/>
  <c r="CT8" i="9"/>
  <c r="CT7" i="9"/>
  <c r="CT10" i="9"/>
  <c r="CU5" i="9"/>
  <c r="CU6" i="9"/>
  <c r="CU8" i="9"/>
  <c r="CU7" i="9"/>
  <c r="CU10" i="9"/>
  <c r="CV5" i="9"/>
  <c r="CV6" i="9"/>
  <c r="CV8" i="9"/>
  <c r="CV7" i="9"/>
  <c r="CV10" i="9"/>
  <c r="CW5" i="9"/>
  <c r="CW6" i="9"/>
  <c r="CW8" i="9"/>
  <c r="CW7" i="9"/>
  <c r="CW10" i="9"/>
  <c r="CX5" i="9"/>
  <c r="CX6" i="9"/>
  <c r="CX8" i="9"/>
  <c r="CX7" i="9"/>
  <c r="CX10" i="9"/>
  <c r="CY5" i="9"/>
  <c r="CY6" i="9"/>
  <c r="CY8" i="9"/>
  <c r="CY7" i="9"/>
  <c r="CY10" i="9"/>
  <c r="CZ5" i="9"/>
  <c r="CZ6" i="9"/>
  <c r="CZ8" i="9"/>
  <c r="CZ7" i="9"/>
  <c r="CZ10" i="9"/>
  <c r="DA5" i="9"/>
  <c r="DA6" i="9"/>
  <c r="DA8" i="9"/>
  <c r="DA7" i="9"/>
  <c r="DA10" i="9"/>
  <c r="DB5" i="9"/>
  <c r="DB6" i="9"/>
  <c r="DB8" i="9"/>
  <c r="DB7" i="9"/>
  <c r="DB10" i="9"/>
  <c r="DC5" i="9"/>
  <c r="DC6" i="9"/>
  <c r="DC8" i="9"/>
  <c r="DC7" i="9"/>
  <c r="DC10" i="9"/>
  <c r="DD5" i="9"/>
  <c r="DD6" i="9"/>
  <c r="DD8" i="9"/>
  <c r="DD7" i="9"/>
  <c r="DD10" i="9"/>
  <c r="DE5" i="9"/>
  <c r="DE6" i="9"/>
  <c r="DE8" i="9"/>
  <c r="DE7" i="9"/>
  <c r="DE10" i="9"/>
  <c r="DF5" i="9"/>
  <c r="DF6" i="9"/>
  <c r="DF8" i="9"/>
  <c r="DF7" i="9"/>
  <c r="DF10" i="9"/>
  <c r="DG5" i="9"/>
  <c r="DG6" i="9"/>
  <c r="DG8" i="9"/>
  <c r="DG7" i="9"/>
  <c r="DG10" i="9"/>
  <c r="DH5" i="9"/>
  <c r="DH6" i="9"/>
  <c r="DH8" i="9"/>
  <c r="DH7" i="9"/>
  <c r="DH10" i="9"/>
  <c r="DI5" i="9"/>
  <c r="DI6" i="9"/>
  <c r="DI8" i="9"/>
  <c r="DI7" i="9"/>
  <c r="DI10" i="9"/>
  <c r="DJ5" i="9"/>
  <c r="DJ6" i="9"/>
  <c r="DJ8" i="9"/>
  <c r="DJ7" i="9"/>
  <c r="DJ10" i="9"/>
  <c r="DK5" i="9"/>
  <c r="DK6" i="9"/>
  <c r="DK8" i="9"/>
  <c r="DK7" i="9"/>
  <c r="DK10" i="9"/>
  <c r="DL5" i="9"/>
  <c r="DL6" i="9"/>
  <c r="DL8" i="9"/>
  <c r="DL7" i="9"/>
  <c r="DL10" i="9"/>
  <c r="DM5" i="9"/>
  <c r="DM6" i="9"/>
  <c r="DM8" i="9"/>
  <c r="DM7" i="9"/>
  <c r="DM10" i="9"/>
  <c r="DN5" i="9"/>
  <c r="DN6" i="9"/>
  <c r="DN8" i="9"/>
  <c r="DN7" i="9"/>
  <c r="DN10" i="9"/>
  <c r="DO5" i="9"/>
  <c r="DO6" i="9"/>
  <c r="DO8" i="9"/>
  <c r="DO7" i="9"/>
  <c r="DO10" i="9"/>
  <c r="DP5" i="9"/>
  <c r="DP6" i="9"/>
  <c r="DP8" i="9"/>
  <c r="DP7" i="9"/>
  <c r="DP10" i="9"/>
  <c r="DQ5" i="9"/>
  <c r="DQ6" i="9"/>
  <c r="DQ8" i="9"/>
  <c r="DQ7" i="9"/>
  <c r="DQ10" i="9"/>
  <c r="DR5" i="9"/>
  <c r="DR3" i="9"/>
  <c r="DR6" i="9"/>
  <c r="DR8" i="9"/>
  <c r="DR7" i="9"/>
  <c r="DR9" i="9"/>
  <c r="A9" i="9"/>
  <c r="A7" i="9"/>
  <c r="A5" i="9"/>
  <c r="A2" i="13"/>
  <c r="A3" i="9"/>
  <c r="C72" i="5"/>
  <c r="P2" i="5"/>
  <c r="Q2" i="5"/>
  <c r="R2" i="5"/>
  <c r="S2" i="5"/>
  <c r="T2" i="5"/>
  <c r="U2" i="5"/>
  <c r="V2" i="5"/>
  <c r="W2" i="5"/>
  <c r="X2" i="5"/>
  <c r="Y2" i="5"/>
  <c r="Z2" i="5"/>
  <c r="AA2" i="5"/>
  <c r="AB2" i="5"/>
  <c r="AC2" i="5"/>
  <c r="AD2" i="5"/>
  <c r="AE2" i="5"/>
  <c r="AF2" i="5"/>
  <c r="AG2" i="5"/>
  <c r="AH2" i="5"/>
  <c r="AI2" i="5"/>
  <c r="AJ2" i="5"/>
  <c r="AK2" i="5"/>
  <c r="AL2" i="5"/>
  <c r="AM2" i="5"/>
  <c r="AN2" i="5"/>
  <c r="AO2" i="5"/>
  <c r="AP2" i="5"/>
  <c r="AQ2" i="5"/>
  <c r="AR2" i="5"/>
  <c r="AS2" i="5"/>
  <c r="AT2" i="5"/>
  <c r="AU2" i="5"/>
  <c r="AV2" i="5"/>
  <c r="AW2" i="5"/>
  <c r="AX2" i="5"/>
  <c r="AY2" i="5"/>
  <c r="AZ2" i="5"/>
  <c r="BA2" i="5"/>
  <c r="BB2" i="5"/>
  <c r="BC2" i="5"/>
  <c r="BD2" i="5"/>
  <c r="BE2" i="5"/>
  <c r="BF2" i="5"/>
  <c r="BG2" i="5"/>
  <c r="BH2" i="5"/>
  <c r="BI2" i="5"/>
  <c r="BJ2" i="5"/>
  <c r="BK2" i="5"/>
  <c r="BL2" i="5"/>
  <c r="BM2" i="5"/>
  <c r="BN2" i="5"/>
  <c r="BO2" i="5"/>
  <c r="BP2" i="5"/>
  <c r="BQ2" i="5"/>
  <c r="BR2" i="5"/>
  <c r="BS2" i="5"/>
  <c r="BT2" i="5"/>
  <c r="BU2" i="5"/>
  <c r="BV2" i="5"/>
  <c r="BW2" i="5"/>
  <c r="BX2" i="5"/>
  <c r="BY2" i="5"/>
  <c r="BZ2" i="5"/>
  <c r="CA2" i="5"/>
  <c r="CB2" i="5"/>
  <c r="CC2" i="5"/>
  <c r="CD2" i="5"/>
  <c r="CE2" i="5"/>
  <c r="CF2" i="5"/>
  <c r="CG2" i="5"/>
  <c r="CH2" i="5"/>
  <c r="CI2" i="5"/>
  <c r="CJ2" i="5"/>
  <c r="CK2" i="5"/>
  <c r="CL2" i="5"/>
  <c r="CM2" i="5"/>
  <c r="CN2" i="5"/>
  <c r="CO2" i="5"/>
  <c r="CP2" i="5"/>
  <c r="CQ2" i="5"/>
  <c r="CR2" i="5"/>
  <c r="CS2" i="5"/>
  <c r="CT2" i="5"/>
  <c r="CU2" i="5"/>
  <c r="CV2" i="5"/>
  <c r="CW2" i="5"/>
  <c r="CX2" i="5"/>
  <c r="CY2" i="5"/>
  <c r="CZ2" i="5"/>
  <c r="DA2" i="5"/>
  <c r="DB2" i="5"/>
  <c r="DC2" i="5"/>
  <c r="DD2" i="5"/>
  <c r="DE2" i="5"/>
  <c r="DF2" i="5"/>
  <c r="DG2" i="5"/>
  <c r="DH2" i="5"/>
  <c r="DI2" i="5"/>
  <c r="DJ2" i="5"/>
  <c r="DK2" i="5"/>
  <c r="DL2" i="5"/>
  <c r="DM2" i="5"/>
  <c r="DN2" i="5"/>
  <c r="DO2" i="5"/>
  <c r="DP2" i="5"/>
  <c r="DQ2" i="5"/>
  <c r="DR2" i="5"/>
  <c r="K6" i="3"/>
  <c r="L6" i="3"/>
  <c r="M6" i="3"/>
  <c r="N6" i="3"/>
  <c r="O6" i="3"/>
  <c r="P6" i="3"/>
  <c r="Q6" i="3"/>
  <c r="R6" i="3"/>
  <c r="S6" i="3"/>
  <c r="K2" i="3"/>
  <c r="L2" i="3"/>
  <c r="M2" i="3"/>
  <c r="N2" i="3"/>
  <c r="O2" i="3"/>
  <c r="P2" i="3"/>
  <c r="Q2" i="3"/>
  <c r="R2" i="3"/>
  <c r="S2" i="3"/>
  <c r="J7" i="3"/>
  <c r="K7" i="3"/>
  <c r="L7" i="3"/>
  <c r="M7" i="3"/>
  <c r="N7" i="3"/>
  <c r="O7" i="3"/>
  <c r="P7" i="3"/>
  <c r="Q7" i="3"/>
  <c r="R7" i="3"/>
  <c r="S7" i="3"/>
  <c r="J9" i="3"/>
  <c r="K9" i="3"/>
  <c r="L9" i="3"/>
  <c r="M9" i="3"/>
  <c r="N9" i="3"/>
  <c r="O9" i="3"/>
  <c r="P9" i="3"/>
  <c r="Q9" i="3"/>
  <c r="R9" i="3"/>
  <c r="S9" i="3"/>
  <c r="C40" i="5"/>
  <c r="C43" i="5"/>
  <c r="C53" i="5"/>
  <c r="B22" i="1"/>
  <c r="C54" i="5"/>
  <c r="B23" i="1"/>
  <c r="C55" i="5"/>
  <c r="C56" i="5"/>
  <c r="C66" i="5"/>
  <c r="DR46" i="5"/>
  <c r="DQ46" i="5"/>
  <c r="DP46" i="5"/>
  <c r="DO46" i="5"/>
  <c r="DN46" i="5"/>
  <c r="DM46" i="5"/>
  <c r="DL46" i="5"/>
  <c r="DK46" i="5"/>
  <c r="DJ46" i="5"/>
  <c r="DI46" i="5"/>
  <c r="DH46" i="5"/>
  <c r="DG46" i="5"/>
  <c r="DF46" i="5"/>
  <c r="DE46" i="5"/>
  <c r="DD46" i="5"/>
  <c r="DC46" i="5"/>
  <c r="DB46" i="5"/>
  <c r="DA46" i="5"/>
  <c r="CZ46" i="5"/>
  <c r="CY46" i="5"/>
  <c r="CX46" i="5"/>
  <c r="CW46" i="5"/>
  <c r="CV46" i="5"/>
  <c r="CU46" i="5"/>
  <c r="CT46" i="5"/>
  <c r="CS46" i="5"/>
  <c r="CR46" i="5"/>
  <c r="CQ46" i="5"/>
  <c r="CP46" i="5"/>
  <c r="CO46" i="5"/>
  <c r="CN46" i="5"/>
  <c r="CM46" i="5"/>
  <c r="CL46" i="5"/>
  <c r="CK46" i="5"/>
  <c r="CJ46" i="5"/>
  <c r="CI46" i="5"/>
  <c r="CH46" i="5"/>
  <c r="CG46" i="5"/>
  <c r="CF46" i="5"/>
  <c r="CE46" i="5"/>
  <c r="CD46" i="5"/>
  <c r="CC46" i="5"/>
  <c r="CB46" i="5"/>
  <c r="CA46" i="5"/>
  <c r="BZ46" i="5"/>
  <c r="BY46" i="5"/>
  <c r="BX46" i="5"/>
  <c r="BW46" i="5"/>
  <c r="BV46" i="5"/>
  <c r="BU46" i="5"/>
  <c r="BT46" i="5"/>
  <c r="BS46" i="5"/>
  <c r="BR46" i="5"/>
  <c r="BQ46" i="5"/>
  <c r="BP46" i="5"/>
  <c r="BO46" i="5"/>
  <c r="BN46" i="5"/>
  <c r="BM46" i="5"/>
  <c r="BL46" i="5"/>
  <c r="BK46" i="5"/>
  <c r="BJ46" i="5"/>
  <c r="BI46" i="5"/>
  <c r="BH46" i="5"/>
  <c r="BG46" i="5"/>
  <c r="BF46" i="5"/>
  <c r="BE46" i="5"/>
  <c r="BD46" i="5"/>
  <c r="BC46" i="5"/>
  <c r="BB46" i="5"/>
  <c r="E1" i="6"/>
  <c r="F1" i="6"/>
  <c r="G1" i="6"/>
  <c r="H1" i="6"/>
  <c r="DS2" i="5"/>
  <c r="DT2" i="5"/>
  <c r="DU2" i="5"/>
  <c r="DV2" i="5"/>
  <c r="DW2" i="5"/>
  <c r="DX2" i="5"/>
  <c r="DY2" i="5"/>
  <c r="DZ2" i="5"/>
  <c r="EA2" i="5"/>
  <c r="EB2" i="5"/>
  <c r="EC2" i="5"/>
  <c r="ED2" i="5"/>
  <c r="EE2" i="5"/>
  <c r="DR16" i="9"/>
  <c r="DS41" i="5" s="1"/>
  <c r="DT41" i="5"/>
  <c r="DU41" i="5"/>
  <c r="DV41" i="5"/>
  <c r="DW41" i="5"/>
  <c r="DX41" i="5"/>
  <c r="DY41" i="5"/>
  <c r="DZ41" i="5"/>
  <c r="EA41" i="5"/>
  <c r="EB41" i="5"/>
  <c r="EC41" i="5"/>
  <c r="ED41" i="5"/>
  <c r="EE41" i="5"/>
  <c r="B41" i="5"/>
  <c r="BA46" i="5"/>
  <c r="AZ46" i="5"/>
  <c r="AY46" i="5"/>
  <c r="AX46" i="5"/>
  <c r="AW46" i="5"/>
  <c r="AV46"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R46" i="5"/>
  <c r="Q46" i="5"/>
  <c r="P46" i="5"/>
  <c r="J11" i="3"/>
  <c r="K32" i="5"/>
  <c r="O46" i="5"/>
  <c r="N46" i="5"/>
  <c r="M46" i="5"/>
  <c r="L46" i="5"/>
  <c r="K46" i="5"/>
  <c r="J46" i="5"/>
  <c r="I46" i="5"/>
  <c r="H46" i="5"/>
  <c r="G46" i="5"/>
  <c r="F46" i="5"/>
  <c r="E46" i="5"/>
  <c r="D46" i="5"/>
  <c r="F37" i="10"/>
  <c r="F38" i="10"/>
  <c r="F57" i="10"/>
  <c r="F58" i="10"/>
  <c r="G58" i="10"/>
  <c r="J1" i="10"/>
  <c r="K1" i="10"/>
  <c r="C56" i="10"/>
  <c r="C58" i="10"/>
  <c r="K58" i="10"/>
  <c r="G37" i="10"/>
  <c r="L1" i="10"/>
  <c r="M1" i="10"/>
  <c r="N1" i="10"/>
  <c r="O1" i="10"/>
  <c r="P1" i="10"/>
  <c r="Q1" i="10"/>
  <c r="R1" i="10"/>
  <c r="S1" i="10"/>
  <c r="T1" i="10"/>
  <c r="U1" i="10"/>
  <c r="V1" i="10"/>
  <c r="W1" i="10"/>
  <c r="X1" i="10"/>
  <c r="Y1" i="10"/>
  <c r="Z1" i="10"/>
  <c r="AA1" i="10"/>
  <c r="AB1" i="10"/>
  <c r="AC1" i="10"/>
  <c r="AD1" i="10"/>
  <c r="AE1" i="10"/>
  <c r="AF1" i="10"/>
  <c r="AG1" i="10"/>
  <c r="AH1" i="10"/>
  <c r="AI1" i="10"/>
  <c r="AJ1" i="10"/>
  <c r="AK1" i="10"/>
  <c r="AL1" i="10"/>
  <c r="AM1" i="10"/>
  <c r="AN1" i="10"/>
  <c r="AO1" i="10"/>
  <c r="AP1" i="10"/>
  <c r="AQ1" i="10"/>
  <c r="AR1" i="10"/>
  <c r="AS1" i="10"/>
  <c r="AT1" i="10"/>
  <c r="AU1" i="10"/>
  <c r="AV1" i="10"/>
  <c r="AW1" i="10"/>
  <c r="AX1" i="10"/>
  <c r="AY1" i="10"/>
  <c r="AZ1" i="10"/>
  <c r="BA1" i="10"/>
  <c r="BB1" i="10"/>
  <c r="BC1" i="10"/>
  <c r="BD1" i="10"/>
  <c r="BE1" i="10"/>
  <c r="BF1" i="10"/>
  <c r="BG1" i="10"/>
  <c r="BH1" i="10"/>
  <c r="BI1" i="10"/>
  <c r="BJ1" i="10"/>
  <c r="BK1" i="10"/>
  <c r="BL1" i="10"/>
  <c r="BM1" i="10"/>
  <c r="BN1" i="10"/>
  <c r="BO1" i="10"/>
  <c r="BP1" i="10"/>
  <c r="BQ1" i="10"/>
  <c r="BR1" i="10"/>
  <c r="BS1" i="10"/>
  <c r="BT1" i="10"/>
  <c r="BU1" i="10"/>
  <c r="BV1" i="10"/>
  <c r="BW1" i="10"/>
  <c r="BX1" i="10"/>
  <c r="BY1" i="10"/>
  <c r="BZ1" i="10"/>
  <c r="CA1" i="10"/>
  <c r="CB1" i="10"/>
  <c r="CC1" i="10"/>
  <c r="CD1" i="10"/>
  <c r="CE1" i="10"/>
  <c r="CF1" i="10"/>
  <c r="CG1" i="10"/>
  <c r="CH1" i="10"/>
  <c r="CI1" i="10"/>
  <c r="CJ1" i="10"/>
  <c r="CK1" i="10"/>
  <c r="CL1" i="10"/>
  <c r="CM1" i="10"/>
  <c r="CN1" i="10"/>
  <c r="CO1" i="10"/>
  <c r="CP1" i="10"/>
  <c r="CQ1" i="10"/>
  <c r="CR1" i="10"/>
  <c r="CS1" i="10"/>
  <c r="CT1" i="10"/>
  <c r="CU1" i="10"/>
  <c r="CV1" i="10"/>
  <c r="CW1" i="10"/>
  <c r="CX1" i="10"/>
  <c r="CY1" i="10"/>
  <c r="CZ1" i="10"/>
  <c r="DA1" i="10"/>
  <c r="DA37" i="10"/>
  <c r="G38" i="10"/>
  <c r="G57" i="10"/>
  <c r="AU57" i="10"/>
  <c r="DA58" i="10"/>
  <c r="DA5" i="10"/>
  <c r="DA6" i="10"/>
  <c r="DA7" i="10"/>
  <c r="DA8" i="10"/>
  <c r="DA9" i="10"/>
  <c r="DA10" i="10"/>
  <c r="DA11" i="10"/>
  <c r="DA12" i="10"/>
  <c r="DA13" i="10"/>
  <c r="DA14" i="10"/>
  <c r="DA15" i="10"/>
  <c r="DA16" i="10"/>
  <c r="DA17" i="10"/>
  <c r="DA18" i="10"/>
  <c r="DA19" i="10"/>
  <c r="DA20" i="10"/>
  <c r="DA21" i="10"/>
  <c r="DA22" i="10"/>
  <c r="DA23" i="10"/>
  <c r="DA24" i="10"/>
  <c r="DA25" i="10"/>
  <c r="DA26" i="10"/>
  <c r="DA27" i="10"/>
  <c r="DA28" i="10"/>
  <c r="DA29" i="10"/>
  <c r="DA30" i="10"/>
  <c r="DA31" i="10"/>
  <c r="DA32" i="10"/>
  <c r="DA33" i="10"/>
  <c r="DA34" i="10"/>
  <c r="DA36" i="10"/>
  <c r="CV64" i="5"/>
  <c r="CV40" i="5"/>
  <c r="CV43" i="5" s="1"/>
  <c r="CU19" i="9"/>
  <c r="CV42" i="5" s="1"/>
  <c r="DB1" i="10"/>
  <c r="DB5" i="10"/>
  <c r="DB6" i="10"/>
  <c r="DB7" i="10"/>
  <c r="DB8" i="10"/>
  <c r="DB9" i="10"/>
  <c r="DB10" i="10"/>
  <c r="DB11" i="10"/>
  <c r="DB12" i="10"/>
  <c r="DB13" i="10"/>
  <c r="DB14" i="10"/>
  <c r="DB15" i="10"/>
  <c r="DB16" i="10"/>
  <c r="DB17" i="10"/>
  <c r="DB18" i="10"/>
  <c r="DB19" i="10"/>
  <c r="DB20" i="10"/>
  <c r="DB21" i="10"/>
  <c r="DB22" i="10"/>
  <c r="DB23" i="10"/>
  <c r="DB24" i="10"/>
  <c r="DB25" i="10"/>
  <c r="DB26" i="10"/>
  <c r="DB27" i="10"/>
  <c r="DB28" i="10"/>
  <c r="DB29" i="10"/>
  <c r="DB30" i="10"/>
  <c r="DB31" i="10"/>
  <c r="DB32" i="10"/>
  <c r="DB33" i="10"/>
  <c r="DB34" i="10"/>
  <c r="DB36" i="10"/>
  <c r="CW64" i="5"/>
  <c r="CW40" i="5"/>
  <c r="CW43" i="5" s="1"/>
  <c r="CV19" i="9"/>
  <c r="CW42" i="5"/>
  <c r="DC1" i="10"/>
  <c r="DC5" i="10"/>
  <c r="DC6" i="10"/>
  <c r="DC7" i="10"/>
  <c r="DC8" i="10"/>
  <c r="DC9" i="10"/>
  <c r="DC10" i="10"/>
  <c r="DC11" i="10"/>
  <c r="DC12" i="10"/>
  <c r="DC13" i="10"/>
  <c r="DC14" i="10"/>
  <c r="DC15" i="10"/>
  <c r="DC16" i="10"/>
  <c r="DC17" i="10"/>
  <c r="DC18" i="10"/>
  <c r="DC19" i="10"/>
  <c r="DC20" i="10"/>
  <c r="DC21" i="10"/>
  <c r="DC22" i="10"/>
  <c r="DC23" i="10"/>
  <c r="DC24" i="10"/>
  <c r="DC25" i="10"/>
  <c r="DC26" i="10"/>
  <c r="DC27" i="10"/>
  <c r="DC28" i="10"/>
  <c r="DC29" i="10"/>
  <c r="DC30" i="10"/>
  <c r="DC31" i="10"/>
  <c r="DC32" i="10"/>
  <c r="DC33" i="10"/>
  <c r="DC34" i="10"/>
  <c r="DC36" i="10"/>
  <c r="CX64" i="5"/>
  <c r="CX40" i="5"/>
  <c r="CX43" i="5" s="1"/>
  <c r="CW19" i="9"/>
  <c r="CX42" i="5" s="1"/>
  <c r="DD1" i="10"/>
  <c r="DD5" i="10"/>
  <c r="DD6" i="10"/>
  <c r="DD7" i="10"/>
  <c r="DD8" i="10"/>
  <c r="DD9" i="10"/>
  <c r="DD10" i="10"/>
  <c r="DD11" i="10"/>
  <c r="DD12" i="10"/>
  <c r="DD13" i="10"/>
  <c r="DD14" i="10"/>
  <c r="DD15" i="10"/>
  <c r="DD16" i="10"/>
  <c r="DD17" i="10"/>
  <c r="DD18" i="10"/>
  <c r="DD19" i="10"/>
  <c r="DD20" i="10"/>
  <c r="DD21" i="10"/>
  <c r="DD22" i="10"/>
  <c r="DD23" i="10"/>
  <c r="DD24" i="10"/>
  <c r="DD25" i="10"/>
  <c r="DD26" i="10"/>
  <c r="DD27" i="10"/>
  <c r="DD28" i="10"/>
  <c r="DD29" i="10"/>
  <c r="DD30" i="10"/>
  <c r="DD31" i="10"/>
  <c r="DD32" i="10"/>
  <c r="DD33" i="10"/>
  <c r="DD34" i="10"/>
  <c r="DD36" i="10"/>
  <c r="DD37" i="10"/>
  <c r="CY40" i="5"/>
  <c r="CY43" i="5" s="1"/>
  <c r="CX19" i="9"/>
  <c r="CY42" i="5" s="1"/>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6" i="10"/>
  <c r="D64" i="5"/>
  <c r="D40" i="5"/>
  <c r="D43" i="5" s="1"/>
  <c r="C19" i="9"/>
  <c r="D42" i="5" s="1"/>
  <c r="J5" i="10"/>
  <c r="J6" i="10"/>
  <c r="J7" i="10"/>
  <c r="J8" i="10"/>
  <c r="J9" i="10"/>
  <c r="J10" i="10"/>
  <c r="J11" i="10"/>
  <c r="J12" i="10"/>
  <c r="J13" i="10"/>
  <c r="J14" i="10"/>
  <c r="J15" i="10"/>
  <c r="J16" i="10"/>
  <c r="J17" i="10"/>
  <c r="J18" i="10"/>
  <c r="J19" i="10"/>
  <c r="J20" i="10"/>
  <c r="J21" i="10"/>
  <c r="J22" i="10"/>
  <c r="J23" i="10"/>
  <c r="J24" i="10"/>
  <c r="J25" i="10"/>
  <c r="J26" i="10"/>
  <c r="J27" i="10"/>
  <c r="J28" i="10"/>
  <c r="J29" i="10"/>
  <c r="J30" i="10"/>
  <c r="J31" i="10"/>
  <c r="J32" i="10"/>
  <c r="J33" i="10"/>
  <c r="J34" i="10"/>
  <c r="J36" i="10"/>
  <c r="J38" i="10"/>
  <c r="E64" i="5"/>
  <c r="E40" i="5"/>
  <c r="E43" i="5" s="1"/>
  <c r="D19" i="9"/>
  <c r="E42" i="5" s="1"/>
  <c r="K5" i="10"/>
  <c r="K6" i="10"/>
  <c r="K7" i="10"/>
  <c r="K8" i="10"/>
  <c r="K9" i="10"/>
  <c r="K10" i="10"/>
  <c r="K11" i="10"/>
  <c r="K12" i="10"/>
  <c r="K13" i="10"/>
  <c r="K14" i="10"/>
  <c r="K15" i="10"/>
  <c r="K16" i="10"/>
  <c r="K17" i="10"/>
  <c r="K18" i="10"/>
  <c r="K19" i="10"/>
  <c r="K20" i="10"/>
  <c r="K21" i="10"/>
  <c r="K22" i="10"/>
  <c r="K23" i="10"/>
  <c r="K24" i="10"/>
  <c r="K25" i="10"/>
  <c r="K26" i="10"/>
  <c r="K27" i="10"/>
  <c r="K28" i="10"/>
  <c r="K29" i="10"/>
  <c r="K30" i="10"/>
  <c r="K31" i="10"/>
  <c r="K32" i="10"/>
  <c r="K33" i="10"/>
  <c r="K34" i="10"/>
  <c r="K36" i="10"/>
  <c r="F64" i="5"/>
  <c r="F40" i="5"/>
  <c r="F43" i="5" s="1"/>
  <c r="E19" i="9"/>
  <c r="F42" i="5"/>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32" i="10"/>
  <c r="L33" i="10"/>
  <c r="L34" i="10"/>
  <c r="L36" i="10"/>
  <c r="G64" i="5"/>
  <c r="G40" i="5"/>
  <c r="G43" i="5" s="1"/>
  <c r="F19" i="9"/>
  <c r="G42" i="5" s="1"/>
  <c r="M5" i="10"/>
  <c r="M6" i="10"/>
  <c r="M7" i="10"/>
  <c r="M8" i="10"/>
  <c r="M9" i="10"/>
  <c r="M10" i="10"/>
  <c r="M11" i="10"/>
  <c r="M12" i="10"/>
  <c r="M13" i="10"/>
  <c r="M14" i="10"/>
  <c r="M15" i="10"/>
  <c r="M16" i="10"/>
  <c r="M17" i="10"/>
  <c r="M18" i="10"/>
  <c r="M19" i="10"/>
  <c r="M20" i="10"/>
  <c r="M21" i="10"/>
  <c r="M22" i="10"/>
  <c r="M23" i="10"/>
  <c r="M24" i="10"/>
  <c r="M25" i="10"/>
  <c r="M26" i="10"/>
  <c r="M27" i="10"/>
  <c r="M28" i="10"/>
  <c r="M29" i="10"/>
  <c r="M30" i="10"/>
  <c r="M31" i="10"/>
  <c r="M32" i="10"/>
  <c r="M33" i="10"/>
  <c r="M34" i="10"/>
  <c r="M36" i="10"/>
  <c r="C36" i="10"/>
  <c r="C37" i="10"/>
  <c r="M37" i="10"/>
  <c r="H64" i="5"/>
  <c r="H40" i="5"/>
  <c r="H43" i="5" s="1"/>
  <c r="G19" i="9"/>
  <c r="H42" i="5" s="1"/>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32" i="10"/>
  <c r="N33" i="10"/>
  <c r="N34" i="10"/>
  <c r="N36" i="10"/>
  <c r="I64" i="5"/>
  <c r="I40" i="5"/>
  <c r="I43" i="5" s="1"/>
  <c r="H19" i="9"/>
  <c r="I42" i="5" s="1"/>
  <c r="O5" i="10"/>
  <c r="O6" i="10"/>
  <c r="O7" i="10"/>
  <c r="O8" i="10"/>
  <c r="O9" i="10"/>
  <c r="O10" i="10"/>
  <c r="O11" i="10"/>
  <c r="O12" i="10"/>
  <c r="O13" i="10"/>
  <c r="O14" i="10"/>
  <c r="O15" i="10"/>
  <c r="O16" i="10"/>
  <c r="O17" i="10"/>
  <c r="O18" i="10"/>
  <c r="O19" i="10"/>
  <c r="O20" i="10"/>
  <c r="O21" i="10"/>
  <c r="O22" i="10"/>
  <c r="O23" i="10"/>
  <c r="O24" i="10"/>
  <c r="O25" i="10"/>
  <c r="O26" i="10"/>
  <c r="O27" i="10"/>
  <c r="O28" i="10"/>
  <c r="O29" i="10"/>
  <c r="O30" i="10"/>
  <c r="O31" i="10"/>
  <c r="O32" i="10"/>
  <c r="O33" i="10"/>
  <c r="O34" i="10"/>
  <c r="O36" i="10"/>
  <c r="J64" i="5"/>
  <c r="J40" i="5"/>
  <c r="J43" i="5" s="1"/>
  <c r="I19" i="9"/>
  <c r="J42" i="5" s="1"/>
  <c r="P5" i="10"/>
  <c r="P6" i="10"/>
  <c r="P7" i="10"/>
  <c r="P8" i="10"/>
  <c r="P9" i="10"/>
  <c r="P10" i="10"/>
  <c r="P11" i="10"/>
  <c r="P12" i="10"/>
  <c r="P13" i="10"/>
  <c r="P14" i="10"/>
  <c r="P15" i="10"/>
  <c r="P16" i="10"/>
  <c r="P17" i="10"/>
  <c r="P18" i="10"/>
  <c r="P19" i="10"/>
  <c r="P20" i="10"/>
  <c r="P21" i="10"/>
  <c r="P22" i="10"/>
  <c r="P23" i="10"/>
  <c r="P24" i="10"/>
  <c r="P25" i="10"/>
  <c r="P26" i="10"/>
  <c r="P27" i="10"/>
  <c r="P28" i="10"/>
  <c r="P29" i="10"/>
  <c r="P30" i="10"/>
  <c r="P31" i="10"/>
  <c r="P32" i="10"/>
  <c r="P33" i="10"/>
  <c r="P34" i="10"/>
  <c r="P36" i="10"/>
  <c r="K64" i="5"/>
  <c r="K40" i="5"/>
  <c r="K43" i="5" s="1"/>
  <c r="J19" i="9"/>
  <c r="K42" i="5" s="1"/>
  <c r="Q5" i="10"/>
  <c r="Q6" i="10"/>
  <c r="Q7" i="10"/>
  <c r="Q8" i="10"/>
  <c r="Q9" i="10"/>
  <c r="Q10" i="10"/>
  <c r="Q11" i="10"/>
  <c r="Q12" i="10"/>
  <c r="Q13" i="10"/>
  <c r="Q14" i="10"/>
  <c r="Q15" i="10"/>
  <c r="Q16" i="10"/>
  <c r="Q17" i="10"/>
  <c r="Q18" i="10"/>
  <c r="Q19" i="10"/>
  <c r="Q20" i="10"/>
  <c r="Q21" i="10"/>
  <c r="Q22" i="10"/>
  <c r="Q23" i="10"/>
  <c r="Q24" i="10"/>
  <c r="Q25" i="10"/>
  <c r="Q26" i="10"/>
  <c r="Q27" i="10"/>
  <c r="Q28" i="10"/>
  <c r="Q29" i="10"/>
  <c r="Q30" i="10"/>
  <c r="Q31" i="10"/>
  <c r="Q32" i="10"/>
  <c r="Q33" i="10"/>
  <c r="Q34" i="10"/>
  <c r="Q36" i="10"/>
  <c r="L64" i="5"/>
  <c r="L40" i="5"/>
  <c r="L43" i="5" s="1"/>
  <c r="K19" i="9"/>
  <c r="L42" i="5" s="1"/>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6" i="10"/>
  <c r="R37" i="10"/>
  <c r="M64" i="5"/>
  <c r="M40" i="5"/>
  <c r="M43" i="5" s="1"/>
  <c r="L19" i="9"/>
  <c r="M42" i="5" s="1"/>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6" i="10"/>
  <c r="N64" i="5"/>
  <c r="N40" i="5"/>
  <c r="N43" i="5" s="1"/>
  <c r="M19" i="9"/>
  <c r="N42" i="5"/>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6" i="10"/>
  <c r="O64" i="5"/>
  <c r="O40" i="5"/>
  <c r="O43" i="5" s="1"/>
  <c r="N19" i="9"/>
  <c r="O42" i="5" s="1"/>
  <c r="U5" i="10"/>
  <c r="U6" i="10"/>
  <c r="U7" i="10"/>
  <c r="U8" i="10"/>
  <c r="U9" i="10"/>
  <c r="U10" i="10"/>
  <c r="U11" i="10"/>
  <c r="U12" i="10"/>
  <c r="U13" i="10"/>
  <c r="U14" i="10"/>
  <c r="U15" i="10"/>
  <c r="U16" i="10"/>
  <c r="U17" i="10"/>
  <c r="U18" i="10"/>
  <c r="U19" i="10"/>
  <c r="U20" i="10"/>
  <c r="U21" i="10"/>
  <c r="U22" i="10"/>
  <c r="U23" i="10"/>
  <c r="U24" i="10"/>
  <c r="U25" i="10"/>
  <c r="U26" i="10"/>
  <c r="U27" i="10"/>
  <c r="U28" i="10"/>
  <c r="U29" i="10"/>
  <c r="U30" i="10"/>
  <c r="U31" i="10"/>
  <c r="U32" i="10"/>
  <c r="U33" i="10"/>
  <c r="U34" i="10"/>
  <c r="U36" i="10"/>
  <c r="P64" i="5"/>
  <c r="P40" i="5"/>
  <c r="P43" i="5" s="1"/>
  <c r="O19" i="9"/>
  <c r="P42" i="5" s="1"/>
  <c r="V5" i="10"/>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6" i="10"/>
  <c r="V37" i="10"/>
  <c r="Q64" i="5"/>
  <c r="Q40" i="5"/>
  <c r="Q43" i="5" s="1"/>
  <c r="P19" i="9"/>
  <c r="Q42" i="5" s="1"/>
  <c r="W5" i="10"/>
  <c r="W6" i="10"/>
  <c r="W7" i="10"/>
  <c r="W8" i="10"/>
  <c r="W9" i="10"/>
  <c r="W10" i="10"/>
  <c r="W11" i="10"/>
  <c r="W12" i="10"/>
  <c r="W13" i="10"/>
  <c r="W14" i="10"/>
  <c r="W15" i="10"/>
  <c r="W16" i="10"/>
  <c r="W17" i="10"/>
  <c r="W18" i="10"/>
  <c r="W19" i="10"/>
  <c r="W20" i="10"/>
  <c r="W21" i="10"/>
  <c r="W22" i="10"/>
  <c r="W23" i="10"/>
  <c r="W24" i="10"/>
  <c r="W25" i="10"/>
  <c r="W26" i="10"/>
  <c r="W27" i="10"/>
  <c r="W28" i="10"/>
  <c r="W29" i="10"/>
  <c r="W30" i="10"/>
  <c r="W31" i="10"/>
  <c r="W32" i="10"/>
  <c r="W33" i="10"/>
  <c r="W34" i="10"/>
  <c r="W36" i="10"/>
  <c r="R64" i="5"/>
  <c r="R40" i="5"/>
  <c r="R43" i="5" s="1"/>
  <c r="Q19" i="9"/>
  <c r="R42" i="5" s="1"/>
  <c r="X5" i="10"/>
  <c r="X6" i="10"/>
  <c r="X7" i="10"/>
  <c r="X8" i="10"/>
  <c r="X9" i="10"/>
  <c r="X10" i="10"/>
  <c r="X11" i="10"/>
  <c r="X12" i="10"/>
  <c r="X13" i="10"/>
  <c r="X14" i="10"/>
  <c r="X15" i="10"/>
  <c r="X16" i="10"/>
  <c r="X17" i="10"/>
  <c r="X18" i="10"/>
  <c r="X19" i="10"/>
  <c r="X20" i="10"/>
  <c r="X21" i="10"/>
  <c r="X22" i="10"/>
  <c r="X23" i="10"/>
  <c r="X24" i="10"/>
  <c r="X25" i="10"/>
  <c r="X26" i="10"/>
  <c r="X27" i="10"/>
  <c r="X28" i="10"/>
  <c r="X29" i="10"/>
  <c r="X30" i="10"/>
  <c r="X31" i="10"/>
  <c r="X32" i="10"/>
  <c r="X33" i="10"/>
  <c r="X34" i="10"/>
  <c r="X36" i="10"/>
  <c r="C38" i="10"/>
  <c r="X38" i="10"/>
  <c r="S64" i="5"/>
  <c r="S40" i="5"/>
  <c r="S43" i="5" s="1"/>
  <c r="R19" i="9"/>
  <c r="S42" i="5" s="1"/>
  <c r="Y5" i="10"/>
  <c r="Y6" i="10"/>
  <c r="Y7" i="10"/>
  <c r="Y8" i="10"/>
  <c r="Y9" i="10"/>
  <c r="Y10" i="10"/>
  <c r="Y11" i="10"/>
  <c r="Y12" i="10"/>
  <c r="Y13" i="10"/>
  <c r="Y14" i="10"/>
  <c r="Y15" i="10"/>
  <c r="Y16" i="10"/>
  <c r="Y17" i="10"/>
  <c r="Y18" i="10"/>
  <c r="Y19" i="10"/>
  <c r="Y20" i="10"/>
  <c r="Y21" i="10"/>
  <c r="Y22" i="10"/>
  <c r="Y23" i="10"/>
  <c r="Y24" i="10"/>
  <c r="Y25" i="10"/>
  <c r="Y26" i="10"/>
  <c r="Y27" i="10"/>
  <c r="Y28" i="10"/>
  <c r="Y29" i="10"/>
  <c r="Y30" i="10"/>
  <c r="Y31" i="10"/>
  <c r="Y32" i="10"/>
  <c r="Y33" i="10"/>
  <c r="Y34" i="10"/>
  <c r="Y36" i="10"/>
  <c r="Y38" i="10"/>
  <c r="T64" i="5"/>
  <c r="T40" i="5"/>
  <c r="T43" i="5" s="1"/>
  <c r="S19" i="9"/>
  <c r="T42" i="5" s="1"/>
  <c r="Z5" i="10"/>
  <c r="Z6" i="10"/>
  <c r="Z7" i="10"/>
  <c r="Z8" i="10"/>
  <c r="Z9" i="10"/>
  <c r="Z10" i="10"/>
  <c r="Z11" i="10"/>
  <c r="Z12" i="10"/>
  <c r="Z13" i="10"/>
  <c r="Z14" i="10"/>
  <c r="Z15" i="10"/>
  <c r="Z16" i="10"/>
  <c r="Z17" i="10"/>
  <c r="Z18" i="10"/>
  <c r="Z19" i="10"/>
  <c r="Z20" i="10"/>
  <c r="Z21" i="10"/>
  <c r="Z22" i="10"/>
  <c r="Z23" i="10"/>
  <c r="Z24" i="10"/>
  <c r="Z25" i="10"/>
  <c r="Z26" i="10"/>
  <c r="Z27" i="10"/>
  <c r="Z28" i="10"/>
  <c r="Z29" i="10"/>
  <c r="Z30" i="10"/>
  <c r="Z31" i="10"/>
  <c r="Z32" i="10"/>
  <c r="Z33" i="10"/>
  <c r="Z34" i="10"/>
  <c r="Z36" i="10"/>
  <c r="Z38" i="10"/>
  <c r="U64" i="5"/>
  <c r="U40" i="5"/>
  <c r="U43" i="5" s="1"/>
  <c r="T19" i="9"/>
  <c r="U42" i="5" s="1"/>
  <c r="AA5" i="10"/>
  <c r="AA6" i="10"/>
  <c r="AA7" i="10"/>
  <c r="AA8" i="10"/>
  <c r="AA9" i="10"/>
  <c r="AA10" i="10"/>
  <c r="AA11" i="10"/>
  <c r="AA12" i="10"/>
  <c r="AA13" i="10"/>
  <c r="AA14" i="10"/>
  <c r="AA15" i="10"/>
  <c r="AA16" i="10"/>
  <c r="AA17" i="10"/>
  <c r="AA18" i="10"/>
  <c r="AA19" i="10"/>
  <c r="AA20" i="10"/>
  <c r="AA21" i="10"/>
  <c r="AA22" i="10"/>
  <c r="AA23" i="10"/>
  <c r="AA24" i="10"/>
  <c r="AA25" i="10"/>
  <c r="AA26" i="10"/>
  <c r="AA27" i="10"/>
  <c r="AA28" i="10"/>
  <c r="AA29" i="10"/>
  <c r="AA30" i="10"/>
  <c r="AA31" i="10"/>
  <c r="AA32" i="10"/>
  <c r="AA33" i="10"/>
  <c r="AA34" i="10"/>
  <c r="AA36" i="10"/>
  <c r="AA38" i="10"/>
  <c r="V64" i="5"/>
  <c r="V40" i="5"/>
  <c r="V43" i="5" s="1"/>
  <c r="U19" i="9"/>
  <c r="V42" i="5" s="1"/>
  <c r="AB5" i="10"/>
  <c r="AB6" i="10"/>
  <c r="AB7" i="10"/>
  <c r="AB8" i="10"/>
  <c r="AB9" i="10"/>
  <c r="AB10" i="10"/>
  <c r="AB11" i="10"/>
  <c r="AB12" i="10"/>
  <c r="AB13" i="10"/>
  <c r="AB14" i="10"/>
  <c r="AB15" i="10"/>
  <c r="AB16" i="10"/>
  <c r="AB17" i="10"/>
  <c r="AB18" i="10"/>
  <c r="AB19" i="10"/>
  <c r="AB20" i="10"/>
  <c r="AB21" i="10"/>
  <c r="AB22" i="10"/>
  <c r="AB23" i="10"/>
  <c r="AB24" i="10"/>
  <c r="AB25" i="10"/>
  <c r="AB26" i="10"/>
  <c r="AB27" i="10"/>
  <c r="AB28" i="10"/>
  <c r="AB29" i="10"/>
  <c r="AB30" i="10"/>
  <c r="AB31" i="10"/>
  <c r="AB32" i="10"/>
  <c r="AB33" i="10"/>
  <c r="AB34" i="10"/>
  <c r="AB36" i="10"/>
  <c r="AB38" i="10"/>
  <c r="W64" i="5"/>
  <c r="W40" i="5"/>
  <c r="W43" i="5" s="1"/>
  <c r="V19" i="9"/>
  <c r="W42" i="5" s="1"/>
  <c r="AC5" i="10"/>
  <c r="AC6" i="10"/>
  <c r="AC7" i="10"/>
  <c r="AC8" i="10"/>
  <c r="AC9" i="10"/>
  <c r="AC10" i="10"/>
  <c r="AC11" i="10"/>
  <c r="AC12" i="10"/>
  <c r="AC13" i="10"/>
  <c r="AC14" i="10"/>
  <c r="AC15" i="10"/>
  <c r="AC16" i="10"/>
  <c r="AC17" i="10"/>
  <c r="AC18" i="10"/>
  <c r="AC19" i="10"/>
  <c r="AC20" i="10"/>
  <c r="AC21" i="10"/>
  <c r="AC22" i="10"/>
  <c r="AC23" i="10"/>
  <c r="AC24" i="10"/>
  <c r="AC25" i="10"/>
  <c r="AC26" i="10"/>
  <c r="AC27" i="10"/>
  <c r="AC28" i="10"/>
  <c r="AC29" i="10"/>
  <c r="AC30" i="10"/>
  <c r="AC31" i="10"/>
  <c r="AC32" i="10"/>
  <c r="AC33" i="10"/>
  <c r="AC34" i="10"/>
  <c r="AC36" i="10"/>
  <c r="AC37" i="10"/>
  <c r="AC38" i="10"/>
  <c r="AC40" i="10"/>
  <c r="X64" i="5"/>
  <c r="X40" i="5"/>
  <c r="X43" i="5" s="1"/>
  <c r="W19" i="9"/>
  <c r="X42" i="5" s="1"/>
  <c r="AD5" i="10"/>
  <c r="AD6" i="10"/>
  <c r="AD7" i="10"/>
  <c r="AD8" i="10"/>
  <c r="AD9" i="10"/>
  <c r="AD10" i="10"/>
  <c r="AD11" i="10"/>
  <c r="AD12" i="10"/>
  <c r="AD13" i="10"/>
  <c r="AD14" i="10"/>
  <c r="AD15" i="10"/>
  <c r="AD16" i="10"/>
  <c r="AD17" i="10"/>
  <c r="AD18" i="10"/>
  <c r="AD19" i="10"/>
  <c r="AD20" i="10"/>
  <c r="AD21" i="10"/>
  <c r="AD22" i="10"/>
  <c r="AD23" i="10"/>
  <c r="AD24" i="10"/>
  <c r="AD25" i="10"/>
  <c r="AD26" i="10"/>
  <c r="AD27" i="10"/>
  <c r="AD28" i="10"/>
  <c r="AD29" i="10"/>
  <c r="AD30" i="10"/>
  <c r="AD31" i="10"/>
  <c r="AD32" i="10"/>
  <c r="AD33" i="10"/>
  <c r="AD34" i="10"/>
  <c r="AD36" i="10"/>
  <c r="AD37" i="10"/>
  <c r="AD58" i="10"/>
  <c r="Y64" i="5"/>
  <c r="Y40" i="5"/>
  <c r="Y43" i="5" s="1"/>
  <c r="X19" i="9"/>
  <c r="Y42" i="5" s="1"/>
  <c r="AE5" i="10"/>
  <c r="AE6" i="10"/>
  <c r="AE7" i="10"/>
  <c r="AE8" i="10"/>
  <c r="AE9" i="10"/>
  <c r="AE10" i="10"/>
  <c r="AE11" i="10"/>
  <c r="AE12" i="10"/>
  <c r="AE13" i="10"/>
  <c r="AE14" i="10"/>
  <c r="AE15" i="10"/>
  <c r="AE16" i="10"/>
  <c r="AE17" i="10"/>
  <c r="AE18" i="10"/>
  <c r="AE19" i="10"/>
  <c r="AE20" i="10"/>
  <c r="AE21" i="10"/>
  <c r="AE22" i="10"/>
  <c r="AE23" i="10"/>
  <c r="AE24" i="10"/>
  <c r="AE25" i="10"/>
  <c r="AE26" i="10"/>
  <c r="AE27" i="10"/>
  <c r="AE28" i="10"/>
  <c r="AE29" i="10"/>
  <c r="AE30" i="10"/>
  <c r="AE31" i="10"/>
  <c r="AE32" i="10"/>
  <c r="AE33" i="10"/>
  <c r="AE34" i="10"/>
  <c r="AE36" i="10"/>
  <c r="Z64" i="5"/>
  <c r="Z40" i="5"/>
  <c r="Z43" i="5" s="1"/>
  <c r="Y19" i="9"/>
  <c r="Z42" i="5" s="1"/>
  <c r="AF5" i="10"/>
  <c r="AF6" i="10"/>
  <c r="AF7" i="10"/>
  <c r="AF8" i="10"/>
  <c r="AF9" i="10"/>
  <c r="AF10" i="10"/>
  <c r="AF11" i="10"/>
  <c r="AF12" i="10"/>
  <c r="AF13" i="10"/>
  <c r="AF14" i="10"/>
  <c r="AF15" i="10"/>
  <c r="AF16" i="10"/>
  <c r="AF17" i="10"/>
  <c r="AF18" i="10"/>
  <c r="AF19" i="10"/>
  <c r="AF20" i="10"/>
  <c r="AF21" i="10"/>
  <c r="AF22" i="10"/>
  <c r="AF23" i="10"/>
  <c r="AF24" i="10"/>
  <c r="AF25" i="10"/>
  <c r="AF26" i="10"/>
  <c r="AF27" i="10"/>
  <c r="AF28" i="10"/>
  <c r="AF29" i="10"/>
  <c r="AF30" i="10"/>
  <c r="AF31" i="10"/>
  <c r="AF32" i="10"/>
  <c r="AF33" i="10"/>
  <c r="AF34" i="10"/>
  <c r="AF36" i="10"/>
  <c r="AA64" i="5"/>
  <c r="AA40" i="5"/>
  <c r="AA43" i="5" s="1"/>
  <c r="Z19" i="9"/>
  <c r="AA42" i="5" s="1"/>
  <c r="AG5" i="10"/>
  <c r="AG6" i="10"/>
  <c r="AG7" i="10"/>
  <c r="AG8" i="10"/>
  <c r="AG9" i="10"/>
  <c r="AG10" i="10"/>
  <c r="AG11" i="10"/>
  <c r="AG12" i="10"/>
  <c r="AG13" i="10"/>
  <c r="AG14" i="10"/>
  <c r="AG15" i="10"/>
  <c r="AG16" i="10"/>
  <c r="AG17" i="10"/>
  <c r="AG18" i="10"/>
  <c r="AG19" i="10"/>
  <c r="AG20" i="10"/>
  <c r="AG21" i="10"/>
  <c r="AG22" i="10"/>
  <c r="AG23" i="10"/>
  <c r="AG24" i="10"/>
  <c r="AG25" i="10"/>
  <c r="AG26" i="10"/>
  <c r="AG27" i="10"/>
  <c r="AG28" i="10"/>
  <c r="AG29" i="10"/>
  <c r="AG30" i="10"/>
  <c r="AG31" i="10"/>
  <c r="AG32" i="10"/>
  <c r="AG33" i="10"/>
  <c r="AG34" i="10"/>
  <c r="AG36" i="10"/>
  <c r="AB64" i="5"/>
  <c r="AB40" i="5"/>
  <c r="AB43" i="5" s="1"/>
  <c r="AA19" i="9"/>
  <c r="AB42" i="5" s="1"/>
  <c r="AH5" i="10"/>
  <c r="AH6" i="10"/>
  <c r="AH7" i="10"/>
  <c r="AH8" i="10"/>
  <c r="AH9" i="10"/>
  <c r="AH10" i="10"/>
  <c r="AH11" i="10"/>
  <c r="AH12" i="10"/>
  <c r="AH13" i="10"/>
  <c r="AH14" i="10"/>
  <c r="AH15" i="10"/>
  <c r="AH16" i="10"/>
  <c r="AH17" i="10"/>
  <c r="AH18" i="10"/>
  <c r="AH19" i="10"/>
  <c r="AH20" i="10"/>
  <c r="AH21" i="10"/>
  <c r="AH22" i="10"/>
  <c r="AH23" i="10"/>
  <c r="AH24" i="10"/>
  <c r="AH25" i="10"/>
  <c r="AH26" i="10"/>
  <c r="AH27" i="10"/>
  <c r="AH28" i="10"/>
  <c r="AH29" i="10"/>
  <c r="AH30" i="10"/>
  <c r="AH31" i="10"/>
  <c r="AH32" i="10"/>
  <c r="AH33" i="10"/>
  <c r="AH34" i="10"/>
  <c r="AH36" i="10"/>
  <c r="AH37" i="10"/>
  <c r="AC64" i="5"/>
  <c r="AC40" i="5"/>
  <c r="AC43" i="5" s="1"/>
  <c r="AB19" i="9"/>
  <c r="AC42" i="5" s="1"/>
  <c r="AI5" i="10"/>
  <c r="AI6" i="10"/>
  <c r="AI7" i="10"/>
  <c r="AI8" i="10"/>
  <c r="AI9" i="10"/>
  <c r="AI10" i="10"/>
  <c r="AI11" i="10"/>
  <c r="AI12" i="10"/>
  <c r="AI13" i="10"/>
  <c r="AI14" i="10"/>
  <c r="AI15" i="10"/>
  <c r="AI16" i="10"/>
  <c r="AI17" i="10"/>
  <c r="AI18" i="10"/>
  <c r="AI19" i="10"/>
  <c r="AI20" i="10"/>
  <c r="AI21" i="10"/>
  <c r="AI22" i="10"/>
  <c r="AI23" i="10"/>
  <c r="AI24" i="10"/>
  <c r="AI25" i="10"/>
  <c r="AI26" i="10"/>
  <c r="AI27" i="10"/>
  <c r="AI28" i="10"/>
  <c r="AI29" i="10"/>
  <c r="AI30" i="10"/>
  <c r="AI31" i="10"/>
  <c r="AI32" i="10"/>
  <c r="AI33" i="10"/>
  <c r="AI34" i="10"/>
  <c r="AI36" i="10"/>
  <c r="AD64" i="5"/>
  <c r="AD40" i="5"/>
  <c r="AD43" i="5" s="1"/>
  <c r="AC19" i="9"/>
  <c r="AD42" i="5" s="1"/>
  <c r="AJ5" i="10"/>
  <c r="AJ6" i="10"/>
  <c r="AJ7" i="10"/>
  <c r="AJ8" i="10"/>
  <c r="AJ9" i="10"/>
  <c r="AJ10" i="10"/>
  <c r="AJ11" i="10"/>
  <c r="AJ12" i="10"/>
  <c r="AJ13" i="10"/>
  <c r="AJ14" i="10"/>
  <c r="AJ15" i="10"/>
  <c r="AJ16" i="10"/>
  <c r="AJ17" i="10"/>
  <c r="AJ18" i="10"/>
  <c r="AJ19" i="10"/>
  <c r="AJ20" i="10"/>
  <c r="AJ21" i="10"/>
  <c r="AJ22" i="10"/>
  <c r="AJ23" i="10"/>
  <c r="AJ24" i="10"/>
  <c r="AJ25" i="10"/>
  <c r="AJ26" i="10"/>
  <c r="AJ27" i="10"/>
  <c r="AJ28" i="10"/>
  <c r="AJ29" i="10"/>
  <c r="AJ30" i="10"/>
  <c r="AJ31" i="10"/>
  <c r="AJ32" i="10"/>
  <c r="AJ33" i="10"/>
  <c r="AJ34" i="10"/>
  <c r="AJ36" i="10"/>
  <c r="AE64" i="5"/>
  <c r="AE40" i="5"/>
  <c r="AE43" i="5" s="1"/>
  <c r="AD19" i="9"/>
  <c r="AE42" i="5" s="1"/>
  <c r="AK5" i="10"/>
  <c r="AK6" i="10"/>
  <c r="AK7" i="10"/>
  <c r="AK8" i="10"/>
  <c r="AK9" i="10"/>
  <c r="AK10" i="10"/>
  <c r="AK11" i="10"/>
  <c r="AK12" i="10"/>
  <c r="AK13" i="10"/>
  <c r="AK14" i="10"/>
  <c r="AK15" i="10"/>
  <c r="AK16" i="10"/>
  <c r="AK17" i="10"/>
  <c r="AK18" i="10"/>
  <c r="AK19" i="10"/>
  <c r="AK20" i="10"/>
  <c r="AK21" i="10"/>
  <c r="AK22" i="10"/>
  <c r="AK23" i="10"/>
  <c r="AK24" i="10"/>
  <c r="AK25" i="10"/>
  <c r="AK26" i="10"/>
  <c r="AK27" i="10"/>
  <c r="AK28" i="10"/>
  <c r="AK29" i="10"/>
  <c r="AK30" i="10"/>
  <c r="AK31" i="10"/>
  <c r="AK32" i="10"/>
  <c r="AK33" i="10"/>
  <c r="AK34" i="10"/>
  <c r="AK36" i="10"/>
  <c r="AF64" i="5"/>
  <c r="AF40" i="5"/>
  <c r="AF43" i="5" s="1"/>
  <c r="AE19" i="9"/>
  <c r="AF42" i="5" s="1"/>
  <c r="AL5" i="10"/>
  <c r="AL6" i="10"/>
  <c r="AL7" i="10"/>
  <c r="AL8" i="10"/>
  <c r="AL9" i="10"/>
  <c r="AL10" i="10"/>
  <c r="AL11" i="10"/>
  <c r="AL12" i="10"/>
  <c r="AL13" i="10"/>
  <c r="AL14" i="10"/>
  <c r="AL15" i="10"/>
  <c r="AL16" i="10"/>
  <c r="AL17" i="10"/>
  <c r="AL18" i="10"/>
  <c r="AL19" i="10"/>
  <c r="AL20" i="10"/>
  <c r="AL21" i="10"/>
  <c r="AL22" i="10"/>
  <c r="AL23" i="10"/>
  <c r="AL24" i="10"/>
  <c r="AL25" i="10"/>
  <c r="AL26" i="10"/>
  <c r="AL27" i="10"/>
  <c r="AL28" i="10"/>
  <c r="AL29" i="10"/>
  <c r="AL30" i="10"/>
  <c r="AL31" i="10"/>
  <c r="AL32" i="10"/>
  <c r="AL33" i="10"/>
  <c r="AL34" i="10"/>
  <c r="AL36" i="10"/>
  <c r="AG64" i="5"/>
  <c r="AG40" i="5"/>
  <c r="AG43" i="5" s="1"/>
  <c r="AF19" i="9"/>
  <c r="AG42" i="5" s="1"/>
  <c r="AM5" i="10"/>
  <c r="AM6" i="10"/>
  <c r="AM7" i="10"/>
  <c r="AM8" i="10"/>
  <c r="AM9" i="10"/>
  <c r="AM10" i="10"/>
  <c r="AM11" i="10"/>
  <c r="AM12" i="10"/>
  <c r="AM13" i="10"/>
  <c r="AM14" i="10"/>
  <c r="AM15" i="10"/>
  <c r="AM16" i="10"/>
  <c r="AM17" i="10"/>
  <c r="AM18" i="10"/>
  <c r="AM19" i="10"/>
  <c r="AM20" i="10"/>
  <c r="AM21" i="10"/>
  <c r="AM22" i="10"/>
  <c r="AM23" i="10"/>
  <c r="AM24" i="10"/>
  <c r="AM25" i="10"/>
  <c r="AM26" i="10"/>
  <c r="AM27" i="10"/>
  <c r="AM28" i="10"/>
  <c r="AM29" i="10"/>
  <c r="AM30" i="10"/>
  <c r="AM31" i="10"/>
  <c r="AM32" i="10"/>
  <c r="AM33" i="10"/>
  <c r="AM34" i="10"/>
  <c r="AM36" i="10"/>
  <c r="AM37" i="10"/>
  <c r="AH64" i="5"/>
  <c r="AH40" i="5"/>
  <c r="AH43" i="5" s="1"/>
  <c r="AG19" i="9"/>
  <c r="AH42" i="5" s="1"/>
  <c r="AN5" i="10"/>
  <c r="AN6" i="10"/>
  <c r="AN7" i="10"/>
  <c r="AN8" i="10"/>
  <c r="AN9" i="10"/>
  <c r="AN10" i="10"/>
  <c r="AN11" i="10"/>
  <c r="AN12" i="10"/>
  <c r="AN13" i="10"/>
  <c r="AN14" i="10"/>
  <c r="AN15" i="10"/>
  <c r="AN16" i="10"/>
  <c r="AN17" i="10"/>
  <c r="AN18" i="10"/>
  <c r="AN19" i="10"/>
  <c r="AN20" i="10"/>
  <c r="AN21" i="10"/>
  <c r="AN22" i="10"/>
  <c r="AN23" i="10"/>
  <c r="AN24" i="10"/>
  <c r="AN25" i="10"/>
  <c r="AN26" i="10"/>
  <c r="AN27" i="10"/>
  <c r="AN28" i="10"/>
  <c r="AN29" i="10"/>
  <c r="AN30" i="10"/>
  <c r="AN31" i="10"/>
  <c r="AN32" i="10"/>
  <c r="AN33" i="10"/>
  <c r="AN34" i="10"/>
  <c r="AN36" i="10"/>
  <c r="AI64" i="5"/>
  <c r="AI40" i="5"/>
  <c r="AI43" i="5" s="1"/>
  <c r="AH19" i="9"/>
  <c r="AI42" i="5" s="1"/>
  <c r="AO5" i="10"/>
  <c r="AO6" i="10"/>
  <c r="AO7" i="10"/>
  <c r="AO8" i="10"/>
  <c r="AO9" i="10"/>
  <c r="AO10" i="10"/>
  <c r="AO11" i="10"/>
  <c r="AO12" i="10"/>
  <c r="AO13" i="10"/>
  <c r="AO14" i="10"/>
  <c r="AO15" i="10"/>
  <c r="AO16" i="10"/>
  <c r="AO17" i="10"/>
  <c r="AO18" i="10"/>
  <c r="AO19" i="10"/>
  <c r="AO20" i="10"/>
  <c r="AO21" i="10"/>
  <c r="AO22" i="10"/>
  <c r="AO23" i="10"/>
  <c r="AO24" i="10"/>
  <c r="AO25" i="10"/>
  <c r="AO26" i="10"/>
  <c r="AO27" i="10"/>
  <c r="AO28" i="10"/>
  <c r="AO29" i="10"/>
  <c r="AO30" i="10"/>
  <c r="AO31" i="10"/>
  <c r="AO32" i="10"/>
  <c r="AO33" i="10"/>
  <c r="AO34" i="10"/>
  <c r="AO36" i="10"/>
  <c r="AJ64" i="5"/>
  <c r="AJ40" i="5"/>
  <c r="AJ43" i="5" s="1"/>
  <c r="AI19" i="9"/>
  <c r="AJ42" i="5" s="1"/>
  <c r="AP5" i="10"/>
  <c r="AP6" i="10"/>
  <c r="AP7" i="10"/>
  <c r="AP8" i="10"/>
  <c r="AP9" i="10"/>
  <c r="AP10" i="10"/>
  <c r="AP11" i="10"/>
  <c r="AP12" i="10"/>
  <c r="AP13" i="10"/>
  <c r="AP14" i="10"/>
  <c r="AP15" i="10"/>
  <c r="AP16" i="10"/>
  <c r="AP17" i="10"/>
  <c r="AP18" i="10"/>
  <c r="AP19" i="10"/>
  <c r="AP20" i="10"/>
  <c r="AP21" i="10"/>
  <c r="AP22" i="10"/>
  <c r="AP23" i="10"/>
  <c r="AP24" i="10"/>
  <c r="AP25" i="10"/>
  <c r="AP26" i="10"/>
  <c r="AP27" i="10"/>
  <c r="AP28" i="10"/>
  <c r="AP29" i="10"/>
  <c r="AP30" i="10"/>
  <c r="AP31" i="10"/>
  <c r="AP32" i="10"/>
  <c r="AP33" i="10"/>
  <c r="AP34" i="10"/>
  <c r="AP36" i="10"/>
  <c r="AP38" i="10"/>
  <c r="AK64" i="5"/>
  <c r="AK40" i="5"/>
  <c r="AK43" i="5" s="1"/>
  <c r="AJ19" i="9"/>
  <c r="AK42" i="5" s="1"/>
  <c r="AQ5" i="10"/>
  <c r="AQ6" i="10"/>
  <c r="AQ7" i="10"/>
  <c r="AQ8" i="10"/>
  <c r="AQ9" i="10"/>
  <c r="AQ10" i="10"/>
  <c r="AQ11" i="10"/>
  <c r="AQ12" i="10"/>
  <c r="AQ13" i="10"/>
  <c r="AQ14" i="10"/>
  <c r="AQ15" i="10"/>
  <c r="AQ16" i="10"/>
  <c r="AQ17" i="10"/>
  <c r="AQ18" i="10"/>
  <c r="AQ19" i="10"/>
  <c r="AQ20" i="10"/>
  <c r="AQ21" i="10"/>
  <c r="AQ22" i="10"/>
  <c r="AQ23" i="10"/>
  <c r="AQ24" i="10"/>
  <c r="AQ25" i="10"/>
  <c r="AQ26" i="10"/>
  <c r="AQ27" i="10"/>
  <c r="AQ28" i="10"/>
  <c r="AQ29" i="10"/>
  <c r="AQ30" i="10"/>
  <c r="AQ31" i="10"/>
  <c r="AQ32" i="10"/>
  <c r="AQ33" i="10"/>
  <c r="AQ34" i="10"/>
  <c r="AQ36" i="10"/>
  <c r="AL64" i="5"/>
  <c r="AL40" i="5"/>
  <c r="AL43" i="5" s="1"/>
  <c r="AK19" i="9"/>
  <c r="AL42" i="5" s="1"/>
  <c r="AR5" i="10"/>
  <c r="AR6" i="10"/>
  <c r="AR7" i="10"/>
  <c r="AR8" i="10"/>
  <c r="AR9" i="10"/>
  <c r="AR10" i="10"/>
  <c r="AR11" i="10"/>
  <c r="AR12" i="10"/>
  <c r="AR13" i="10"/>
  <c r="AR14" i="10"/>
  <c r="AR15" i="10"/>
  <c r="AR16" i="10"/>
  <c r="AR17" i="10"/>
  <c r="AR18" i="10"/>
  <c r="AR19" i="10"/>
  <c r="AR20" i="10"/>
  <c r="AR21" i="10"/>
  <c r="AR22" i="10"/>
  <c r="AR23" i="10"/>
  <c r="AR24" i="10"/>
  <c r="AR25" i="10"/>
  <c r="AR26" i="10"/>
  <c r="AR27" i="10"/>
  <c r="AR28" i="10"/>
  <c r="AR29" i="10"/>
  <c r="AR30" i="10"/>
  <c r="AR31" i="10"/>
  <c r="AR32" i="10"/>
  <c r="AR33" i="10"/>
  <c r="AR34" i="10"/>
  <c r="AR36" i="10"/>
  <c r="AM64" i="5"/>
  <c r="AM40" i="5"/>
  <c r="AL19" i="9"/>
  <c r="AM42" i="5" s="1"/>
  <c r="AS5" i="10"/>
  <c r="AS6" i="10"/>
  <c r="AS7" i="10"/>
  <c r="AS8" i="10"/>
  <c r="AS9" i="10"/>
  <c r="AS10" i="10"/>
  <c r="AS11" i="10"/>
  <c r="AS12" i="10"/>
  <c r="AS13" i="10"/>
  <c r="AS14" i="10"/>
  <c r="AS15" i="10"/>
  <c r="AS16" i="10"/>
  <c r="AS17" i="10"/>
  <c r="AS18" i="10"/>
  <c r="AS19" i="10"/>
  <c r="AS20" i="10"/>
  <c r="AS21" i="10"/>
  <c r="AS22" i="10"/>
  <c r="AS23" i="10"/>
  <c r="AS24" i="10"/>
  <c r="AS25" i="10"/>
  <c r="AS26" i="10"/>
  <c r="AS27" i="10"/>
  <c r="AS28" i="10"/>
  <c r="AS29" i="10"/>
  <c r="AS30" i="10"/>
  <c r="AS31" i="10"/>
  <c r="AS32" i="10"/>
  <c r="AS33" i="10"/>
  <c r="AS34" i="10"/>
  <c r="AS36" i="10"/>
  <c r="AS37" i="10"/>
  <c r="AS38" i="10"/>
  <c r="AN64" i="5"/>
  <c r="AN40" i="5"/>
  <c r="AN43" i="5" s="1"/>
  <c r="AM19" i="9"/>
  <c r="AN42" i="5" s="1"/>
  <c r="AT5" i="10"/>
  <c r="AT6" i="10"/>
  <c r="AT7" i="10"/>
  <c r="AT8" i="10"/>
  <c r="AT9" i="10"/>
  <c r="AT10" i="10"/>
  <c r="AT11" i="10"/>
  <c r="AT12" i="10"/>
  <c r="AT13" i="10"/>
  <c r="AT14" i="10"/>
  <c r="AT15" i="10"/>
  <c r="AT16" i="10"/>
  <c r="AT17" i="10"/>
  <c r="AT18" i="10"/>
  <c r="AT19" i="10"/>
  <c r="AT20" i="10"/>
  <c r="AT21" i="10"/>
  <c r="AT22" i="10"/>
  <c r="AT23" i="10"/>
  <c r="AT24" i="10"/>
  <c r="AT25" i="10"/>
  <c r="AT26" i="10"/>
  <c r="AT27" i="10"/>
  <c r="AT28" i="10"/>
  <c r="AT29" i="10"/>
  <c r="AT30" i="10"/>
  <c r="AT31" i="10"/>
  <c r="AT32" i="10"/>
  <c r="AT33" i="10"/>
  <c r="AT34" i="10"/>
  <c r="AT36" i="10"/>
  <c r="AT38" i="10"/>
  <c r="AO64" i="5"/>
  <c r="AO40" i="5"/>
  <c r="AO43" i="5" s="1"/>
  <c r="AN19" i="9"/>
  <c r="AO42" i="5" s="1"/>
  <c r="AU5" i="10"/>
  <c r="AU6" i="10"/>
  <c r="AU7" i="10"/>
  <c r="AU8" i="10"/>
  <c r="AU9" i="10"/>
  <c r="AU10" i="10"/>
  <c r="AU11" i="10"/>
  <c r="AU12" i="10"/>
  <c r="AU13" i="10"/>
  <c r="AU14" i="10"/>
  <c r="AU15" i="10"/>
  <c r="AU16" i="10"/>
  <c r="AU17" i="10"/>
  <c r="AU18" i="10"/>
  <c r="AU19" i="10"/>
  <c r="AU20" i="10"/>
  <c r="AU21" i="10"/>
  <c r="AU22" i="10"/>
  <c r="AU23" i="10"/>
  <c r="AU24" i="10"/>
  <c r="AU25" i="10"/>
  <c r="AU26" i="10"/>
  <c r="AU27" i="10"/>
  <c r="AU28" i="10"/>
  <c r="AU29" i="10"/>
  <c r="AU30" i="10"/>
  <c r="AU31" i="10"/>
  <c r="AU32" i="10"/>
  <c r="AU33" i="10"/>
  <c r="AU34" i="10"/>
  <c r="AU36" i="10"/>
  <c r="AU38" i="10"/>
  <c r="AP64" i="5"/>
  <c r="AP40" i="5"/>
  <c r="AP43" i="5" s="1"/>
  <c r="AO19" i="9"/>
  <c r="AP42" i="5" s="1"/>
  <c r="AV5" i="10"/>
  <c r="AV6" i="10"/>
  <c r="AV7" i="10"/>
  <c r="AV8" i="10"/>
  <c r="AV9" i="10"/>
  <c r="AV10" i="10"/>
  <c r="AV11" i="10"/>
  <c r="AV12" i="10"/>
  <c r="AV13" i="10"/>
  <c r="AV14" i="10"/>
  <c r="AV15" i="10"/>
  <c r="AV16" i="10"/>
  <c r="AV17" i="10"/>
  <c r="AV18" i="10"/>
  <c r="AV19" i="10"/>
  <c r="AV20" i="10"/>
  <c r="AV21" i="10"/>
  <c r="AV22" i="10"/>
  <c r="AV23" i="10"/>
  <c r="AV24" i="10"/>
  <c r="AV25" i="10"/>
  <c r="AV26" i="10"/>
  <c r="AV27" i="10"/>
  <c r="AV28" i="10"/>
  <c r="AV29" i="10"/>
  <c r="AV30" i="10"/>
  <c r="AV31" i="10"/>
  <c r="AV32" i="10"/>
  <c r="AV33" i="10"/>
  <c r="AV34" i="10"/>
  <c r="AV36" i="10"/>
  <c r="AV38" i="10"/>
  <c r="AQ64" i="5"/>
  <c r="AQ40" i="5"/>
  <c r="AQ43" i="5" s="1"/>
  <c r="AP19" i="9"/>
  <c r="AQ42" i="5" s="1"/>
  <c r="AW5" i="10"/>
  <c r="AW6" i="10"/>
  <c r="AW7" i="10"/>
  <c r="AW8" i="10"/>
  <c r="AW9" i="10"/>
  <c r="AW10" i="10"/>
  <c r="AW11" i="10"/>
  <c r="AW12" i="10"/>
  <c r="AW13" i="10"/>
  <c r="AW14" i="10"/>
  <c r="AW15" i="10"/>
  <c r="AW16" i="10"/>
  <c r="AW17" i="10"/>
  <c r="AW18" i="10"/>
  <c r="AW19" i="10"/>
  <c r="AW20" i="10"/>
  <c r="AW21" i="10"/>
  <c r="AW22" i="10"/>
  <c r="AW23" i="10"/>
  <c r="AW24" i="10"/>
  <c r="AW25" i="10"/>
  <c r="AW26" i="10"/>
  <c r="AW27" i="10"/>
  <c r="AW28" i="10"/>
  <c r="AW29" i="10"/>
  <c r="AW30" i="10"/>
  <c r="AW31" i="10"/>
  <c r="AW32" i="10"/>
  <c r="AW33" i="10"/>
  <c r="AW34" i="10"/>
  <c r="AW36" i="10"/>
  <c r="AW38" i="10"/>
  <c r="AR64" i="5"/>
  <c r="AR40" i="5"/>
  <c r="AR43" i="5" s="1"/>
  <c r="AQ19" i="9"/>
  <c r="AR42" i="5" s="1"/>
  <c r="AX5" i="10"/>
  <c r="AX6" i="10"/>
  <c r="AX7" i="10"/>
  <c r="AX8" i="10"/>
  <c r="AX9" i="10"/>
  <c r="AX10" i="10"/>
  <c r="AX11" i="10"/>
  <c r="AX12" i="10"/>
  <c r="AX13" i="10"/>
  <c r="AX14" i="10"/>
  <c r="AX15" i="10"/>
  <c r="AX16" i="10"/>
  <c r="AX17" i="10"/>
  <c r="AX18" i="10"/>
  <c r="AX19" i="10"/>
  <c r="AX20" i="10"/>
  <c r="AX21" i="10"/>
  <c r="AX22" i="10"/>
  <c r="AX23" i="10"/>
  <c r="AX24" i="10"/>
  <c r="AX25" i="10"/>
  <c r="AX26" i="10"/>
  <c r="AX27" i="10"/>
  <c r="AX28" i="10"/>
  <c r="AX29" i="10"/>
  <c r="AX30" i="10"/>
  <c r="AX31" i="10"/>
  <c r="AX32" i="10"/>
  <c r="AX33" i="10"/>
  <c r="AX34" i="10"/>
  <c r="AX36" i="10"/>
  <c r="AX38" i="10"/>
  <c r="AS64" i="5"/>
  <c r="AS40" i="5"/>
  <c r="AS43" i="5" s="1"/>
  <c r="AR19" i="9"/>
  <c r="AS42" i="5" s="1"/>
  <c r="AY5" i="10"/>
  <c r="AY6" i="10"/>
  <c r="AY7" i="10"/>
  <c r="AY8" i="10"/>
  <c r="AY9" i="10"/>
  <c r="AY10" i="10"/>
  <c r="AY11" i="10"/>
  <c r="AY12" i="10"/>
  <c r="AY13" i="10"/>
  <c r="AY14" i="10"/>
  <c r="AY15" i="10"/>
  <c r="AY16" i="10"/>
  <c r="AY17" i="10"/>
  <c r="AY18" i="10"/>
  <c r="AY19" i="10"/>
  <c r="AY20" i="10"/>
  <c r="AY21" i="10"/>
  <c r="AY22" i="10"/>
  <c r="AY23" i="10"/>
  <c r="AY24" i="10"/>
  <c r="AY25" i="10"/>
  <c r="AY26" i="10"/>
  <c r="AY27" i="10"/>
  <c r="AY28" i="10"/>
  <c r="AY29" i="10"/>
  <c r="AY30" i="10"/>
  <c r="AY31" i="10"/>
  <c r="AY32" i="10"/>
  <c r="AY33" i="10"/>
  <c r="AY34" i="10"/>
  <c r="AY36" i="10"/>
  <c r="AY38" i="10"/>
  <c r="AT64" i="5"/>
  <c r="AT40" i="5"/>
  <c r="G39" i="6" s="1"/>
  <c r="AS19" i="9"/>
  <c r="AT42" i="5"/>
  <c r="AZ5" i="10"/>
  <c r="AZ6" i="10"/>
  <c r="AZ7" i="10"/>
  <c r="AZ8" i="10"/>
  <c r="AZ9" i="10"/>
  <c r="AZ10" i="10"/>
  <c r="AZ11" i="10"/>
  <c r="AZ12" i="10"/>
  <c r="AZ13" i="10"/>
  <c r="AZ14" i="10"/>
  <c r="AZ15" i="10"/>
  <c r="AZ16" i="10"/>
  <c r="AZ17" i="10"/>
  <c r="AZ18" i="10"/>
  <c r="AZ19" i="10"/>
  <c r="AZ20" i="10"/>
  <c r="AZ21" i="10"/>
  <c r="AZ22" i="10"/>
  <c r="AZ23" i="10"/>
  <c r="AZ24" i="10"/>
  <c r="AZ25" i="10"/>
  <c r="AZ26" i="10"/>
  <c r="AZ27" i="10"/>
  <c r="AZ28" i="10"/>
  <c r="AZ29" i="10"/>
  <c r="AZ30" i="10"/>
  <c r="AZ31" i="10"/>
  <c r="AZ32" i="10"/>
  <c r="AZ33" i="10"/>
  <c r="AZ34" i="10"/>
  <c r="AZ36" i="10"/>
  <c r="AZ38" i="10"/>
  <c r="AU64" i="5"/>
  <c r="AU40" i="5"/>
  <c r="AU43" i="5" s="1"/>
  <c r="AT19" i="9"/>
  <c r="AU42" i="5" s="1"/>
  <c r="BA5" i="10"/>
  <c r="BA6" i="10"/>
  <c r="BA7" i="10"/>
  <c r="BA8" i="10"/>
  <c r="BA9" i="10"/>
  <c r="BA10" i="10"/>
  <c r="BA11" i="10"/>
  <c r="BA12" i="10"/>
  <c r="BA13" i="10"/>
  <c r="BA14" i="10"/>
  <c r="BA15" i="10"/>
  <c r="BA16" i="10"/>
  <c r="BA17" i="10"/>
  <c r="BA18" i="10"/>
  <c r="BA19" i="10"/>
  <c r="BA20" i="10"/>
  <c r="BA21" i="10"/>
  <c r="BA22" i="10"/>
  <c r="BA23" i="10"/>
  <c r="BA24" i="10"/>
  <c r="BA25" i="10"/>
  <c r="BA26" i="10"/>
  <c r="BA27" i="10"/>
  <c r="BA28" i="10"/>
  <c r="BA29" i="10"/>
  <c r="BA30" i="10"/>
  <c r="BA31" i="10"/>
  <c r="BA32" i="10"/>
  <c r="BA33" i="10"/>
  <c r="BA34" i="10"/>
  <c r="BA36" i="10"/>
  <c r="BA37" i="10"/>
  <c r="BA38" i="10"/>
  <c r="BA40" i="10"/>
  <c r="AV64" i="5"/>
  <c r="AV40" i="5"/>
  <c r="AV43" i="5" s="1"/>
  <c r="AU19" i="9"/>
  <c r="AV42" i="5" s="1"/>
  <c r="BB5" i="10"/>
  <c r="BB6" i="10"/>
  <c r="BB7" i="10"/>
  <c r="BB8" i="10"/>
  <c r="BB9" i="10"/>
  <c r="BB10" i="10"/>
  <c r="BB11" i="10"/>
  <c r="BB12" i="10"/>
  <c r="BB13" i="10"/>
  <c r="BB14" i="10"/>
  <c r="BB15" i="10"/>
  <c r="BB16" i="10"/>
  <c r="BB17" i="10"/>
  <c r="BB18" i="10"/>
  <c r="BB19" i="10"/>
  <c r="BB20" i="10"/>
  <c r="BB21" i="10"/>
  <c r="BB22" i="10"/>
  <c r="BB23" i="10"/>
  <c r="BB24" i="10"/>
  <c r="BB25" i="10"/>
  <c r="BB26" i="10"/>
  <c r="BB27" i="10"/>
  <c r="BB28" i="10"/>
  <c r="BB29" i="10"/>
  <c r="BB30" i="10"/>
  <c r="BB31" i="10"/>
  <c r="BB32" i="10"/>
  <c r="BB33" i="10"/>
  <c r="BB34" i="10"/>
  <c r="BB36" i="10"/>
  <c r="BB37" i="10"/>
  <c r="BB38" i="10"/>
  <c r="BB40" i="10"/>
  <c r="AW64" i="5"/>
  <c r="AW40" i="5"/>
  <c r="AW43" i="5" s="1"/>
  <c r="AV19" i="9"/>
  <c r="AW42" i="5" s="1"/>
  <c r="BC5" i="10"/>
  <c r="BC6" i="10"/>
  <c r="BC7" i="10"/>
  <c r="BC8" i="10"/>
  <c r="BC9" i="10"/>
  <c r="BC10" i="10"/>
  <c r="BC11" i="10"/>
  <c r="BC12" i="10"/>
  <c r="BC13" i="10"/>
  <c r="BC14" i="10"/>
  <c r="BC15" i="10"/>
  <c r="BC16" i="10"/>
  <c r="BC17" i="10"/>
  <c r="BC18" i="10"/>
  <c r="BC19" i="10"/>
  <c r="BC20" i="10"/>
  <c r="BC21" i="10"/>
  <c r="BC22" i="10"/>
  <c r="BC23" i="10"/>
  <c r="BC24" i="10"/>
  <c r="BC25" i="10"/>
  <c r="BC26" i="10"/>
  <c r="BC27" i="10"/>
  <c r="BC28" i="10"/>
  <c r="BC29" i="10"/>
  <c r="BC30" i="10"/>
  <c r="BC31" i="10"/>
  <c r="BC32" i="10"/>
  <c r="BC33" i="10"/>
  <c r="BC34" i="10"/>
  <c r="BC36" i="10"/>
  <c r="BC37" i="10"/>
  <c r="BC38" i="10"/>
  <c r="BC40" i="10"/>
  <c r="AX64" i="5"/>
  <c r="AX40" i="5"/>
  <c r="AX43" i="5" s="1"/>
  <c r="AW19" i="9"/>
  <c r="AX42" i="5" s="1"/>
  <c r="BD5" i="10"/>
  <c r="BD6" i="10"/>
  <c r="BD7" i="10"/>
  <c r="BD8" i="10"/>
  <c r="BD9" i="10"/>
  <c r="BD10" i="10"/>
  <c r="BD11" i="10"/>
  <c r="BD12" i="10"/>
  <c r="BD13" i="10"/>
  <c r="BD14" i="10"/>
  <c r="BD15" i="10"/>
  <c r="BD16" i="10"/>
  <c r="BD17" i="10"/>
  <c r="BD18" i="10"/>
  <c r="BD19" i="10"/>
  <c r="BD20" i="10"/>
  <c r="BD21" i="10"/>
  <c r="BD22" i="10"/>
  <c r="BD23" i="10"/>
  <c r="BD24" i="10"/>
  <c r="BD25" i="10"/>
  <c r="BD26" i="10"/>
  <c r="BD27" i="10"/>
  <c r="BD28" i="10"/>
  <c r="BD29" i="10"/>
  <c r="BD30" i="10"/>
  <c r="BD31" i="10"/>
  <c r="BD32" i="10"/>
  <c r="BD33" i="10"/>
  <c r="BD34" i="10"/>
  <c r="BD36" i="10"/>
  <c r="BD37" i="10"/>
  <c r="BD38" i="10"/>
  <c r="BD40" i="10"/>
  <c r="AY64" i="5"/>
  <c r="AY40" i="5"/>
  <c r="AY43" i="5" s="1"/>
  <c r="AX19" i="9"/>
  <c r="AY42" i="5" s="1"/>
  <c r="BE5" i="10"/>
  <c r="BE6" i="10"/>
  <c r="BE7" i="10"/>
  <c r="BE8" i="10"/>
  <c r="BE9" i="10"/>
  <c r="BE10" i="10"/>
  <c r="BE11" i="10"/>
  <c r="BE12" i="10"/>
  <c r="BE13" i="10"/>
  <c r="BE14" i="10"/>
  <c r="BE15" i="10"/>
  <c r="BE16" i="10"/>
  <c r="BE17" i="10"/>
  <c r="BE18" i="10"/>
  <c r="BE19" i="10"/>
  <c r="BE20" i="10"/>
  <c r="BE21" i="10"/>
  <c r="BE22" i="10"/>
  <c r="BE23" i="10"/>
  <c r="BE24" i="10"/>
  <c r="BE25" i="10"/>
  <c r="BE26" i="10"/>
  <c r="BE27" i="10"/>
  <c r="BE28" i="10"/>
  <c r="BE29" i="10"/>
  <c r="BE30" i="10"/>
  <c r="BE31" i="10"/>
  <c r="BE32" i="10"/>
  <c r="BE33" i="10"/>
  <c r="BE34" i="10"/>
  <c r="BE36" i="10"/>
  <c r="BE37" i="10"/>
  <c r="BE38" i="10"/>
  <c r="AZ64" i="5"/>
  <c r="AZ40" i="5"/>
  <c r="AZ43" i="5" s="1"/>
  <c r="AY19" i="9"/>
  <c r="AZ42" i="5" s="1"/>
  <c r="BF5" i="10"/>
  <c r="BF6" i="10"/>
  <c r="BF7" i="10"/>
  <c r="BF8" i="10"/>
  <c r="BF9" i="10"/>
  <c r="BF10" i="10"/>
  <c r="BF11" i="10"/>
  <c r="BF12" i="10"/>
  <c r="BF13" i="10"/>
  <c r="BF14" i="10"/>
  <c r="BF15" i="10"/>
  <c r="BF16" i="10"/>
  <c r="BF17" i="10"/>
  <c r="BF18" i="10"/>
  <c r="BF19" i="10"/>
  <c r="BF20" i="10"/>
  <c r="BF21" i="10"/>
  <c r="BF22" i="10"/>
  <c r="BF23" i="10"/>
  <c r="BF24" i="10"/>
  <c r="BF25" i="10"/>
  <c r="BF26" i="10"/>
  <c r="BF27" i="10"/>
  <c r="BF28" i="10"/>
  <c r="BF29" i="10"/>
  <c r="BF30" i="10"/>
  <c r="BF31" i="10"/>
  <c r="BF32" i="10"/>
  <c r="BF33" i="10"/>
  <c r="BF34" i="10"/>
  <c r="BF36" i="10"/>
  <c r="BF38" i="10"/>
  <c r="BA64" i="5"/>
  <c r="BA40" i="5"/>
  <c r="BA43" i="5" s="1"/>
  <c r="AZ19" i="9"/>
  <c r="BA42" i="5" s="1"/>
  <c r="BG5" i="10"/>
  <c r="BG6" i="10"/>
  <c r="BG7" i="10"/>
  <c r="BG8" i="10"/>
  <c r="BG9" i="10"/>
  <c r="BG10" i="10"/>
  <c r="BG11" i="10"/>
  <c r="BG12" i="10"/>
  <c r="BG13" i="10"/>
  <c r="BG14" i="10"/>
  <c r="BG15" i="10"/>
  <c r="BG16" i="10"/>
  <c r="BG17" i="10"/>
  <c r="BG18" i="10"/>
  <c r="BG19" i="10"/>
  <c r="BG20" i="10"/>
  <c r="BG21" i="10"/>
  <c r="BG22" i="10"/>
  <c r="BG23" i="10"/>
  <c r="BG24" i="10"/>
  <c r="BG25" i="10"/>
  <c r="BG26" i="10"/>
  <c r="BG27" i="10"/>
  <c r="BG28" i="10"/>
  <c r="BG29" i="10"/>
  <c r="BG30" i="10"/>
  <c r="BG31" i="10"/>
  <c r="BG32" i="10"/>
  <c r="BG33" i="10"/>
  <c r="BG34" i="10"/>
  <c r="BG36" i="10"/>
  <c r="BG38" i="10"/>
  <c r="BB64" i="5"/>
  <c r="BB40" i="5"/>
  <c r="BB43" i="5" s="1"/>
  <c r="BA19" i="9"/>
  <c r="BB42" i="5" s="1"/>
  <c r="BH5" i="10"/>
  <c r="BH6" i="10"/>
  <c r="BH7" i="10"/>
  <c r="BH8" i="10"/>
  <c r="BH9" i="10"/>
  <c r="BH10" i="10"/>
  <c r="BH11" i="10"/>
  <c r="BH12" i="10"/>
  <c r="BH13" i="10"/>
  <c r="BH14" i="10"/>
  <c r="BH15" i="10"/>
  <c r="BH16" i="10"/>
  <c r="BH17" i="10"/>
  <c r="BH18" i="10"/>
  <c r="BH19" i="10"/>
  <c r="BH20" i="10"/>
  <c r="BH21" i="10"/>
  <c r="BH22" i="10"/>
  <c r="BH23" i="10"/>
  <c r="BH24" i="10"/>
  <c r="BH25" i="10"/>
  <c r="BH26" i="10"/>
  <c r="BH27" i="10"/>
  <c r="BH28" i="10"/>
  <c r="BH29" i="10"/>
  <c r="BH30" i="10"/>
  <c r="BH31" i="10"/>
  <c r="BH32" i="10"/>
  <c r="BH33" i="10"/>
  <c r="BH34" i="10"/>
  <c r="BH36" i="10"/>
  <c r="BH38" i="10"/>
  <c r="BC64" i="5"/>
  <c r="BC40" i="5"/>
  <c r="BC43" i="5" s="1"/>
  <c r="BB19" i="9"/>
  <c r="BC42" i="5" s="1"/>
  <c r="BI5" i="10"/>
  <c r="BI6" i="10"/>
  <c r="BI7" i="10"/>
  <c r="BI8" i="10"/>
  <c r="BI9" i="10"/>
  <c r="BI10" i="10"/>
  <c r="BI11" i="10"/>
  <c r="BI12" i="10"/>
  <c r="BI13" i="10"/>
  <c r="BI14" i="10"/>
  <c r="BI15" i="10"/>
  <c r="BI16" i="10"/>
  <c r="BI17" i="10"/>
  <c r="BI18" i="10"/>
  <c r="BI19" i="10"/>
  <c r="BI20" i="10"/>
  <c r="BI21" i="10"/>
  <c r="BI22" i="10"/>
  <c r="BI23" i="10"/>
  <c r="BI24" i="10"/>
  <c r="BI25" i="10"/>
  <c r="BI26" i="10"/>
  <c r="BI27" i="10"/>
  <c r="BI28" i="10"/>
  <c r="BI29" i="10"/>
  <c r="BI30" i="10"/>
  <c r="BI31" i="10"/>
  <c r="BI32" i="10"/>
  <c r="BI33" i="10"/>
  <c r="BI34" i="10"/>
  <c r="BI36" i="10"/>
  <c r="BI37" i="10"/>
  <c r="BI38" i="10"/>
  <c r="BI40" i="10"/>
  <c r="BD64" i="5"/>
  <c r="BD40" i="5"/>
  <c r="BD43" i="5" s="1"/>
  <c r="BC19" i="9"/>
  <c r="BD42" i="5" s="1"/>
  <c r="BJ5" i="10"/>
  <c r="BJ6" i="10"/>
  <c r="BJ7" i="10"/>
  <c r="BJ8" i="10"/>
  <c r="BJ9" i="10"/>
  <c r="BJ10" i="10"/>
  <c r="BJ11" i="10"/>
  <c r="BJ12" i="10"/>
  <c r="BJ13" i="10"/>
  <c r="BJ14" i="10"/>
  <c r="BJ15" i="10"/>
  <c r="BJ16" i="10"/>
  <c r="BJ17" i="10"/>
  <c r="BJ18" i="10"/>
  <c r="BJ19" i="10"/>
  <c r="BJ20" i="10"/>
  <c r="BJ21" i="10"/>
  <c r="BJ22" i="10"/>
  <c r="BJ23" i="10"/>
  <c r="BJ24" i="10"/>
  <c r="BJ25" i="10"/>
  <c r="BJ26" i="10"/>
  <c r="BJ27" i="10"/>
  <c r="BJ28" i="10"/>
  <c r="BJ29" i="10"/>
  <c r="BJ30" i="10"/>
  <c r="BJ31" i="10"/>
  <c r="BJ32" i="10"/>
  <c r="BJ33" i="10"/>
  <c r="BJ34" i="10"/>
  <c r="BJ36" i="10"/>
  <c r="BJ37" i="10"/>
  <c r="BJ38" i="10"/>
  <c r="BJ40" i="10"/>
  <c r="BJ58" i="10"/>
  <c r="BE50" i="5"/>
  <c r="BE64" i="5"/>
  <c r="BE40" i="5"/>
  <c r="BE43" i="5" s="1"/>
  <c r="BD19" i="9"/>
  <c r="BE42" i="5" s="1"/>
  <c r="BK5" i="10"/>
  <c r="BK6" i="10"/>
  <c r="BK7" i="10"/>
  <c r="BK8" i="10"/>
  <c r="BK9" i="10"/>
  <c r="BK10" i="10"/>
  <c r="BK11" i="10"/>
  <c r="BK12" i="10"/>
  <c r="BK13" i="10"/>
  <c r="BK14" i="10"/>
  <c r="BK15" i="10"/>
  <c r="BK16" i="10"/>
  <c r="BK17" i="10"/>
  <c r="BK18" i="10"/>
  <c r="BK19" i="10"/>
  <c r="BK20" i="10"/>
  <c r="BK21" i="10"/>
  <c r="BK22" i="10"/>
  <c r="BK23" i="10"/>
  <c r="BK24" i="10"/>
  <c r="BK25" i="10"/>
  <c r="BK26" i="10"/>
  <c r="BK27" i="10"/>
  <c r="BK28" i="10"/>
  <c r="BK29" i="10"/>
  <c r="BK30" i="10"/>
  <c r="BK31" i="10"/>
  <c r="BK32" i="10"/>
  <c r="BK33" i="10"/>
  <c r="BK34" i="10"/>
  <c r="BK36" i="10"/>
  <c r="BK37" i="10"/>
  <c r="BK38" i="10"/>
  <c r="BF64" i="5"/>
  <c r="BF40" i="5"/>
  <c r="BF43" i="5" s="1"/>
  <c r="BE19" i="9"/>
  <c r="BF42" i="5" s="1"/>
  <c r="BL5" i="10"/>
  <c r="BL6" i="10"/>
  <c r="BL7" i="10"/>
  <c r="BL8" i="10"/>
  <c r="BL9" i="10"/>
  <c r="BL10" i="10"/>
  <c r="BL11" i="10"/>
  <c r="BL12" i="10"/>
  <c r="BL13" i="10"/>
  <c r="BL14" i="10"/>
  <c r="BL15" i="10"/>
  <c r="BL16" i="10"/>
  <c r="BL17" i="10"/>
  <c r="BL18" i="10"/>
  <c r="BL19" i="10"/>
  <c r="BL20" i="10"/>
  <c r="BL21" i="10"/>
  <c r="BL22" i="10"/>
  <c r="BL23" i="10"/>
  <c r="BL24" i="10"/>
  <c r="BL25" i="10"/>
  <c r="BL26" i="10"/>
  <c r="BL27" i="10"/>
  <c r="BL28" i="10"/>
  <c r="BL29" i="10"/>
  <c r="BL30" i="10"/>
  <c r="BL31" i="10"/>
  <c r="BL32" i="10"/>
  <c r="BL33" i="10"/>
  <c r="BL34" i="10"/>
  <c r="BL36" i="10"/>
  <c r="BL37" i="10"/>
  <c r="BL38" i="10"/>
  <c r="BG64" i="5"/>
  <c r="BG40" i="5"/>
  <c r="BG43" i="5" s="1"/>
  <c r="BF19" i="9"/>
  <c r="BG42" i="5" s="1"/>
  <c r="BM5" i="10"/>
  <c r="BM6" i="10"/>
  <c r="BM7" i="10"/>
  <c r="BM8" i="10"/>
  <c r="BM9" i="10"/>
  <c r="BM10" i="10"/>
  <c r="BM11" i="10"/>
  <c r="BM12" i="10"/>
  <c r="BM13" i="10"/>
  <c r="BM14" i="10"/>
  <c r="BM15" i="10"/>
  <c r="BM16" i="10"/>
  <c r="BM17" i="10"/>
  <c r="BM18" i="10"/>
  <c r="BM19" i="10"/>
  <c r="BM20" i="10"/>
  <c r="BM21" i="10"/>
  <c r="BM22" i="10"/>
  <c r="BM23" i="10"/>
  <c r="BM24" i="10"/>
  <c r="BM25" i="10"/>
  <c r="BM26" i="10"/>
  <c r="BM27" i="10"/>
  <c r="BM28" i="10"/>
  <c r="BM29" i="10"/>
  <c r="BM30" i="10"/>
  <c r="BM31" i="10"/>
  <c r="BM32" i="10"/>
  <c r="BM33" i="10"/>
  <c r="BM34" i="10"/>
  <c r="BM36" i="10"/>
  <c r="BM37" i="10"/>
  <c r="BM38" i="10"/>
  <c r="BH64" i="5"/>
  <c r="BH40" i="5"/>
  <c r="BH43" i="5" s="1"/>
  <c r="BG19" i="9"/>
  <c r="BH42" i="5" s="1"/>
  <c r="BN5" i="10"/>
  <c r="BN6" i="10"/>
  <c r="BN7" i="10"/>
  <c r="BN8" i="10"/>
  <c r="BN9" i="10"/>
  <c r="BN10" i="10"/>
  <c r="BN11" i="10"/>
  <c r="BN12" i="10"/>
  <c r="BN13" i="10"/>
  <c r="BN14" i="10"/>
  <c r="BN15" i="10"/>
  <c r="BN16" i="10"/>
  <c r="BN17" i="10"/>
  <c r="BN18" i="10"/>
  <c r="BN19" i="10"/>
  <c r="BN20" i="10"/>
  <c r="BN21" i="10"/>
  <c r="BN22" i="10"/>
  <c r="BN23" i="10"/>
  <c r="BN24" i="10"/>
  <c r="BN25" i="10"/>
  <c r="BN26" i="10"/>
  <c r="BN27" i="10"/>
  <c r="BN28" i="10"/>
  <c r="BN29" i="10"/>
  <c r="BN30" i="10"/>
  <c r="BN31" i="10"/>
  <c r="BN32" i="10"/>
  <c r="BN33" i="10"/>
  <c r="BN34" i="10"/>
  <c r="BN36" i="10"/>
  <c r="BN37" i="10"/>
  <c r="BN38" i="10"/>
  <c r="BN40" i="10"/>
  <c r="BI64" i="5"/>
  <c r="BI40" i="5"/>
  <c r="BI43" i="5" s="1"/>
  <c r="BH19" i="9"/>
  <c r="BI42" i="5" s="1"/>
  <c r="BO5" i="10"/>
  <c r="BO6" i="10"/>
  <c r="BO7" i="10"/>
  <c r="BO8" i="10"/>
  <c r="BO9" i="10"/>
  <c r="BO10" i="10"/>
  <c r="BO11" i="10"/>
  <c r="BO12" i="10"/>
  <c r="BO13" i="10"/>
  <c r="BO14" i="10"/>
  <c r="BO15" i="10"/>
  <c r="BO16" i="10"/>
  <c r="BO17" i="10"/>
  <c r="BO18" i="10"/>
  <c r="BO19" i="10"/>
  <c r="BO20" i="10"/>
  <c r="BO21" i="10"/>
  <c r="BO22" i="10"/>
  <c r="BO23" i="10"/>
  <c r="BO24" i="10"/>
  <c r="BO25" i="10"/>
  <c r="BO26" i="10"/>
  <c r="BO27" i="10"/>
  <c r="BO28" i="10"/>
  <c r="BO29" i="10"/>
  <c r="BO30" i="10"/>
  <c r="BO31" i="10"/>
  <c r="BO32" i="10"/>
  <c r="BO33" i="10"/>
  <c r="BO34" i="10"/>
  <c r="BO36" i="10"/>
  <c r="BO37" i="10"/>
  <c r="BO38" i="10"/>
  <c r="BO40" i="10"/>
  <c r="BJ64" i="5"/>
  <c r="BJ40" i="5"/>
  <c r="BJ43" i="5" s="1"/>
  <c r="BI19" i="9"/>
  <c r="BJ42" i="5" s="1"/>
  <c r="BP5" i="10"/>
  <c r="BP6" i="10"/>
  <c r="BP7" i="10"/>
  <c r="BP8" i="10"/>
  <c r="BP9" i="10"/>
  <c r="BP10" i="10"/>
  <c r="BP11" i="10"/>
  <c r="BP12" i="10"/>
  <c r="BP13" i="10"/>
  <c r="BP14" i="10"/>
  <c r="BP15" i="10"/>
  <c r="BP16" i="10"/>
  <c r="BP17" i="10"/>
  <c r="BP18" i="10"/>
  <c r="BP19" i="10"/>
  <c r="BP20" i="10"/>
  <c r="BP21" i="10"/>
  <c r="BP22" i="10"/>
  <c r="BP23" i="10"/>
  <c r="BP24" i="10"/>
  <c r="BP25" i="10"/>
  <c r="BP26" i="10"/>
  <c r="BP27" i="10"/>
  <c r="BP28" i="10"/>
  <c r="BP29" i="10"/>
  <c r="BP30" i="10"/>
  <c r="BP31" i="10"/>
  <c r="BP32" i="10"/>
  <c r="BP33" i="10"/>
  <c r="BP34" i="10"/>
  <c r="BP36" i="10"/>
  <c r="BP37" i="10"/>
  <c r="BP38" i="10"/>
  <c r="BP40" i="10"/>
  <c r="BK64" i="5"/>
  <c r="BK40" i="5"/>
  <c r="BK43" i="5" s="1"/>
  <c r="BJ19" i="9"/>
  <c r="BK42" i="5" s="1"/>
  <c r="BQ5" i="10"/>
  <c r="BQ6" i="10"/>
  <c r="BQ7" i="10"/>
  <c r="BQ8" i="10"/>
  <c r="BQ9" i="10"/>
  <c r="BQ10" i="10"/>
  <c r="BQ11" i="10"/>
  <c r="BQ12" i="10"/>
  <c r="BQ13" i="10"/>
  <c r="BQ14" i="10"/>
  <c r="BQ15" i="10"/>
  <c r="BQ16" i="10"/>
  <c r="BQ17" i="10"/>
  <c r="BQ18" i="10"/>
  <c r="BQ19" i="10"/>
  <c r="BQ20" i="10"/>
  <c r="BQ21" i="10"/>
  <c r="BQ22" i="10"/>
  <c r="BQ23" i="10"/>
  <c r="BQ24" i="10"/>
  <c r="BQ25" i="10"/>
  <c r="BQ26" i="10"/>
  <c r="BQ27" i="10"/>
  <c r="BQ28" i="10"/>
  <c r="BQ29" i="10"/>
  <c r="BQ30" i="10"/>
  <c r="BQ31" i="10"/>
  <c r="BQ32" i="10"/>
  <c r="BQ33" i="10"/>
  <c r="BQ34" i="10"/>
  <c r="BQ36" i="10"/>
  <c r="BQ37" i="10"/>
  <c r="BQ38" i="10"/>
  <c r="BQ58" i="10"/>
  <c r="BL64" i="5"/>
  <c r="BL40" i="5"/>
  <c r="BL43" i="5" s="1"/>
  <c r="BK19" i="9"/>
  <c r="BL42" i="5" s="1"/>
  <c r="BR5" i="10"/>
  <c r="BR6" i="10"/>
  <c r="BR7" i="10"/>
  <c r="BR8" i="10"/>
  <c r="BR9" i="10"/>
  <c r="BR10" i="10"/>
  <c r="BR11" i="10"/>
  <c r="BR12" i="10"/>
  <c r="BR13" i="10"/>
  <c r="BR14" i="10"/>
  <c r="BR15" i="10"/>
  <c r="BR16" i="10"/>
  <c r="BR17" i="10"/>
  <c r="BR18" i="10"/>
  <c r="BR19" i="10"/>
  <c r="BR20" i="10"/>
  <c r="BR21" i="10"/>
  <c r="BR22" i="10"/>
  <c r="BR23" i="10"/>
  <c r="BR24" i="10"/>
  <c r="BR25" i="10"/>
  <c r="BR26" i="10"/>
  <c r="BR27" i="10"/>
  <c r="BR28" i="10"/>
  <c r="BR29" i="10"/>
  <c r="BR30" i="10"/>
  <c r="BR31" i="10"/>
  <c r="BR32" i="10"/>
  <c r="BR33" i="10"/>
  <c r="BR34" i="10"/>
  <c r="BR36" i="10"/>
  <c r="BR37" i="10"/>
  <c r="BR38" i="10"/>
  <c r="BM64" i="5"/>
  <c r="BM40" i="5"/>
  <c r="BM43" i="5" s="1"/>
  <c r="BL19" i="9"/>
  <c r="BM42" i="5" s="1"/>
  <c r="BS5" i="10"/>
  <c r="BS6" i="10"/>
  <c r="BS7" i="10"/>
  <c r="BS8" i="10"/>
  <c r="BS9" i="10"/>
  <c r="BS10" i="10"/>
  <c r="BS11" i="10"/>
  <c r="BS12" i="10"/>
  <c r="BS13" i="10"/>
  <c r="BS14" i="10"/>
  <c r="BS15" i="10"/>
  <c r="BS16" i="10"/>
  <c r="BS17" i="10"/>
  <c r="BS18" i="10"/>
  <c r="BS19" i="10"/>
  <c r="BS20" i="10"/>
  <c r="BS21" i="10"/>
  <c r="BS22" i="10"/>
  <c r="BS23" i="10"/>
  <c r="BS24" i="10"/>
  <c r="BS25" i="10"/>
  <c r="BS26" i="10"/>
  <c r="BS27" i="10"/>
  <c r="BS28" i="10"/>
  <c r="BS29" i="10"/>
  <c r="BS30" i="10"/>
  <c r="BS31" i="10"/>
  <c r="BS32" i="10"/>
  <c r="BS33" i="10"/>
  <c r="BS34" i="10"/>
  <c r="BS36" i="10"/>
  <c r="BS37" i="10"/>
  <c r="BS38" i="10"/>
  <c r="BS40" i="10"/>
  <c r="BN64" i="5"/>
  <c r="BN40" i="5"/>
  <c r="BN43" i="5" s="1"/>
  <c r="BM19" i="9"/>
  <c r="BN42" i="5" s="1"/>
  <c r="BT5" i="10"/>
  <c r="BT6" i="10"/>
  <c r="BT7" i="10"/>
  <c r="BT8" i="10"/>
  <c r="BT9" i="10"/>
  <c r="BT10" i="10"/>
  <c r="BT11" i="10"/>
  <c r="BT12" i="10"/>
  <c r="BT13" i="10"/>
  <c r="BT14" i="10"/>
  <c r="BT15" i="10"/>
  <c r="BT16" i="10"/>
  <c r="BT17" i="10"/>
  <c r="BT18" i="10"/>
  <c r="BT19" i="10"/>
  <c r="BT20" i="10"/>
  <c r="BT21" i="10"/>
  <c r="BT22" i="10"/>
  <c r="BT23" i="10"/>
  <c r="BT24" i="10"/>
  <c r="BT25" i="10"/>
  <c r="BT26" i="10"/>
  <c r="BT27" i="10"/>
  <c r="BT28" i="10"/>
  <c r="BT29" i="10"/>
  <c r="BT30" i="10"/>
  <c r="BT31" i="10"/>
  <c r="BT32" i="10"/>
  <c r="BT33" i="10"/>
  <c r="BT34" i="10"/>
  <c r="BT36" i="10"/>
  <c r="BT37" i="10"/>
  <c r="BT38" i="10"/>
  <c r="BO64" i="5"/>
  <c r="BO40" i="5"/>
  <c r="BO43" i="5" s="1"/>
  <c r="BN19" i="9"/>
  <c r="BO42" i="5" s="1"/>
  <c r="BU5" i="10"/>
  <c r="BU6" i="10"/>
  <c r="BU7" i="10"/>
  <c r="BU8" i="10"/>
  <c r="BU9" i="10"/>
  <c r="BU10" i="10"/>
  <c r="BU11" i="10"/>
  <c r="BU12" i="10"/>
  <c r="BU13" i="10"/>
  <c r="BU14" i="10"/>
  <c r="BU15" i="10"/>
  <c r="BU16" i="10"/>
  <c r="BU17" i="10"/>
  <c r="BU18" i="10"/>
  <c r="BU19" i="10"/>
  <c r="BU20" i="10"/>
  <c r="BU21" i="10"/>
  <c r="BU22" i="10"/>
  <c r="BU23" i="10"/>
  <c r="BU24" i="10"/>
  <c r="BU25" i="10"/>
  <c r="BU26" i="10"/>
  <c r="BU27" i="10"/>
  <c r="BU28" i="10"/>
  <c r="BU29" i="10"/>
  <c r="BU30" i="10"/>
  <c r="BU31" i="10"/>
  <c r="BU32" i="10"/>
  <c r="BU33" i="10"/>
  <c r="BU34" i="10"/>
  <c r="BU36" i="10"/>
  <c r="BU37" i="10"/>
  <c r="BU38" i="10"/>
  <c r="BU40" i="10"/>
  <c r="BP64" i="5"/>
  <c r="BP40" i="5"/>
  <c r="BP43" i="5" s="1"/>
  <c r="BO19" i="9"/>
  <c r="BP42" i="5" s="1"/>
  <c r="BV5" i="10"/>
  <c r="BV6" i="10"/>
  <c r="BV7" i="10"/>
  <c r="BV8" i="10"/>
  <c r="BV9" i="10"/>
  <c r="BV10" i="10"/>
  <c r="BV11" i="10"/>
  <c r="BV12" i="10"/>
  <c r="BV13" i="10"/>
  <c r="BV14" i="10"/>
  <c r="BV15" i="10"/>
  <c r="BV16" i="10"/>
  <c r="BV17" i="10"/>
  <c r="BV18" i="10"/>
  <c r="BV19" i="10"/>
  <c r="BV20" i="10"/>
  <c r="BV21" i="10"/>
  <c r="BV22" i="10"/>
  <c r="BV23" i="10"/>
  <c r="BV24" i="10"/>
  <c r="BV25" i="10"/>
  <c r="BV26" i="10"/>
  <c r="BV27" i="10"/>
  <c r="BV28" i="10"/>
  <c r="BV29" i="10"/>
  <c r="BV30" i="10"/>
  <c r="BV31" i="10"/>
  <c r="BV32" i="10"/>
  <c r="BV33" i="10"/>
  <c r="BV34" i="10"/>
  <c r="BV36" i="10"/>
  <c r="BV37" i="10"/>
  <c r="BV38" i="10"/>
  <c r="BV40" i="10"/>
  <c r="BQ64" i="5"/>
  <c r="BQ40" i="5"/>
  <c r="BQ43" i="5" s="1"/>
  <c r="BP19" i="9"/>
  <c r="BQ42" i="5" s="1"/>
  <c r="BW5" i="10"/>
  <c r="BW6" i="10"/>
  <c r="BW7" i="10"/>
  <c r="BW8" i="10"/>
  <c r="BW9" i="10"/>
  <c r="BW10" i="10"/>
  <c r="BW11" i="10"/>
  <c r="BW12" i="10"/>
  <c r="BW13" i="10"/>
  <c r="BW14" i="10"/>
  <c r="BW15" i="10"/>
  <c r="BW16" i="10"/>
  <c r="BW17" i="10"/>
  <c r="BW18" i="10"/>
  <c r="BW19" i="10"/>
  <c r="BW20" i="10"/>
  <c r="BW21" i="10"/>
  <c r="BW22" i="10"/>
  <c r="BW23" i="10"/>
  <c r="BW24" i="10"/>
  <c r="BW25" i="10"/>
  <c r="BW26" i="10"/>
  <c r="BW27" i="10"/>
  <c r="BW28" i="10"/>
  <c r="BW29" i="10"/>
  <c r="BW30" i="10"/>
  <c r="BW31" i="10"/>
  <c r="BW32" i="10"/>
  <c r="BW33" i="10"/>
  <c r="BW34" i="10"/>
  <c r="BW36" i="10"/>
  <c r="BW37" i="10"/>
  <c r="BW38" i="10"/>
  <c r="BR64" i="5"/>
  <c r="BR40" i="5"/>
  <c r="BR43" i="5" s="1"/>
  <c r="BQ19" i="9"/>
  <c r="BR42" i="5" s="1"/>
  <c r="BX5" i="10"/>
  <c r="BX6" i="10"/>
  <c r="BX7" i="10"/>
  <c r="BX8" i="10"/>
  <c r="BX9" i="10"/>
  <c r="BX10" i="10"/>
  <c r="BX11" i="10"/>
  <c r="BX12" i="10"/>
  <c r="BX13" i="10"/>
  <c r="BX14" i="10"/>
  <c r="BX15" i="10"/>
  <c r="BX16" i="10"/>
  <c r="BX17" i="10"/>
  <c r="BX18" i="10"/>
  <c r="BX19" i="10"/>
  <c r="BX20" i="10"/>
  <c r="BX21" i="10"/>
  <c r="BX22" i="10"/>
  <c r="BX23" i="10"/>
  <c r="BX24" i="10"/>
  <c r="BX25" i="10"/>
  <c r="BX26" i="10"/>
  <c r="BX27" i="10"/>
  <c r="BX28" i="10"/>
  <c r="BX29" i="10"/>
  <c r="BX30" i="10"/>
  <c r="BX31" i="10"/>
  <c r="BX32" i="10"/>
  <c r="BX33" i="10"/>
  <c r="BX34" i="10"/>
  <c r="BX36" i="10"/>
  <c r="BX37" i="10"/>
  <c r="BX38" i="10"/>
  <c r="BX40" i="10"/>
  <c r="BS64" i="5"/>
  <c r="BS40" i="5"/>
  <c r="BS43" i="5" s="1"/>
  <c r="BR19" i="9"/>
  <c r="BS42" i="5" s="1"/>
  <c r="BY5" i="10"/>
  <c r="BY6" i="10"/>
  <c r="BY7" i="10"/>
  <c r="BY8" i="10"/>
  <c r="BY9" i="10"/>
  <c r="BY10" i="10"/>
  <c r="BY11" i="10"/>
  <c r="BY12" i="10"/>
  <c r="BY13" i="10"/>
  <c r="BY14" i="10"/>
  <c r="BY15" i="10"/>
  <c r="BY16" i="10"/>
  <c r="BY17" i="10"/>
  <c r="BY18" i="10"/>
  <c r="BY19" i="10"/>
  <c r="BY20" i="10"/>
  <c r="BY21" i="10"/>
  <c r="BY22" i="10"/>
  <c r="BY23" i="10"/>
  <c r="BY24" i="10"/>
  <c r="BY25" i="10"/>
  <c r="BY26" i="10"/>
  <c r="BY27" i="10"/>
  <c r="BY28" i="10"/>
  <c r="BY29" i="10"/>
  <c r="BY30" i="10"/>
  <c r="BY31" i="10"/>
  <c r="BY32" i="10"/>
  <c r="BY33" i="10"/>
  <c r="BY34" i="10"/>
  <c r="BY36" i="10"/>
  <c r="BY37" i="10"/>
  <c r="BY38" i="10"/>
  <c r="BY40" i="10"/>
  <c r="BT64" i="5"/>
  <c r="BT40" i="5"/>
  <c r="BT43" i="5" s="1"/>
  <c r="BS19" i="9"/>
  <c r="BT42" i="5" s="1"/>
  <c r="BZ5" i="10"/>
  <c r="BZ6" i="10"/>
  <c r="BZ7" i="10"/>
  <c r="BZ8" i="10"/>
  <c r="BZ9" i="10"/>
  <c r="BZ10" i="10"/>
  <c r="BZ11" i="10"/>
  <c r="BZ12" i="10"/>
  <c r="BZ13" i="10"/>
  <c r="BZ14" i="10"/>
  <c r="BZ15" i="10"/>
  <c r="BZ16" i="10"/>
  <c r="BZ17" i="10"/>
  <c r="BZ18" i="10"/>
  <c r="BZ19" i="10"/>
  <c r="BZ20" i="10"/>
  <c r="BZ21" i="10"/>
  <c r="BZ22" i="10"/>
  <c r="BZ23" i="10"/>
  <c r="BZ24" i="10"/>
  <c r="BZ25" i="10"/>
  <c r="BZ26" i="10"/>
  <c r="BZ27" i="10"/>
  <c r="BZ28" i="10"/>
  <c r="BZ29" i="10"/>
  <c r="BZ30" i="10"/>
  <c r="BZ31" i="10"/>
  <c r="BZ32" i="10"/>
  <c r="BZ33" i="10"/>
  <c r="BZ34" i="10"/>
  <c r="BZ36" i="10"/>
  <c r="BZ37" i="10"/>
  <c r="BZ38" i="10"/>
  <c r="BZ40" i="10"/>
  <c r="BU64" i="5"/>
  <c r="BU40" i="5"/>
  <c r="BU43" i="5" s="1"/>
  <c r="BT19" i="9"/>
  <c r="BU42" i="5" s="1"/>
  <c r="CA5" i="10"/>
  <c r="CA6" i="10"/>
  <c r="CA7" i="10"/>
  <c r="CA8" i="10"/>
  <c r="CA9" i="10"/>
  <c r="CA10" i="10"/>
  <c r="CA11" i="10"/>
  <c r="CA12" i="10"/>
  <c r="CA13" i="10"/>
  <c r="CA14" i="10"/>
  <c r="CA15" i="10"/>
  <c r="CA16" i="10"/>
  <c r="CA17" i="10"/>
  <c r="CA18" i="10"/>
  <c r="CA19" i="10"/>
  <c r="CA20" i="10"/>
  <c r="CA21" i="10"/>
  <c r="CA22" i="10"/>
  <c r="CA23" i="10"/>
  <c r="CA24" i="10"/>
  <c r="CA25" i="10"/>
  <c r="CA26" i="10"/>
  <c r="CA27" i="10"/>
  <c r="CA28" i="10"/>
  <c r="CA29" i="10"/>
  <c r="CA30" i="10"/>
  <c r="CA31" i="10"/>
  <c r="CA32" i="10"/>
  <c r="CA33" i="10"/>
  <c r="CA34" i="10"/>
  <c r="CA36" i="10"/>
  <c r="CA37" i="10"/>
  <c r="CA38" i="10"/>
  <c r="BV64" i="5"/>
  <c r="BV40" i="5"/>
  <c r="BV43" i="5" s="1"/>
  <c r="BU19" i="9"/>
  <c r="BV42" i="5" s="1"/>
  <c r="CB5" i="10"/>
  <c r="CB6" i="10"/>
  <c r="CB7" i="10"/>
  <c r="CB8" i="10"/>
  <c r="CB9" i="10"/>
  <c r="CB10" i="10"/>
  <c r="CB11" i="10"/>
  <c r="CB12" i="10"/>
  <c r="CB13" i="10"/>
  <c r="CB14" i="10"/>
  <c r="CB15" i="10"/>
  <c r="CB16" i="10"/>
  <c r="CB17" i="10"/>
  <c r="CB18" i="10"/>
  <c r="CB19" i="10"/>
  <c r="CB20" i="10"/>
  <c r="CB21" i="10"/>
  <c r="CB22" i="10"/>
  <c r="CB23" i="10"/>
  <c r="CB24" i="10"/>
  <c r="CB25" i="10"/>
  <c r="CB26" i="10"/>
  <c r="CB27" i="10"/>
  <c r="CB28" i="10"/>
  <c r="CB29" i="10"/>
  <c r="CB30" i="10"/>
  <c r="CB31" i="10"/>
  <c r="CB32" i="10"/>
  <c r="CB33" i="10"/>
  <c r="CB34" i="10"/>
  <c r="CB36" i="10"/>
  <c r="CB37" i="10"/>
  <c r="CB38" i="10"/>
  <c r="CB40" i="10"/>
  <c r="BW64" i="5"/>
  <c r="BW40" i="5"/>
  <c r="BW43" i="5" s="1"/>
  <c r="BV19" i="9"/>
  <c r="BW42" i="5" s="1"/>
  <c r="CC5" i="10"/>
  <c r="CC6" i="10"/>
  <c r="CC7" i="10"/>
  <c r="CC8" i="10"/>
  <c r="CC9" i="10"/>
  <c r="CC10" i="10"/>
  <c r="CC11" i="10"/>
  <c r="CC12" i="10"/>
  <c r="CC13" i="10"/>
  <c r="CC14" i="10"/>
  <c r="CC15" i="10"/>
  <c r="CC16" i="10"/>
  <c r="CC17" i="10"/>
  <c r="CC18" i="10"/>
  <c r="CC19" i="10"/>
  <c r="CC20" i="10"/>
  <c r="CC21" i="10"/>
  <c r="CC22" i="10"/>
  <c r="CC23" i="10"/>
  <c r="CC24" i="10"/>
  <c r="CC25" i="10"/>
  <c r="CC26" i="10"/>
  <c r="CC27" i="10"/>
  <c r="CC28" i="10"/>
  <c r="CC29" i="10"/>
  <c r="CC30" i="10"/>
  <c r="CC31" i="10"/>
  <c r="CC32" i="10"/>
  <c r="CC33" i="10"/>
  <c r="CC34" i="10"/>
  <c r="CC36" i="10"/>
  <c r="CC37" i="10"/>
  <c r="CC38" i="10"/>
  <c r="CC40" i="10"/>
  <c r="BX64" i="5"/>
  <c r="BX40" i="5"/>
  <c r="BX43" i="5" s="1"/>
  <c r="BW19" i="9"/>
  <c r="BX42" i="5" s="1"/>
  <c r="CD5" i="10"/>
  <c r="CD6" i="10"/>
  <c r="CD7" i="10"/>
  <c r="CD8" i="10"/>
  <c r="CD9" i="10"/>
  <c r="CD10" i="10"/>
  <c r="CD11" i="10"/>
  <c r="CD12" i="10"/>
  <c r="CD13" i="10"/>
  <c r="CD14" i="10"/>
  <c r="CD15" i="10"/>
  <c r="CD16" i="10"/>
  <c r="CD17" i="10"/>
  <c r="CD18" i="10"/>
  <c r="CD19" i="10"/>
  <c r="CD20" i="10"/>
  <c r="CD21" i="10"/>
  <c r="CD22" i="10"/>
  <c r="CD23" i="10"/>
  <c r="CD24" i="10"/>
  <c r="CD25" i="10"/>
  <c r="CD26" i="10"/>
  <c r="CD27" i="10"/>
  <c r="CD28" i="10"/>
  <c r="CD29" i="10"/>
  <c r="CD30" i="10"/>
  <c r="CD31" i="10"/>
  <c r="CD32" i="10"/>
  <c r="CD33" i="10"/>
  <c r="CD34" i="10"/>
  <c r="CD36" i="10"/>
  <c r="CD37" i="10"/>
  <c r="CD38" i="10"/>
  <c r="CD58" i="10"/>
  <c r="BY64" i="5"/>
  <c r="BY40" i="5"/>
  <c r="BY43" i="5" s="1"/>
  <c r="BX19" i="9"/>
  <c r="BY42" i="5" s="1"/>
  <c r="CE5" i="10"/>
  <c r="CE6" i="10"/>
  <c r="CE7" i="10"/>
  <c r="CE8" i="10"/>
  <c r="CE9" i="10"/>
  <c r="CE10" i="10"/>
  <c r="CE11" i="10"/>
  <c r="CE12" i="10"/>
  <c r="CE13" i="10"/>
  <c r="CE14" i="10"/>
  <c r="CE15" i="10"/>
  <c r="CE16" i="10"/>
  <c r="CE17" i="10"/>
  <c r="CE18" i="10"/>
  <c r="CE19" i="10"/>
  <c r="CE20" i="10"/>
  <c r="CE21" i="10"/>
  <c r="CE22" i="10"/>
  <c r="CE23" i="10"/>
  <c r="CE24" i="10"/>
  <c r="CE25" i="10"/>
  <c r="CE26" i="10"/>
  <c r="CE27" i="10"/>
  <c r="CE28" i="10"/>
  <c r="CE29" i="10"/>
  <c r="CE30" i="10"/>
  <c r="CE31" i="10"/>
  <c r="CE32" i="10"/>
  <c r="CE33" i="10"/>
  <c r="CE34" i="10"/>
  <c r="CE36" i="10"/>
  <c r="CE37" i="10"/>
  <c r="CE38" i="10"/>
  <c r="CE40" i="10"/>
  <c r="BZ64" i="5"/>
  <c r="BZ40" i="5"/>
  <c r="BZ43" i="5" s="1"/>
  <c r="BY19" i="9"/>
  <c r="BZ42" i="5" s="1"/>
  <c r="CF5" i="10"/>
  <c r="CF6" i="10"/>
  <c r="CF7" i="10"/>
  <c r="CF8" i="10"/>
  <c r="CF9" i="10"/>
  <c r="CF10" i="10"/>
  <c r="CF11" i="10"/>
  <c r="CF12" i="10"/>
  <c r="CF13" i="10"/>
  <c r="CF14" i="10"/>
  <c r="CF15" i="10"/>
  <c r="CF16" i="10"/>
  <c r="CF17" i="10"/>
  <c r="CF18" i="10"/>
  <c r="CF19" i="10"/>
  <c r="CF20" i="10"/>
  <c r="CF21" i="10"/>
  <c r="CF22" i="10"/>
  <c r="CF23" i="10"/>
  <c r="CF24" i="10"/>
  <c r="CF25" i="10"/>
  <c r="CF26" i="10"/>
  <c r="CF27" i="10"/>
  <c r="CF28" i="10"/>
  <c r="CF29" i="10"/>
  <c r="CF30" i="10"/>
  <c r="CF31" i="10"/>
  <c r="CF32" i="10"/>
  <c r="CF33" i="10"/>
  <c r="CF34" i="10"/>
  <c r="CF36" i="10"/>
  <c r="CF37" i="10"/>
  <c r="CF38" i="10"/>
  <c r="CA64" i="5"/>
  <c r="CA40" i="5"/>
  <c r="CA43" i="5" s="1"/>
  <c r="BZ19" i="9"/>
  <c r="CA42" i="5" s="1"/>
  <c r="CG5" i="10"/>
  <c r="CG6" i="10"/>
  <c r="CG7" i="10"/>
  <c r="CG8" i="10"/>
  <c r="CG9" i="10"/>
  <c r="CG10" i="10"/>
  <c r="CG11" i="10"/>
  <c r="CG12" i="10"/>
  <c r="CG13" i="10"/>
  <c r="CG14" i="10"/>
  <c r="CG15" i="10"/>
  <c r="CG16" i="10"/>
  <c r="CG17" i="10"/>
  <c r="CG18" i="10"/>
  <c r="CG19" i="10"/>
  <c r="CG20" i="10"/>
  <c r="CG21" i="10"/>
  <c r="CG22" i="10"/>
  <c r="CG23" i="10"/>
  <c r="CG24" i="10"/>
  <c r="CG25" i="10"/>
  <c r="CG26" i="10"/>
  <c r="CG27" i="10"/>
  <c r="CG28" i="10"/>
  <c r="CG29" i="10"/>
  <c r="CG30" i="10"/>
  <c r="CG31" i="10"/>
  <c r="CG32" i="10"/>
  <c r="CG33" i="10"/>
  <c r="CG34" i="10"/>
  <c r="CG36" i="10"/>
  <c r="CG37" i="10"/>
  <c r="CG38" i="10"/>
  <c r="CG40" i="10"/>
  <c r="CB64" i="5"/>
  <c r="CB40" i="5"/>
  <c r="CB43" i="5" s="1"/>
  <c r="CA19" i="9"/>
  <c r="CB42" i="5" s="1"/>
  <c r="CH5" i="10"/>
  <c r="CH6" i="10"/>
  <c r="CH7" i="10"/>
  <c r="CH8" i="10"/>
  <c r="CH9" i="10"/>
  <c r="CH10" i="10"/>
  <c r="CH11" i="10"/>
  <c r="CH12" i="10"/>
  <c r="CH13" i="10"/>
  <c r="CH14" i="10"/>
  <c r="CH15" i="10"/>
  <c r="CH16" i="10"/>
  <c r="CH17" i="10"/>
  <c r="CH18" i="10"/>
  <c r="CH19" i="10"/>
  <c r="CH20" i="10"/>
  <c r="CH21" i="10"/>
  <c r="CH22" i="10"/>
  <c r="CH23" i="10"/>
  <c r="CH24" i="10"/>
  <c r="CH25" i="10"/>
  <c r="CH26" i="10"/>
  <c r="CH27" i="10"/>
  <c r="CH28" i="10"/>
  <c r="CH29" i="10"/>
  <c r="CH30" i="10"/>
  <c r="CH31" i="10"/>
  <c r="CH32" i="10"/>
  <c r="CH33" i="10"/>
  <c r="CH34" i="10"/>
  <c r="CH36" i="10"/>
  <c r="CH37" i="10"/>
  <c r="CH38" i="10"/>
  <c r="CC64" i="5"/>
  <c r="CC40" i="5"/>
  <c r="CC43" i="5" s="1"/>
  <c r="CB19" i="9"/>
  <c r="CC42" i="5" s="1"/>
  <c r="CI5" i="10"/>
  <c r="CI6" i="10"/>
  <c r="CI7" i="10"/>
  <c r="CI8" i="10"/>
  <c r="CI9" i="10"/>
  <c r="CI10" i="10"/>
  <c r="CI11" i="10"/>
  <c r="CI12" i="10"/>
  <c r="CI13" i="10"/>
  <c r="CI14" i="10"/>
  <c r="CI15" i="10"/>
  <c r="CI16" i="10"/>
  <c r="CI17" i="10"/>
  <c r="CI18" i="10"/>
  <c r="CI19" i="10"/>
  <c r="CI20" i="10"/>
  <c r="CI21" i="10"/>
  <c r="CI22" i="10"/>
  <c r="CI23" i="10"/>
  <c r="CI24" i="10"/>
  <c r="CI25" i="10"/>
  <c r="CI26" i="10"/>
  <c r="CI27" i="10"/>
  <c r="CI28" i="10"/>
  <c r="CI29" i="10"/>
  <c r="CI30" i="10"/>
  <c r="CI31" i="10"/>
  <c r="CI32" i="10"/>
  <c r="CI33" i="10"/>
  <c r="CI34" i="10"/>
  <c r="CI36" i="10"/>
  <c r="CI37" i="10"/>
  <c r="CI38" i="10"/>
  <c r="CI40" i="10"/>
  <c r="CD64" i="5"/>
  <c r="CD40" i="5"/>
  <c r="CD43" i="5" s="1"/>
  <c r="CC19" i="9"/>
  <c r="CD42" i="5" s="1"/>
  <c r="CJ5" i="10"/>
  <c r="CJ6" i="10"/>
  <c r="CJ7" i="10"/>
  <c r="CJ8" i="10"/>
  <c r="CJ9" i="10"/>
  <c r="CJ10" i="10"/>
  <c r="CJ11" i="10"/>
  <c r="CJ12" i="10"/>
  <c r="CJ13" i="10"/>
  <c r="CJ14" i="10"/>
  <c r="CJ15" i="10"/>
  <c r="CJ16" i="10"/>
  <c r="CJ17" i="10"/>
  <c r="CJ18" i="10"/>
  <c r="CJ19" i="10"/>
  <c r="CJ20" i="10"/>
  <c r="CJ21" i="10"/>
  <c r="CJ22" i="10"/>
  <c r="CJ23" i="10"/>
  <c r="CJ24" i="10"/>
  <c r="CJ25" i="10"/>
  <c r="CJ26" i="10"/>
  <c r="CJ27" i="10"/>
  <c r="CJ28" i="10"/>
  <c r="CJ29" i="10"/>
  <c r="CJ30" i="10"/>
  <c r="CJ31" i="10"/>
  <c r="CJ32" i="10"/>
  <c r="CJ33" i="10"/>
  <c r="CJ34" i="10"/>
  <c r="CJ36" i="10"/>
  <c r="CJ37" i="10"/>
  <c r="CJ38" i="10"/>
  <c r="CE64" i="5"/>
  <c r="CE40" i="5"/>
  <c r="CE43" i="5" s="1"/>
  <c r="CD19" i="9"/>
  <c r="CE42" i="5" s="1"/>
  <c r="CK5" i="10"/>
  <c r="CK6" i="10"/>
  <c r="CK7" i="10"/>
  <c r="CK8" i="10"/>
  <c r="CK9" i="10"/>
  <c r="CK10" i="10"/>
  <c r="CK11" i="10"/>
  <c r="CK12" i="10"/>
  <c r="CK13" i="10"/>
  <c r="CK14" i="10"/>
  <c r="CK15" i="10"/>
  <c r="CK16" i="10"/>
  <c r="CK17" i="10"/>
  <c r="CK18" i="10"/>
  <c r="CK19" i="10"/>
  <c r="CK20" i="10"/>
  <c r="CK21" i="10"/>
  <c r="CK22" i="10"/>
  <c r="CK23" i="10"/>
  <c r="CK24" i="10"/>
  <c r="CK25" i="10"/>
  <c r="CK26" i="10"/>
  <c r="CK27" i="10"/>
  <c r="CK28" i="10"/>
  <c r="CK29" i="10"/>
  <c r="CK30" i="10"/>
  <c r="CK31" i="10"/>
  <c r="CK32" i="10"/>
  <c r="CK33" i="10"/>
  <c r="CK34" i="10"/>
  <c r="CK36" i="10"/>
  <c r="CK37" i="10"/>
  <c r="CK38" i="10"/>
  <c r="CK40" i="10"/>
  <c r="CF64" i="5"/>
  <c r="CF40" i="5"/>
  <c r="CF43" i="5" s="1"/>
  <c r="CE19" i="9"/>
  <c r="CF42" i="5" s="1"/>
  <c r="CL5" i="10"/>
  <c r="CL6" i="10"/>
  <c r="CL7" i="10"/>
  <c r="CL8" i="10"/>
  <c r="CL9" i="10"/>
  <c r="CL10" i="10"/>
  <c r="CL11" i="10"/>
  <c r="CL12" i="10"/>
  <c r="CL13" i="10"/>
  <c r="CL14" i="10"/>
  <c r="CL15" i="10"/>
  <c r="CL16" i="10"/>
  <c r="CL17" i="10"/>
  <c r="CL18" i="10"/>
  <c r="CL19" i="10"/>
  <c r="CL20" i="10"/>
  <c r="CL21" i="10"/>
  <c r="CL22" i="10"/>
  <c r="CL23" i="10"/>
  <c r="CL24" i="10"/>
  <c r="CL25" i="10"/>
  <c r="CL26" i="10"/>
  <c r="CL27" i="10"/>
  <c r="CL28" i="10"/>
  <c r="CL29" i="10"/>
  <c r="CL30" i="10"/>
  <c r="CL31" i="10"/>
  <c r="CL32" i="10"/>
  <c r="CL33" i="10"/>
  <c r="CL34" i="10"/>
  <c r="CL36" i="10"/>
  <c r="CL37" i="10"/>
  <c r="CL38" i="10"/>
  <c r="CG64" i="5"/>
  <c r="CG40" i="5"/>
  <c r="CG43" i="5" s="1"/>
  <c r="CF19" i="9"/>
  <c r="CG42" i="5" s="1"/>
  <c r="CM5" i="10"/>
  <c r="CM6" i="10"/>
  <c r="CM7" i="10"/>
  <c r="CM8" i="10"/>
  <c r="CM9" i="10"/>
  <c r="CM10" i="10"/>
  <c r="CM11" i="10"/>
  <c r="CM12" i="10"/>
  <c r="CM13" i="10"/>
  <c r="CM14" i="10"/>
  <c r="CM15" i="10"/>
  <c r="CM16" i="10"/>
  <c r="CM17" i="10"/>
  <c r="CM18" i="10"/>
  <c r="CM19" i="10"/>
  <c r="CM20" i="10"/>
  <c r="CM21" i="10"/>
  <c r="CM22" i="10"/>
  <c r="CM23" i="10"/>
  <c r="CM24" i="10"/>
  <c r="CM25" i="10"/>
  <c r="CM26" i="10"/>
  <c r="CM27" i="10"/>
  <c r="CM28" i="10"/>
  <c r="CM29" i="10"/>
  <c r="CM30" i="10"/>
  <c r="CM31" i="10"/>
  <c r="CM32" i="10"/>
  <c r="CM33" i="10"/>
  <c r="CM34" i="10"/>
  <c r="CM36" i="10"/>
  <c r="CM37" i="10"/>
  <c r="CM38" i="10"/>
  <c r="CH64" i="5"/>
  <c r="CH40" i="5"/>
  <c r="CH43" i="5" s="1"/>
  <c r="CG19" i="9"/>
  <c r="CH42" i="5" s="1"/>
  <c r="CN5" i="10"/>
  <c r="CN6" i="10"/>
  <c r="CN7" i="10"/>
  <c r="CN8" i="10"/>
  <c r="CN9" i="10"/>
  <c r="CN10" i="10"/>
  <c r="CN11" i="10"/>
  <c r="CN12" i="10"/>
  <c r="CN13" i="10"/>
  <c r="CN14" i="10"/>
  <c r="CN15" i="10"/>
  <c r="CN16" i="10"/>
  <c r="CN17" i="10"/>
  <c r="CN18" i="10"/>
  <c r="CN19" i="10"/>
  <c r="CN20" i="10"/>
  <c r="CN21" i="10"/>
  <c r="CN22" i="10"/>
  <c r="CN23" i="10"/>
  <c r="CN24" i="10"/>
  <c r="CN25" i="10"/>
  <c r="CN26" i="10"/>
  <c r="CN27" i="10"/>
  <c r="CN28" i="10"/>
  <c r="CN29" i="10"/>
  <c r="CN30" i="10"/>
  <c r="CN31" i="10"/>
  <c r="CN32" i="10"/>
  <c r="CN33" i="10"/>
  <c r="CN34" i="10"/>
  <c r="CN36" i="10"/>
  <c r="CN37" i="10"/>
  <c r="CN38" i="10"/>
  <c r="CI64" i="5"/>
  <c r="CI40" i="5"/>
  <c r="CI43" i="5" s="1"/>
  <c r="CH19" i="9"/>
  <c r="CI42" i="5" s="1"/>
  <c r="CO5" i="10"/>
  <c r="CO6" i="10"/>
  <c r="CO7" i="10"/>
  <c r="CO8" i="10"/>
  <c r="CO9" i="10"/>
  <c r="CO10" i="10"/>
  <c r="CO11" i="10"/>
  <c r="CO12" i="10"/>
  <c r="CO13" i="10"/>
  <c r="CO14" i="10"/>
  <c r="CO15" i="10"/>
  <c r="CO16" i="10"/>
  <c r="CO17" i="10"/>
  <c r="CO18" i="10"/>
  <c r="CO19" i="10"/>
  <c r="CO20" i="10"/>
  <c r="CO21" i="10"/>
  <c r="CO22" i="10"/>
  <c r="CO23" i="10"/>
  <c r="CO24" i="10"/>
  <c r="CO25" i="10"/>
  <c r="CO26" i="10"/>
  <c r="CO27" i="10"/>
  <c r="CO28" i="10"/>
  <c r="CO29" i="10"/>
  <c r="CO30" i="10"/>
  <c r="CO31" i="10"/>
  <c r="CO32" i="10"/>
  <c r="CO33" i="10"/>
  <c r="CO34" i="10"/>
  <c r="CO36" i="10"/>
  <c r="CO37" i="10"/>
  <c r="CO38" i="10"/>
  <c r="CJ64" i="5"/>
  <c r="CJ40" i="5"/>
  <c r="CJ43" i="5" s="1"/>
  <c r="CI19" i="9"/>
  <c r="CJ42" i="5" s="1"/>
  <c r="CP5" i="10"/>
  <c r="CP6" i="10"/>
  <c r="CP7" i="10"/>
  <c r="CP8" i="10"/>
  <c r="CP9" i="10"/>
  <c r="CP10" i="10"/>
  <c r="CP11" i="10"/>
  <c r="CP12" i="10"/>
  <c r="CP13" i="10"/>
  <c r="CP14" i="10"/>
  <c r="CP15" i="10"/>
  <c r="CP16" i="10"/>
  <c r="CP17" i="10"/>
  <c r="CP18" i="10"/>
  <c r="CP19" i="10"/>
  <c r="CP20" i="10"/>
  <c r="CP21" i="10"/>
  <c r="CP22" i="10"/>
  <c r="CP23" i="10"/>
  <c r="CP24" i="10"/>
  <c r="CP25" i="10"/>
  <c r="CP26" i="10"/>
  <c r="CP27" i="10"/>
  <c r="CP28" i="10"/>
  <c r="CP29" i="10"/>
  <c r="CP30" i="10"/>
  <c r="CP31" i="10"/>
  <c r="CP32" i="10"/>
  <c r="CP33" i="10"/>
  <c r="CP34" i="10"/>
  <c r="CP36" i="10"/>
  <c r="CP37" i="10"/>
  <c r="CP38" i="10"/>
  <c r="CP40" i="10"/>
  <c r="CK64" i="5"/>
  <c r="CK40" i="5"/>
  <c r="CK43" i="5" s="1"/>
  <c r="CJ19" i="9"/>
  <c r="CK42" i="5" s="1"/>
  <c r="CQ5" i="10"/>
  <c r="CQ6" i="10"/>
  <c r="CQ7" i="10"/>
  <c r="CQ8" i="10"/>
  <c r="CQ9" i="10"/>
  <c r="CQ10" i="10"/>
  <c r="CQ11" i="10"/>
  <c r="CQ12" i="10"/>
  <c r="CQ13" i="10"/>
  <c r="CQ14" i="10"/>
  <c r="CQ15" i="10"/>
  <c r="CQ16" i="10"/>
  <c r="CQ17" i="10"/>
  <c r="CQ18" i="10"/>
  <c r="CQ19" i="10"/>
  <c r="CQ20" i="10"/>
  <c r="CQ21" i="10"/>
  <c r="CQ22" i="10"/>
  <c r="CQ23" i="10"/>
  <c r="CQ24" i="10"/>
  <c r="CQ25" i="10"/>
  <c r="CQ26" i="10"/>
  <c r="CQ27" i="10"/>
  <c r="CQ28" i="10"/>
  <c r="CQ29" i="10"/>
  <c r="CQ30" i="10"/>
  <c r="CQ31" i="10"/>
  <c r="CQ32" i="10"/>
  <c r="CQ33" i="10"/>
  <c r="CQ34" i="10"/>
  <c r="CQ36" i="10"/>
  <c r="CQ37" i="10"/>
  <c r="CQ38" i="10"/>
  <c r="CQ40" i="10"/>
  <c r="CL64" i="5"/>
  <c r="CL40" i="5"/>
  <c r="CL43" i="5" s="1"/>
  <c r="CK19" i="9"/>
  <c r="CL42" i="5" s="1"/>
  <c r="CR5" i="10"/>
  <c r="CR6" i="10"/>
  <c r="CR7" i="10"/>
  <c r="CR8" i="10"/>
  <c r="CR9" i="10"/>
  <c r="CR10" i="10"/>
  <c r="CR11" i="10"/>
  <c r="CR12" i="10"/>
  <c r="CR13" i="10"/>
  <c r="CR14" i="10"/>
  <c r="CR15" i="10"/>
  <c r="CR16" i="10"/>
  <c r="CR17" i="10"/>
  <c r="CR18" i="10"/>
  <c r="CR19" i="10"/>
  <c r="CR20" i="10"/>
  <c r="CR21" i="10"/>
  <c r="CR22" i="10"/>
  <c r="CR23" i="10"/>
  <c r="CR24" i="10"/>
  <c r="CR25" i="10"/>
  <c r="CR26" i="10"/>
  <c r="CR27" i="10"/>
  <c r="CR28" i="10"/>
  <c r="CR29" i="10"/>
  <c r="CR30" i="10"/>
  <c r="CR31" i="10"/>
  <c r="CR32" i="10"/>
  <c r="CR33" i="10"/>
  <c r="CR34" i="10"/>
  <c r="CR36" i="10"/>
  <c r="CR37" i="10"/>
  <c r="CR38" i="10"/>
  <c r="CM64" i="5"/>
  <c r="CM40" i="5"/>
  <c r="CM43" i="5" s="1"/>
  <c r="CL19" i="9"/>
  <c r="CM42" i="5" s="1"/>
  <c r="CS5" i="10"/>
  <c r="CS6" i="10"/>
  <c r="CS7" i="10"/>
  <c r="CS8" i="10"/>
  <c r="CS9" i="10"/>
  <c r="CS10" i="10"/>
  <c r="CS11" i="10"/>
  <c r="CS12" i="10"/>
  <c r="CS13" i="10"/>
  <c r="CS14" i="10"/>
  <c r="CS15" i="10"/>
  <c r="CS16" i="10"/>
  <c r="CS17" i="10"/>
  <c r="CS18" i="10"/>
  <c r="CS19" i="10"/>
  <c r="CS20" i="10"/>
  <c r="CS21" i="10"/>
  <c r="CS22" i="10"/>
  <c r="CS23" i="10"/>
  <c r="CS24" i="10"/>
  <c r="CS25" i="10"/>
  <c r="CS26" i="10"/>
  <c r="CS27" i="10"/>
  <c r="CS28" i="10"/>
  <c r="CS29" i="10"/>
  <c r="CS30" i="10"/>
  <c r="CS31" i="10"/>
  <c r="CS32" i="10"/>
  <c r="CS33" i="10"/>
  <c r="CS34" i="10"/>
  <c r="CS36" i="10"/>
  <c r="CS37" i="10"/>
  <c r="CS38" i="10"/>
  <c r="CN64" i="5"/>
  <c r="CN40" i="5"/>
  <c r="CM19" i="9"/>
  <c r="CN42" i="5" s="1"/>
  <c r="CT5" i="10"/>
  <c r="CT6" i="10"/>
  <c r="CT7" i="10"/>
  <c r="CT8" i="10"/>
  <c r="CT9" i="10"/>
  <c r="CT10" i="10"/>
  <c r="CT11" i="10"/>
  <c r="CT12" i="10"/>
  <c r="CT13" i="10"/>
  <c r="CT14" i="10"/>
  <c r="CT15" i="10"/>
  <c r="CT16" i="10"/>
  <c r="CT17" i="10"/>
  <c r="CT18" i="10"/>
  <c r="CT19" i="10"/>
  <c r="CT20" i="10"/>
  <c r="CT21" i="10"/>
  <c r="CT22" i="10"/>
  <c r="CT23" i="10"/>
  <c r="CT24" i="10"/>
  <c r="CT25" i="10"/>
  <c r="CT26" i="10"/>
  <c r="CT27" i="10"/>
  <c r="CT28" i="10"/>
  <c r="CT29" i="10"/>
  <c r="CT30" i="10"/>
  <c r="CT31" i="10"/>
  <c r="CT32" i="10"/>
  <c r="CT33" i="10"/>
  <c r="CT34" i="10"/>
  <c r="CT36" i="10"/>
  <c r="CT37" i="10"/>
  <c r="CT38" i="10"/>
  <c r="CO64" i="5"/>
  <c r="CO40" i="5"/>
  <c r="CO43" i="5" s="1"/>
  <c r="CN19" i="9"/>
  <c r="CO42" i="5" s="1"/>
  <c r="CU5" i="10"/>
  <c r="CU6" i="10"/>
  <c r="CU7" i="10"/>
  <c r="CU8" i="10"/>
  <c r="CU9" i="10"/>
  <c r="CU10" i="10"/>
  <c r="CU11" i="10"/>
  <c r="CU12" i="10"/>
  <c r="CU13" i="10"/>
  <c r="CU14" i="10"/>
  <c r="CU15" i="10"/>
  <c r="CU16" i="10"/>
  <c r="CU17" i="10"/>
  <c r="CU18" i="10"/>
  <c r="CU19" i="10"/>
  <c r="CU20" i="10"/>
  <c r="CU21" i="10"/>
  <c r="CU22" i="10"/>
  <c r="CU23" i="10"/>
  <c r="CU24" i="10"/>
  <c r="CU25" i="10"/>
  <c r="CU26" i="10"/>
  <c r="CU27" i="10"/>
  <c r="CU28" i="10"/>
  <c r="CU29" i="10"/>
  <c r="CU30" i="10"/>
  <c r="CU31" i="10"/>
  <c r="CU32" i="10"/>
  <c r="CU33" i="10"/>
  <c r="CU34" i="10"/>
  <c r="CU36" i="10"/>
  <c r="CU37" i="10"/>
  <c r="CU38" i="10"/>
  <c r="CU40" i="10"/>
  <c r="CP64" i="5"/>
  <c r="CP40" i="5"/>
  <c r="CP43" i="5" s="1"/>
  <c r="CO19" i="9"/>
  <c r="CP42" i="5" s="1"/>
  <c r="CV5" i="10"/>
  <c r="CV6" i="10"/>
  <c r="CV7" i="10"/>
  <c r="CV8" i="10"/>
  <c r="CV9" i="10"/>
  <c r="CV10" i="10"/>
  <c r="CV11" i="10"/>
  <c r="CV12" i="10"/>
  <c r="CV13" i="10"/>
  <c r="CV14" i="10"/>
  <c r="CV15" i="10"/>
  <c r="CV16" i="10"/>
  <c r="CV17" i="10"/>
  <c r="CV18" i="10"/>
  <c r="CV19" i="10"/>
  <c r="CV20" i="10"/>
  <c r="CV21" i="10"/>
  <c r="CV22" i="10"/>
  <c r="CV23" i="10"/>
  <c r="CV24" i="10"/>
  <c r="CV25" i="10"/>
  <c r="CV26" i="10"/>
  <c r="CV27" i="10"/>
  <c r="CV28" i="10"/>
  <c r="CV29" i="10"/>
  <c r="CV30" i="10"/>
  <c r="CV31" i="10"/>
  <c r="CV32" i="10"/>
  <c r="CV33" i="10"/>
  <c r="CV34" i="10"/>
  <c r="CV36" i="10"/>
  <c r="CV37" i="10"/>
  <c r="CV38" i="10"/>
  <c r="CV40" i="10"/>
  <c r="CQ64" i="5"/>
  <c r="CQ40" i="5"/>
  <c r="CQ43" i="5" s="1"/>
  <c r="CP19" i="9"/>
  <c r="CQ42" i="5" s="1"/>
  <c r="CW5" i="10"/>
  <c r="CW6" i="10"/>
  <c r="CW7" i="10"/>
  <c r="CW8" i="10"/>
  <c r="CW9" i="10"/>
  <c r="CW10" i="10"/>
  <c r="CW11" i="10"/>
  <c r="CW12" i="10"/>
  <c r="CW13" i="10"/>
  <c r="CW14" i="10"/>
  <c r="CW15" i="10"/>
  <c r="CW16" i="10"/>
  <c r="CW17" i="10"/>
  <c r="CW18" i="10"/>
  <c r="CW19" i="10"/>
  <c r="CW20" i="10"/>
  <c r="CW21" i="10"/>
  <c r="CW22" i="10"/>
  <c r="CW23" i="10"/>
  <c r="CW24" i="10"/>
  <c r="CW25" i="10"/>
  <c r="CW26" i="10"/>
  <c r="CW27" i="10"/>
  <c r="CW28" i="10"/>
  <c r="CW29" i="10"/>
  <c r="CW30" i="10"/>
  <c r="CW31" i="10"/>
  <c r="CW32" i="10"/>
  <c r="CW33" i="10"/>
  <c r="CW34" i="10"/>
  <c r="CW36" i="10"/>
  <c r="CW37" i="10"/>
  <c r="CW38" i="10"/>
  <c r="CR64" i="5"/>
  <c r="CR40" i="5"/>
  <c r="CR43" i="5" s="1"/>
  <c r="CQ19" i="9"/>
  <c r="CR42" i="5" s="1"/>
  <c r="CX5" i="10"/>
  <c r="CX6" i="10"/>
  <c r="CX7" i="10"/>
  <c r="CX8" i="10"/>
  <c r="CX9" i="10"/>
  <c r="CX10" i="10"/>
  <c r="CX11" i="10"/>
  <c r="CX12" i="10"/>
  <c r="CX13" i="10"/>
  <c r="CX14" i="10"/>
  <c r="CX15" i="10"/>
  <c r="CX16" i="10"/>
  <c r="CX17" i="10"/>
  <c r="CX18" i="10"/>
  <c r="CX19" i="10"/>
  <c r="CX20" i="10"/>
  <c r="CX21" i="10"/>
  <c r="CX22" i="10"/>
  <c r="CX23" i="10"/>
  <c r="CX24" i="10"/>
  <c r="CX25" i="10"/>
  <c r="CX26" i="10"/>
  <c r="CX27" i="10"/>
  <c r="CX28" i="10"/>
  <c r="CX29" i="10"/>
  <c r="CX30" i="10"/>
  <c r="CX31" i="10"/>
  <c r="CX32" i="10"/>
  <c r="CX33" i="10"/>
  <c r="CX34" i="10"/>
  <c r="CX36" i="10"/>
  <c r="CX37" i="10"/>
  <c r="CX38" i="10"/>
  <c r="CS64" i="5"/>
  <c r="CS40" i="5"/>
  <c r="CS43" i="5" s="1"/>
  <c r="CR19" i="9"/>
  <c r="CS42" i="5" s="1"/>
  <c r="CY5" i="10"/>
  <c r="CY6" i="10"/>
  <c r="CY7" i="10"/>
  <c r="CY8" i="10"/>
  <c r="CY9" i="10"/>
  <c r="CY10" i="10"/>
  <c r="CY11" i="10"/>
  <c r="CY12" i="10"/>
  <c r="CY13" i="10"/>
  <c r="CY14" i="10"/>
  <c r="CY15" i="10"/>
  <c r="CY16" i="10"/>
  <c r="CY17" i="10"/>
  <c r="CY18" i="10"/>
  <c r="CY19" i="10"/>
  <c r="CY20" i="10"/>
  <c r="CY21" i="10"/>
  <c r="CY22" i="10"/>
  <c r="CY23" i="10"/>
  <c r="CY24" i="10"/>
  <c r="CY25" i="10"/>
  <c r="CY26" i="10"/>
  <c r="CY27" i="10"/>
  <c r="CY28" i="10"/>
  <c r="CY29" i="10"/>
  <c r="CY30" i="10"/>
  <c r="CY31" i="10"/>
  <c r="CY32" i="10"/>
  <c r="CY33" i="10"/>
  <c r="CY34" i="10"/>
  <c r="CY36" i="10"/>
  <c r="CY37" i="10"/>
  <c r="CY38" i="10"/>
  <c r="CY40" i="10"/>
  <c r="CY58" i="10"/>
  <c r="CT64" i="5"/>
  <c r="CT40" i="5"/>
  <c r="CT43" i="5" s="1"/>
  <c r="CS19" i="9"/>
  <c r="CT42" i="5" s="1"/>
  <c r="CZ5" i="10"/>
  <c r="CZ6" i="10"/>
  <c r="CZ7" i="10"/>
  <c r="CZ8" i="10"/>
  <c r="CZ9" i="10"/>
  <c r="CZ10" i="10"/>
  <c r="CZ11" i="10"/>
  <c r="CZ12" i="10"/>
  <c r="CZ13" i="10"/>
  <c r="CZ14" i="10"/>
  <c r="CZ15" i="10"/>
  <c r="CZ16" i="10"/>
  <c r="CZ17" i="10"/>
  <c r="CZ18" i="10"/>
  <c r="CZ19" i="10"/>
  <c r="CZ20" i="10"/>
  <c r="CZ21" i="10"/>
  <c r="CZ22" i="10"/>
  <c r="CZ23" i="10"/>
  <c r="CZ24" i="10"/>
  <c r="CZ25" i="10"/>
  <c r="CZ26" i="10"/>
  <c r="CZ27" i="10"/>
  <c r="CZ28" i="10"/>
  <c r="CZ29" i="10"/>
  <c r="CZ30" i="10"/>
  <c r="CZ31" i="10"/>
  <c r="CZ32" i="10"/>
  <c r="CZ33" i="10"/>
  <c r="CZ34" i="10"/>
  <c r="CZ36" i="10"/>
  <c r="CZ37" i="10"/>
  <c r="CZ38" i="10"/>
  <c r="CU64" i="5"/>
  <c r="CU40" i="5"/>
  <c r="CU43" i="5" s="1"/>
  <c r="CT19" i="9"/>
  <c r="CU42" i="5" s="1"/>
  <c r="DE1" i="10"/>
  <c r="DE5" i="10"/>
  <c r="DE6" i="10"/>
  <c r="DE7" i="10"/>
  <c r="DE8" i="10"/>
  <c r="DE9" i="10"/>
  <c r="DE10" i="10"/>
  <c r="DE11" i="10"/>
  <c r="DE12" i="10"/>
  <c r="DE13" i="10"/>
  <c r="DE14" i="10"/>
  <c r="DE15" i="10"/>
  <c r="DE16" i="10"/>
  <c r="DE17" i="10"/>
  <c r="DE18" i="10"/>
  <c r="DE19" i="10"/>
  <c r="DE20" i="10"/>
  <c r="DE21" i="10"/>
  <c r="DE22" i="10"/>
  <c r="DE23" i="10"/>
  <c r="DE24" i="10"/>
  <c r="DE25" i="10"/>
  <c r="DE26" i="10"/>
  <c r="DE27" i="10"/>
  <c r="DE28" i="10"/>
  <c r="DE29" i="10"/>
  <c r="DE30" i="10"/>
  <c r="DE31" i="10"/>
  <c r="DE32" i="10"/>
  <c r="DE33" i="10"/>
  <c r="DE34" i="10"/>
  <c r="DE36" i="10"/>
  <c r="DE37" i="10"/>
  <c r="DE38" i="10"/>
  <c r="DE40" i="10"/>
  <c r="CZ64" i="5"/>
  <c r="CZ40" i="5"/>
  <c r="CZ43" i="5" s="1"/>
  <c r="CY19" i="9"/>
  <c r="CZ42" i="5" s="1"/>
  <c r="DF1" i="10"/>
  <c r="DF5" i="10"/>
  <c r="DF6" i="10"/>
  <c r="DF7" i="10"/>
  <c r="DF8" i="10"/>
  <c r="DF9" i="10"/>
  <c r="DF10" i="10"/>
  <c r="DF11" i="10"/>
  <c r="DF12" i="10"/>
  <c r="DF13" i="10"/>
  <c r="DF14" i="10"/>
  <c r="DF15" i="10"/>
  <c r="DF16" i="10"/>
  <c r="DF17" i="10"/>
  <c r="DF18" i="10"/>
  <c r="DF19" i="10"/>
  <c r="DF20" i="10"/>
  <c r="DF21" i="10"/>
  <c r="DF22" i="10"/>
  <c r="DF23" i="10"/>
  <c r="DF24" i="10"/>
  <c r="DF25" i="10"/>
  <c r="DF26" i="10"/>
  <c r="DF27" i="10"/>
  <c r="DF28" i="10"/>
  <c r="DF29" i="10"/>
  <c r="DF30" i="10"/>
  <c r="DF31" i="10"/>
  <c r="DF32" i="10"/>
  <c r="DF33" i="10"/>
  <c r="DF34" i="10"/>
  <c r="DF36" i="10"/>
  <c r="DF37" i="10"/>
  <c r="DF38" i="10"/>
  <c r="DF40" i="10"/>
  <c r="DA64" i="5"/>
  <c r="DA40" i="5"/>
  <c r="DA43" i="5" s="1"/>
  <c r="CZ19" i="9"/>
  <c r="DG1" i="10"/>
  <c r="DG5" i="10"/>
  <c r="DG6" i="10"/>
  <c r="DG7" i="10"/>
  <c r="DG8" i="10"/>
  <c r="DG9" i="10"/>
  <c r="DG10" i="10"/>
  <c r="DG11" i="10"/>
  <c r="DG12" i="10"/>
  <c r="DG13" i="10"/>
  <c r="DG14" i="10"/>
  <c r="DG15" i="10"/>
  <c r="DG16" i="10"/>
  <c r="DG17" i="10"/>
  <c r="DG18" i="10"/>
  <c r="DG19" i="10"/>
  <c r="DG20" i="10"/>
  <c r="DG21" i="10"/>
  <c r="DG22" i="10"/>
  <c r="DG23" i="10"/>
  <c r="DG24" i="10"/>
  <c r="DG25" i="10"/>
  <c r="DG26" i="10"/>
  <c r="DG27" i="10"/>
  <c r="DG28" i="10"/>
  <c r="DG29" i="10"/>
  <c r="DG30" i="10"/>
  <c r="DG31" i="10"/>
  <c r="DG32" i="10"/>
  <c r="DG33" i="10"/>
  <c r="DG34" i="10"/>
  <c r="DG36" i="10"/>
  <c r="DG37" i="10"/>
  <c r="DG38" i="10"/>
  <c r="DG40" i="10"/>
  <c r="DG58" i="10"/>
  <c r="DB64" i="5"/>
  <c r="DB40" i="5"/>
  <c r="DB43" i="5"/>
  <c r="DA19" i="9"/>
  <c r="DB42" i="5" s="1"/>
  <c r="DH1" i="10"/>
  <c r="DH5" i="10"/>
  <c r="DH6" i="10"/>
  <c r="DH7" i="10"/>
  <c r="DH8" i="10"/>
  <c r="DH9" i="10"/>
  <c r="DH10" i="10"/>
  <c r="DH11" i="10"/>
  <c r="DH12" i="10"/>
  <c r="DH13" i="10"/>
  <c r="DH14" i="10"/>
  <c r="DH15" i="10"/>
  <c r="DH16" i="10"/>
  <c r="DH17" i="10"/>
  <c r="DH18" i="10"/>
  <c r="DH19" i="10"/>
  <c r="DH20" i="10"/>
  <c r="DH21" i="10"/>
  <c r="DH22" i="10"/>
  <c r="DH23" i="10"/>
  <c r="DH24" i="10"/>
  <c r="DH25" i="10"/>
  <c r="DH26" i="10"/>
  <c r="DH27" i="10"/>
  <c r="DH28" i="10"/>
  <c r="DH29" i="10"/>
  <c r="DH30" i="10"/>
  <c r="DH31" i="10"/>
  <c r="DH32" i="10"/>
  <c r="DH33" i="10"/>
  <c r="DH34" i="10"/>
  <c r="DH36" i="10"/>
  <c r="DH37" i="10"/>
  <c r="DH38" i="10"/>
  <c r="DC64" i="5"/>
  <c r="DC40" i="5"/>
  <c r="DC43" i="5" s="1"/>
  <c r="DB19" i="9"/>
  <c r="DC42" i="5" s="1"/>
  <c r="DI1" i="10"/>
  <c r="DI5" i="10"/>
  <c r="DI6" i="10"/>
  <c r="DI7" i="10"/>
  <c r="DI8" i="10"/>
  <c r="DI9" i="10"/>
  <c r="DI10" i="10"/>
  <c r="DI11" i="10"/>
  <c r="DI12" i="10"/>
  <c r="DI13" i="10"/>
  <c r="DI14" i="10"/>
  <c r="DI15" i="10"/>
  <c r="DI16" i="10"/>
  <c r="DI17" i="10"/>
  <c r="DI18" i="10"/>
  <c r="DI19" i="10"/>
  <c r="DI20" i="10"/>
  <c r="DI21" i="10"/>
  <c r="DI22" i="10"/>
  <c r="DI23" i="10"/>
  <c r="DI24" i="10"/>
  <c r="DI25" i="10"/>
  <c r="DI26" i="10"/>
  <c r="DI27" i="10"/>
  <c r="DI28" i="10"/>
  <c r="DI29" i="10"/>
  <c r="DI30" i="10"/>
  <c r="DI31" i="10"/>
  <c r="DI32" i="10"/>
  <c r="DI33" i="10"/>
  <c r="DI34" i="10"/>
  <c r="DI36" i="10"/>
  <c r="DI37" i="10"/>
  <c r="DI38" i="10"/>
  <c r="DI40" i="10"/>
  <c r="DD64" i="5"/>
  <c r="DD40" i="5"/>
  <c r="DD43" i="5" s="1"/>
  <c r="DC19" i="9"/>
  <c r="DJ1" i="10"/>
  <c r="DJ5" i="10"/>
  <c r="DJ6" i="10"/>
  <c r="DJ7" i="10"/>
  <c r="DJ8" i="10"/>
  <c r="DJ9" i="10"/>
  <c r="DJ10" i="10"/>
  <c r="DJ11" i="10"/>
  <c r="DJ12" i="10"/>
  <c r="DJ13" i="10"/>
  <c r="DJ14" i="10"/>
  <c r="DJ15" i="10"/>
  <c r="DJ16" i="10"/>
  <c r="DJ17" i="10"/>
  <c r="DJ18" i="10"/>
  <c r="DJ19" i="10"/>
  <c r="DJ20" i="10"/>
  <c r="DJ21" i="10"/>
  <c r="DJ22" i="10"/>
  <c r="DJ23" i="10"/>
  <c r="DJ24" i="10"/>
  <c r="DJ25" i="10"/>
  <c r="DJ26" i="10"/>
  <c r="DJ27" i="10"/>
  <c r="DJ28" i="10"/>
  <c r="DJ29" i="10"/>
  <c r="DJ30" i="10"/>
  <c r="DJ31" i="10"/>
  <c r="DJ32" i="10"/>
  <c r="DJ33" i="10"/>
  <c r="DJ34" i="10"/>
  <c r="DJ36" i="10"/>
  <c r="DJ37" i="10"/>
  <c r="DJ38" i="10"/>
  <c r="DJ40" i="10"/>
  <c r="DE64" i="5"/>
  <c r="DE40" i="5"/>
  <c r="DE43" i="5" s="1"/>
  <c r="DD19" i="9"/>
  <c r="DK1" i="10"/>
  <c r="DK5" i="10"/>
  <c r="DK6" i="10"/>
  <c r="DK7" i="10"/>
  <c r="DK8" i="10"/>
  <c r="DK9" i="10"/>
  <c r="DK10" i="10"/>
  <c r="DK11" i="10"/>
  <c r="DK12" i="10"/>
  <c r="DK13" i="10"/>
  <c r="DK14" i="10"/>
  <c r="DK15" i="10"/>
  <c r="DK16" i="10"/>
  <c r="DK17" i="10"/>
  <c r="DK18" i="10"/>
  <c r="DK19" i="10"/>
  <c r="DK20" i="10"/>
  <c r="DK21" i="10"/>
  <c r="DK22" i="10"/>
  <c r="DK23" i="10"/>
  <c r="DK24" i="10"/>
  <c r="DK25" i="10"/>
  <c r="DK26" i="10"/>
  <c r="DK27" i="10"/>
  <c r="DK28" i="10"/>
  <c r="DK29" i="10"/>
  <c r="DK30" i="10"/>
  <c r="DK31" i="10"/>
  <c r="DK32" i="10"/>
  <c r="DK33" i="10"/>
  <c r="DK34" i="10"/>
  <c r="DK36" i="10"/>
  <c r="DK37" i="10"/>
  <c r="DK38" i="10"/>
  <c r="DK40" i="10"/>
  <c r="DF64" i="5"/>
  <c r="DF40" i="5"/>
  <c r="DF43" i="5" s="1"/>
  <c r="DE19" i="9"/>
  <c r="DL1" i="10"/>
  <c r="DL5" i="10"/>
  <c r="DL6" i="10"/>
  <c r="DL7" i="10"/>
  <c r="DL8" i="10"/>
  <c r="DL9" i="10"/>
  <c r="DL10" i="10"/>
  <c r="DL11" i="10"/>
  <c r="DL12" i="10"/>
  <c r="DL13" i="10"/>
  <c r="DL14" i="10"/>
  <c r="DL15" i="10"/>
  <c r="DL16" i="10"/>
  <c r="DL17" i="10"/>
  <c r="DL18" i="10"/>
  <c r="DL19" i="10"/>
  <c r="DL20" i="10"/>
  <c r="DL21" i="10"/>
  <c r="DL22" i="10"/>
  <c r="DL23" i="10"/>
  <c r="DL24" i="10"/>
  <c r="DL25" i="10"/>
  <c r="DL26" i="10"/>
  <c r="DL27" i="10"/>
  <c r="DL28" i="10"/>
  <c r="DL29" i="10"/>
  <c r="DL30" i="10"/>
  <c r="DL31" i="10"/>
  <c r="DL32" i="10"/>
  <c r="DL33" i="10"/>
  <c r="DL34" i="10"/>
  <c r="DL36" i="10"/>
  <c r="DL37" i="10"/>
  <c r="DL38" i="10"/>
  <c r="DG64" i="5"/>
  <c r="DG40" i="5"/>
  <c r="DG43" i="5" s="1"/>
  <c r="DF19" i="9"/>
  <c r="DG42" i="5" s="1"/>
  <c r="DM1" i="10"/>
  <c r="DM5" i="10"/>
  <c r="DM6" i="10"/>
  <c r="DM7" i="10"/>
  <c r="DM8" i="10"/>
  <c r="DM9" i="10"/>
  <c r="DM10" i="10"/>
  <c r="DM11" i="10"/>
  <c r="DM12" i="10"/>
  <c r="DM13" i="10"/>
  <c r="DM14" i="10"/>
  <c r="DM15" i="10"/>
  <c r="DM16" i="10"/>
  <c r="DM17" i="10"/>
  <c r="DM18" i="10"/>
  <c r="DM19" i="10"/>
  <c r="DM20" i="10"/>
  <c r="DM21" i="10"/>
  <c r="DM22" i="10"/>
  <c r="DM23" i="10"/>
  <c r="DM24" i="10"/>
  <c r="DM25" i="10"/>
  <c r="DM26" i="10"/>
  <c r="DM27" i="10"/>
  <c r="DM28" i="10"/>
  <c r="DM29" i="10"/>
  <c r="DM30" i="10"/>
  <c r="DM31" i="10"/>
  <c r="DM32" i="10"/>
  <c r="DM33" i="10"/>
  <c r="DM34" i="10"/>
  <c r="DM36" i="10"/>
  <c r="DM37" i="10"/>
  <c r="DM38" i="10"/>
  <c r="DM40" i="10"/>
  <c r="DH64" i="5"/>
  <c r="DH40" i="5"/>
  <c r="DH43" i="5" s="1"/>
  <c r="DG19" i="9"/>
  <c r="DH42" i="5" s="1"/>
  <c r="DN1" i="10"/>
  <c r="DN5" i="10"/>
  <c r="DN6" i="10"/>
  <c r="DN7" i="10"/>
  <c r="DN8" i="10"/>
  <c r="DN9" i="10"/>
  <c r="DN10" i="10"/>
  <c r="DN11" i="10"/>
  <c r="DN12" i="10"/>
  <c r="DN13" i="10"/>
  <c r="DN14" i="10"/>
  <c r="DN15" i="10"/>
  <c r="DN16" i="10"/>
  <c r="DN17" i="10"/>
  <c r="DN18" i="10"/>
  <c r="DN19" i="10"/>
  <c r="DN20" i="10"/>
  <c r="DN21" i="10"/>
  <c r="DN22" i="10"/>
  <c r="DN23" i="10"/>
  <c r="DN24" i="10"/>
  <c r="DN25" i="10"/>
  <c r="DN26" i="10"/>
  <c r="DN27" i="10"/>
  <c r="DN28" i="10"/>
  <c r="DN29" i="10"/>
  <c r="DN30" i="10"/>
  <c r="DN31" i="10"/>
  <c r="DN32" i="10"/>
  <c r="DN33" i="10"/>
  <c r="DN34" i="10"/>
  <c r="DN36" i="10"/>
  <c r="DN37" i="10"/>
  <c r="DN38" i="10"/>
  <c r="DN40" i="10"/>
  <c r="DI64" i="5"/>
  <c r="DI40" i="5"/>
  <c r="DI43" i="5" s="1"/>
  <c r="DH19" i="9"/>
  <c r="DI42" i="5" s="1"/>
  <c r="DO1" i="10"/>
  <c r="DO5" i="10"/>
  <c r="DO6" i="10"/>
  <c r="DO7" i="10"/>
  <c r="DO8" i="10"/>
  <c r="DO9" i="10"/>
  <c r="DO10" i="10"/>
  <c r="DO11" i="10"/>
  <c r="DO12" i="10"/>
  <c r="DO13" i="10"/>
  <c r="DO14" i="10"/>
  <c r="DO15" i="10"/>
  <c r="DO16" i="10"/>
  <c r="DO17" i="10"/>
  <c r="DO18" i="10"/>
  <c r="DO19" i="10"/>
  <c r="DO20" i="10"/>
  <c r="DO21" i="10"/>
  <c r="DO22" i="10"/>
  <c r="DO23" i="10"/>
  <c r="DO24" i="10"/>
  <c r="DO25" i="10"/>
  <c r="DO26" i="10"/>
  <c r="DO27" i="10"/>
  <c r="DO28" i="10"/>
  <c r="DO29" i="10"/>
  <c r="DO30" i="10"/>
  <c r="DO31" i="10"/>
  <c r="DO32" i="10"/>
  <c r="DO33" i="10"/>
  <c r="DO34" i="10"/>
  <c r="DO36" i="10"/>
  <c r="DO37" i="10"/>
  <c r="DO38" i="10"/>
  <c r="DO40" i="10"/>
  <c r="DJ64" i="5"/>
  <c r="DJ40" i="5"/>
  <c r="DJ43" i="5" s="1"/>
  <c r="DI19" i="9"/>
  <c r="DJ42" i="5" s="1"/>
  <c r="DP1" i="10"/>
  <c r="DP5" i="10"/>
  <c r="DP6" i="10"/>
  <c r="DP7" i="10"/>
  <c r="DP8" i="10"/>
  <c r="DP9" i="10"/>
  <c r="DP10" i="10"/>
  <c r="DP11" i="10"/>
  <c r="DP12" i="10"/>
  <c r="DP13" i="10"/>
  <c r="DP14" i="10"/>
  <c r="DP15" i="10"/>
  <c r="DP16" i="10"/>
  <c r="DP17" i="10"/>
  <c r="DP18" i="10"/>
  <c r="DP19" i="10"/>
  <c r="DP20" i="10"/>
  <c r="DP21" i="10"/>
  <c r="DP22" i="10"/>
  <c r="DP23" i="10"/>
  <c r="DP24" i="10"/>
  <c r="DP25" i="10"/>
  <c r="DP26" i="10"/>
  <c r="DP27" i="10"/>
  <c r="DP28" i="10"/>
  <c r="DP29" i="10"/>
  <c r="DP30" i="10"/>
  <c r="DP31" i="10"/>
  <c r="DP32" i="10"/>
  <c r="DP33" i="10"/>
  <c r="DP34" i="10"/>
  <c r="DP36" i="10"/>
  <c r="DP37" i="10"/>
  <c r="DP38" i="10"/>
  <c r="DP40" i="10"/>
  <c r="DK64" i="5"/>
  <c r="DK40" i="5"/>
  <c r="DK43" i="5" s="1"/>
  <c r="DJ19" i="9"/>
  <c r="DK42" i="5" s="1"/>
  <c r="DQ1" i="10"/>
  <c r="DQ5" i="10"/>
  <c r="DQ6" i="10"/>
  <c r="DQ7" i="10"/>
  <c r="DQ8" i="10"/>
  <c r="DQ9" i="10"/>
  <c r="DQ10" i="10"/>
  <c r="DQ11" i="10"/>
  <c r="DQ12" i="10"/>
  <c r="DQ13" i="10"/>
  <c r="DQ14" i="10"/>
  <c r="DQ15" i="10"/>
  <c r="DQ16" i="10"/>
  <c r="DQ17" i="10"/>
  <c r="DQ18" i="10"/>
  <c r="DQ19" i="10"/>
  <c r="DQ20" i="10"/>
  <c r="DQ21" i="10"/>
  <c r="DQ22" i="10"/>
  <c r="DQ23" i="10"/>
  <c r="DQ24" i="10"/>
  <c r="DQ25" i="10"/>
  <c r="DQ26" i="10"/>
  <c r="DQ27" i="10"/>
  <c r="DQ28" i="10"/>
  <c r="DQ29" i="10"/>
  <c r="DQ30" i="10"/>
  <c r="DQ31" i="10"/>
  <c r="DQ32" i="10"/>
  <c r="DQ33" i="10"/>
  <c r="DQ34" i="10"/>
  <c r="DQ36" i="10"/>
  <c r="DQ37" i="10"/>
  <c r="DQ38" i="10"/>
  <c r="DL64" i="5"/>
  <c r="DL40" i="5"/>
  <c r="DL43" i="5" s="1"/>
  <c r="DK19" i="9"/>
  <c r="DL42" i="5" s="1"/>
  <c r="DR1" i="10"/>
  <c r="DR5" i="10"/>
  <c r="DR6" i="10"/>
  <c r="DR7" i="10"/>
  <c r="DR8" i="10"/>
  <c r="DR9" i="10"/>
  <c r="DR10" i="10"/>
  <c r="DR11" i="10"/>
  <c r="DR12" i="10"/>
  <c r="DR13" i="10"/>
  <c r="DR14" i="10"/>
  <c r="DR15" i="10"/>
  <c r="DR16" i="10"/>
  <c r="DR17" i="10"/>
  <c r="DR18" i="10"/>
  <c r="DR19" i="10"/>
  <c r="DR20" i="10"/>
  <c r="DR21" i="10"/>
  <c r="DR22" i="10"/>
  <c r="DR23" i="10"/>
  <c r="DR24" i="10"/>
  <c r="DR25" i="10"/>
  <c r="DR26" i="10"/>
  <c r="DR27" i="10"/>
  <c r="DR28" i="10"/>
  <c r="DR29" i="10"/>
  <c r="DR30" i="10"/>
  <c r="DR31" i="10"/>
  <c r="DR32" i="10"/>
  <c r="DR33" i="10"/>
  <c r="DR34" i="10"/>
  <c r="DR36" i="10"/>
  <c r="DR37" i="10"/>
  <c r="DR38" i="10"/>
  <c r="DM64" i="5"/>
  <c r="DM40" i="5"/>
  <c r="DM43" i="5" s="1"/>
  <c r="DL19" i="9"/>
  <c r="DM42" i="5"/>
  <c r="DS1" i="10"/>
  <c r="DS5" i="10"/>
  <c r="DS6" i="10"/>
  <c r="DS7" i="10"/>
  <c r="DS8" i="10"/>
  <c r="DS9" i="10"/>
  <c r="DS10" i="10"/>
  <c r="DS11" i="10"/>
  <c r="DS12" i="10"/>
  <c r="DS13" i="10"/>
  <c r="DS14" i="10"/>
  <c r="DS15" i="10"/>
  <c r="DS16" i="10"/>
  <c r="DS17" i="10"/>
  <c r="DS18" i="10"/>
  <c r="DS19" i="10"/>
  <c r="DS20" i="10"/>
  <c r="DS21" i="10"/>
  <c r="DS22" i="10"/>
  <c r="DS23" i="10"/>
  <c r="DS24" i="10"/>
  <c r="DS25" i="10"/>
  <c r="DS26" i="10"/>
  <c r="DS27" i="10"/>
  <c r="DS28" i="10"/>
  <c r="DS29" i="10"/>
  <c r="DS30" i="10"/>
  <c r="DS31" i="10"/>
  <c r="DS32" i="10"/>
  <c r="DS33" i="10"/>
  <c r="DS34" i="10"/>
  <c r="DS36" i="10"/>
  <c r="DS37" i="10"/>
  <c r="DS38" i="10"/>
  <c r="DS40" i="10"/>
  <c r="DN64" i="5"/>
  <c r="DN40" i="5"/>
  <c r="DN43" i="5" s="1"/>
  <c r="DM19" i="9"/>
  <c r="DN42" i="5" s="1"/>
  <c r="DT1" i="10"/>
  <c r="DT5" i="10"/>
  <c r="DT6" i="10"/>
  <c r="DT7" i="10"/>
  <c r="DT8" i="10"/>
  <c r="DT9" i="10"/>
  <c r="DT10" i="10"/>
  <c r="DT11" i="10"/>
  <c r="DT12" i="10"/>
  <c r="DT13" i="10"/>
  <c r="DT14" i="10"/>
  <c r="DT15" i="10"/>
  <c r="DT16" i="10"/>
  <c r="DT17" i="10"/>
  <c r="DT18" i="10"/>
  <c r="DT19" i="10"/>
  <c r="DT20" i="10"/>
  <c r="DT21" i="10"/>
  <c r="DT22" i="10"/>
  <c r="DT23" i="10"/>
  <c r="DT24" i="10"/>
  <c r="DT25" i="10"/>
  <c r="DT26" i="10"/>
  <c r="DT27" i="10"/>
  <c r="DT28" i="10"/>
  <c r="DT29" i="10"/>
  <c r="DT30" i="10"/>
  <c r="DT31" i="10"/>
  <c r="DT32" i="10"/>
  <c r="DT33" i="10"/>
  <c r="DT34" i="10"/>
  <c r="DT36" i="10"/>
  <c r="DT37" i="10"/>
  <c r="DT38" i="10"/>
  <c r="DO64" i="5"/>
  <c r="DO40" i="5"/>
  <c r="DO43" i="5" s="1"/>
  <c r="DN19" i="9"/>
  <c r="DO42" i="5" s="1"/>
  <c r="DU1" i="10"/>
  <c r="DU5" i="10"/>
  <c r="DU6" i="10"/>
  <c r="DU7" i="10"/>
  <c r="DU8" i="10"/>
  <c r="DU9" i="10"/>
  <c r="DU10" i="10"/>
  <c r="DU11" i="10"/>
  <c r="DU12" i="10"/>
  <c r="DU13" i="10"/>
  <c r="DU14" i="10"/>
  <c r="DU15" i="10"/>
  <c r="DU16" i="10"/>
  <c r="DU17" i="10"/>
  <c r="DU18" i="10"/>
  <c r="DU19" i="10"/>
  <c r="DU20" i="10"/>
  <c r="DU21" i="10"/>
  <c r="DU22" i="10"/>
  <c r="DU23" i="10"/>
  <c r="DU24" i="10"/>
  <c r="DU25" i="10"/>
  <c r="DU26" i="10"/>
  <c r="DU27" i="10"/>
  <c r="DU28" i="10"/>
  <c r="DU29" i="10"/>
  <c r="DU30" i="10"/>
  <c r="DU31" i="10"/>
  <c r="DU32" i="10"/>
  <c r="DU33" i="10"/>
  <c r="DU34" i="10"/>
  <c r="DU36" i="10"/>
  <c r="DU37" i="10"/>
  <c r="DU38" i="10"/>
  <c r="DP64" i="5"/>
  <c r="DP40" i="5"/>
  <c r="DP43" i="5" s="1"/>
  <c r="DO19" i="9"/>
  <c r="DP42" i="5" s="1"/>
  <c r="DV1" i="10"/>
  <c r="DV5" i="10"/>
  <c r="DV6" i="10"/>
  <c r="DV7" i="10"/>
  <c r="DV8" i="10"/>
  <c r="DV9" i="10"/>
  <c r="DV10" i="10"/>
  <c r="DV11" i="10"/>
  <c r="DV12" i="10"/>
  <c r="DV13" i="10"/>
  <c r="DV14" i="10"/>
  <c r="DV15" i="10"/>
  <c r="DV16" i="10"/>
  <c r="DV17" i="10"/>
  <c r="DV18" i="10"/>
  <c r="DV19" i="10"/>
  <c r="DV20" i="10"/>
  <c r="DV21" i="10"/>
  <c r="DV22" i="10"/>
  <c r="DV23" i="10"/>
  <c r="DV24" i="10"/>
  <c r="DV25" i="10"/>
  <c r="DV26" i="10"/>
  <c r="DV27" i="10"/>
  <c r="DV28" i="10"/>
  <c r="DV29" i="10"/>
  <c r="DV30" i="10"/>
  <c r="DV31" i="10"/>
  <c r="DV32" i="10"/>
  <c r="DV33" i="10"/>
  <c r="DV34" i="10"/>
  <c r="DV36" i="10"/>
  <c r="DV37" i="10"/>
  <c r="DV38" i="10"/>
  <c r="DV40" i="10"/>
  <c r="DQ64" i="5"/>
  <c r="DQ40" i="5"/>
  <c r="DQ43" i="5" s="1"/>
  <c r="DP19" i="9"/>
  <c r="DQ42" i="5" s="1"/>
  <c r="DW1" i="10"/>
  <c r="DW5" i="10"/>
  <c r="DW6" i="10"/>
  <c r="DW7" i="10"/>
  <c r="DW8" i="10"/>
  <c r="DW9" i="10"/>
  <c r="DW10" i="10"/>
  <c r="DW11" i="10"/>
  <c r="DW12" i="10"/>
  <c r="DW13" i="10"/>
  <c r="DW14" i="10"/>
  <c r="DW15" i="10"/>
  <c r="DW16" i="10"/>
  <c r="DW17" i="10"/>
  <c r="DW18" i="10"/>
  <c r="DW19" i="10"/>
  <c r="DW20" i="10"/>
  <c r="DW21" i="10"/>
  <c r="DW22" i="10"/>
  <c r="DW23" i="10"/>
  <c r="DW24" i="10"/>
  <c r="DW25" i="10"/>
  <c r="DW26" i="10"/>
  <c r="DW27" i="10"/>
  <c r="DW28" i="10"/>
  <c r="DW29" i="10"/>
  <c r="DW30" i="10"/>
  <c r="DW31" i="10"/>
  <c r="DW32" i="10"/>
  <c r="DW33" i="10"/>
  <c r="DW34" i="10"/>
  <c r="DW36" i="10"/>
  <c r="DW37" i="10"/>
  <c r="DW38" i="10"/>
  <c r="DW40" i="10"/>
  <c r="DR64" i="5"/>
  <c r="DR40" i="5"/>
  <c r="DR43" i="5" s="1"/>
  <c r="DQ19" i="9"/>
  <c r="DR42" i="5" s="1"/>
  <c r="DT66" i="5"/>
  <c r="DV11" i="12" s="1"/>
  <c r="DU66" i="5"/>
  <c r="DW11" i="12" s="1"/>
  <c r="E28" i="1"/>
  <c r="B2" i="12"/>
  <c r="B16" i="12"/>
  <c r="DV66" i="5"/>
  <c r="DX11" i="12" s="1"/>
  <c r="DW66" i="5"/>
  <c r="DY11" i="12" s="1"/>
  <c r="DY17" i="12" s="1"/>
  <c r="DX66" i="5"/>
  <c r="DZ11" i="12" s="1"/>
  <c r="DY66" i="5"/>
  <c r="EA11" i="12" s="1"/>
  <c r="DZ66" i="5"/>
  <c r="EB11" i="12" s="1"/>
  <c r="EA66" i="5"/>
  <c r="EC11" i="12" s="1"/>
  <c r="EC17" i="12" s="1"/>
  <c r="EB66" i="5"/>
  <c r="ED11" i="12" s="1"/>
  <c r="EC66" i="5"/>
  <c r="EE11" i="12" s="1"/>
  <c r="ED66" i="5"/>
  <c r="EF11" i="12" s="1"/>
  <c r="EE66" i="5"/>
  <c r="EG11" i="12" s="1"/>
  <c r="C7" i="12"/>
  <c r="C5" i="12"/>
  <c r="C6" i="12"/>
  <c r="C57" i="10"/>
  <c r="C60" i="10"/>
  <c r="C40" i="10"/>
  <c r="C62" i="10"/>
  <c r="C3" i="5"/>
  <c r="C2" i="6"/>
  <c r="D2" i="6"/>
  <c r="E2" i="6"/>
  <c r="F2" i="6"/>
  <c r="G2" i="6"/>
  <c r="H2" i="6"/>
  <c r="I2" i="6"/>
  <c r="J2" i="6"/>
  <c r="K2" i="6"/>
  <c r="L2" i="6"/>
  <c r="M2" i="6"/>
  <c r="E11" i="12"/>
  <c r="E16" i="12"/>
  <c r="E22" i="12"/>
  <c r="E5" i="12"/>
  <c r="G5" i="12"/>
  <c r="E23" i="12"/>
  <c r="E24" i="12"/>
  <c r="F20" i="12"/>
  <c r="A17" i="2"/>
  <c r="G13" i="3"/>
  <c r="DS33" i="5"/>
  <c r="E36" i="12"/>
  <c r="E38" i="12"/>
  <c r="E39" i="12"/>
  <c r="F34" i="12"/>
  <c r="E50" i="12"/>
  <c r="E51" i="12"/>
  <c r="B1" i="12"/>
  <c r="F5" i="12"/>
  <c r="E28" i="12"/>
  <c r="E30" i="12"/>
  <c r="E42" i="12"/>
  <c r="D6" i="12"/>
  <c r="E6" i="12"/>
  <c r="G6" i="12"/>
  <c r="F6" i="12"/>
  <c r="E43" i="12"/>
  <c r="E44" i="12"/>
  <c r="E45" i="12"/>
  <c r="D7" i="12"/>
  <c r="E7" i="12"/>
  <c r="G7" i="12"/>
  <c r="E52" i="12"/>
  <c r="E53" i="12"/>
  <c r="F48" i="12"/>
  <c r="B11" i="3"/>
  <c r="I15" i="2"/>
  <c r="K15" i="2"/>
  <c r="I10" i="2"/>
  <c r="K10" i="2"/>
  <c r="I7" i="2"/>
  <c r="K7" i="2"/>
  <c r="E15" i="2"/>
  <c r="G16" i="2"/>
  <c r="H16" i="2"/>
  <c r="I16" i="2"/>
  <c r="K16" i="2"/>
  <c r="E16" i="2"/>
  <c r="E29" i="10"/>
  <c r="E14" i="2"/>
  <c r="E13" i="2"/>
  <c r="E12" i="2"/>
  <c r="E11" i="2"/>
  <c r="E10" i="2"/>
  <c r="E9" i="2"/>
  <c r="E8" i="2"/>
  <c r="E7" i="2"/>
  <c r="E6" i="2"/>
  <c r="E5" i="2"/>
  <c r="E4" i="2"/>
  <c r="E3" i="2"/>
  <c r="DT63" i="5"/>
  <c r="DU63" i="5"/>
  <c r="DV63" i="5"/>
  <c r="DV64" i="5"/>
  <c r="DW63" i="5"/>
  <c r="DX63" i="5"/>
  <c r="DX64" i="5"/>
  <c r="DY63" i="5"/>
  <c r="DY64" i="5"/>
  <c r="DZ63" i="5"/>
  <c r="EA63" i="5"/>
  <c r="EA64" i="5"/>
  <c r="EB63" i="5"/>
  <c r="EB64" i="5"/>
  <c r="EC63" i="5"/>
  <c r="EC64" i="5"/>
  <c r="ED63" i="5"/>
  <c r="ED64" i="5"/>
  <c r="D8" i="12"/>
  <c r="E8" i="12"/>
  <c r="G8" i="12"/>
  <c r="E14" i="1"/>
  <c r="DT64" i="5"/>
  <c r="DU64" i="5"/>
  <c r="DW64" i="5"/>
  <c r="DZ64" i="5"/>
  <c r="B29" i="1"/>
  <c r="I10" i="1"/>
  <c r="I14" i="1"/>
  <c r="I12" i="1"/>
  <c r="B16" i="1"/>
  <c r="C65" i="6"/>
  <c r="G6" i="2"/>
  <c r="H6" i="2"/>
  <c r="I6" i="2"/>
  <c r="K6" i="2"/>
  <c r="G7" i="2"/>
  <c r="H7" i="2"/>
  <c r="G8" i="2"/>
  <c r="H8" i="2"/>
  <c r="I8" i="2"/>
  <c r="K8" i="2"/>
  <c r="G9" i="2"/>
  <c r="H9" i="2"/>
  <c r="I9" i="2"/>
  <c r="K9" i="2"/>
  <c r="G10" i="2"/>
  <c r="H10" i="2"/>
  <c r="G11" i="2"/>
  <c r="H11" i="2"/>
  <c r="I11" i="2"/>
  <c r="K11" i="2"/>
  <c r="G12" i="2"/>
  <c r="H12" i="2"/>
  <c r="I12" i="2"/>
  <c r="K12" i="2"/>
  <c r="G13" i="2"/>
  <c r="H13" i="2"/>
  <c r="I13" i="2"/>
  <c r="K13" i="2"/>
  <c r="G14" i="2"/>
  <c r="H14" i="2"/>
  <c r="I14" i="2"/>
  <c r="K14" i="2"/>
  <c r="G15" i="2"/>
  <c r="H15" i="2"/>
  <c r="M5" i="2"/>
  <c r="M4" i="2"/>
  <c r="G5" i="2"/>
  <c r="H5" i="2"/>
  <c r="K5" i="2"/>
  <c r="E9" i="3"/>
  <c r="E8" i="3"/>
  <c r="E5" i="3"/>
  <c r="E4" i="3"/>
  <c r="M15" i="2"/>
  <c r="M14" i="2"/>
  <c r="M13" i="2"/>
  <c r="M12" i="2"/>
  <c r="M11" i="2"/>
  <c r="M10" i="2"/>
  <c r="M9" i="2"/>
  <c r="M8" i="2"/>
  <c r="M7" i="2"/>
  <c r="M6" i="2"/>
  <c r="M3" i="2"/>
  <c r="I4" i="2"/>
  <c r="K4" i="2"/>
  <c r="K3" i="2"/>
  <c r="H4" i="2"/>
  <c r="H3" i="2"/>
  <c r="G4" i="2"/>
  <c r="G3" i="2"/>
  <c r="G17" i="2"/>
  <c r="J17" i="2"/>
  <c r="C20" i="9"/>
  <c r="M16" i="2"/>
  <c r="I2" i="1"/>
  <c r="L2" i="1"/>
  <c r="K26" i="1"/>
  <c r="L26" i="1"/>
  <c r="K27" i="1"/>
  <c r="K28" i="1"/>
  <c r="K29" i="1"/>
  <c r="L29" i="1"/>
  <c r="C55" i="6"/>
  <c r="C52" i="6"/>
  <c r="E32" i="1"/>
  <c r="A61" i="12"/>
  <c r="A47" i="12"/>
  <c r="A33" i="12"/>
  <c r="A19" i="12"/>
  <c r="B8" i="12"/>
  <c r="B7" i="12"/>
  <c r="B6" i="12"/>
  <c r="F8" i="12"/>
  <c r="B15" i="12"/>
  <c r="T2" i="3"/>
  <c r="T6" i="3"/>
  <c r="T7" i="3"/>
  <c r="A53" i="5"/>
  <c r="DT42" i="5"/>
  <c r="DU42" i="5"/>
  <c r="DV42" i="5"/>
  <c r="DW42" i="5"/>
  <c r="DX42" i="5"/>
  <c r="DY42" i="5"/>
  <c r="DZ42" i="5"/>
  <c r="EA42" i="5"/>
  <c r="EB42" i="5"/>
  <c r="EC42" i="5"/>
  <c r="ED42" i="5"/>
  <c r="EE42" i="5"/>
  <c r="B42" i="5"/>
  <c r="B24" i="5"/>
  <c r="B23" i="6"/>
  <c r="B25" i="5"/>
  <c r="B24" i="6"/>
  <c r="B26" i="5"/>
  <c r="B25" i="6"/>
  <c r="B27" i="5"/>
  <c r="B26" i="6"/>
  <c r="B28" i="5"/>
  <c r="B27" i="6"/>
  <c r="B29" i="5"/>
  <c r="B28" i="6"/>
  <c r="B30" i="5"/>
  <c r="B29" i="6"/>
  <c r="B31" i="5"/>
  <c r="B30" i="6"/>
  <c r="B32" i="5"/>
  <c r="B31" i="6"/>
  <c r="B33" i="5"/>
  <c r="B32" i="6"/>
  <c r="B34" i="5"/>
  <c r="B33" i="6"/>
  <c r="B23" i="5"/>
  <c r="B22" i="6"/>
  <c r="B13" i="5"/>
  <c r="B14" i="5"/>
  <c r="B15" i="5"/>
  <c r="B16" i="5"/>
  <c r="B17" i="5"/>
  <c r="B12" i="5"/>
  <c r="C12" i="3"/>
  <c r="B26" i="2"/>
  <c r="C54" i="6"/>
  <c r="A54" i="5"/>
  <c r="H45" i="10"/>
  <c r="I45" i="10"/>
  <c r="H46" i="10"/>
  <c r="I46" i="10"/>
  <c r="J46" i="10"/>
  <c r="K46" i="10"/>
  <c r="L46" i="10"/>
  <c r="M46" i="10"/>
  <c r="N46" i="10"/>
  <c r="O46" i="10"/>
  <c r="P46" i="10"/>
  <c r="Q46" i="10"/>
  <c r="R46" i="10"/>
  <c r="S46" i="10"/>
  <c r="T46" i="10"/>
  <c r="U46" i="10"/>
  <c r="V46" i="10"/>
  <c r="W46" i="10"/>
  <c r="X46" i="10"/>
  <c r="Y46" i="10"/>
  <c r="Z46" i="10"/>
  <c r="AA46" i="10"/>
  <c r="AB46" i="10"/>
  <c r="AC46" i="10"/>
  <c r="AD46" i="10"/>
  <c r="AE46" i="10"/>
  <c r="AF46" i="10"/>
  <c r="AG46" i="10"/>
  <c r="AH46" i="10"/>
  <c r="AI46" i="10"/>
  <c r="AJ46" i="10"/>
  <c r="AK46" i="10"/>
  <c r="AL46" i="10"/>
  <c r="AM46" i="10"/>
  <c r="AN46" i="10"/>
  <c r="AO46" i="10"/>
  <c r="AP46" i="10"/>
  <c r="AQ46" i="10"/>
  <c r="AR46" i="10"/>
  <c r="AS46" i="10"/>
  <c r="AT46" i="10"/>
  <c r="AU46" i="10"/>
  <c r="AV46" i="10"/>
  <c r="AW46" i="10"/>
  <c r="AX46" i="10"/>
  <c r="AY46" i="10"/>
  <c r="AZ46" i="10"/>
  <c r="BA46" i="10"/>
  <c r="BB46" i="10"/>
  <c r="BC46" i="10"/>
  <c r="BD46" i="10"/>
  <c r="BE46" i="10"/>
  <c r="BF46" i="10"/>
  <c r="BG46" i="10"/>
  <c r="BH46" i="10"/>
  <c r="BI46" i="10"/>
  <c r="BJ46" i="10"/>
  <c r="BK46" i="10"/>
  <c r="BL46" i="10"/>
  <c r="BM46" i="10"/>
  <c r="BN46" i="10"/>
  <c r="BO46" i="10"/>
  <c r="BP46" i="10"/>
  <c r="BQ46" i="10"/>
  <c r="BR46" i="10"/>
  <c r="BS46" i="10"/>
  <c r="BT46" i="10"/>
  <c r="BU46" i="10"/>
  <c r="BV46" i="10"/>
  <c r="BW46" i="10"/>
  <c r="BX46" i="10"/>
  <c r="BY46" i="10"/>
  <c r="BZ46" i="10"/>
  <c r="CA46" i="10"/>
  <c r="CB46" i="10"/>
  <c r="CC46" i="10"/>
  <c r="CD46" i="10"/>
  <c r="CE46" i="10"/>
  <c r="CF46" i="10"/>
  <c r="CG46" i="10"/>
  <c r="CH46" i="10"/>
  <c r="CI46" i="10"/>
  <c r="CJ46" i="10"/>
  <c r="CK46" i="10"/>
  <c r="CL46" i="10"/>
  <c r="CM46" i="10"/>
  <c r="CN46" i="10"/>
  <c r="CO46" i="10"/>
  <c r="CP46" i="10"/>
  <c r="CQ46" i="10"/>
  <c r="CR46" i="10"/>
  <c r="CS46" i="10"/>
  <c r="CT46" i="10"/>
  <c r="CU46" i="10"/>
  <c r="CV46" i="10"/>
  <c r="CW46" i="10"/>
  <c r="CX46" i="10"/>
  <c r="CY46" i="10"/>
  <c r="CZ46" i="10"/>
  <c r="DA46" i="10"/>
  <c r="DB46" i="10"/>
  <c r="DC46" i="10"/>
  <c r="DD46" i="10"/>
  <c r="DE46" i="10"/>
  <c r="DF46" i="10"/>
  <c r="DG46" i="10"/>
  <c r="DH46" i="10"/>
  <c r="DI46" i="10"/>
  <c r="DJ46" i="10"/>
  <c r="DK46" i="10"/>
  <c r="DL46" i="10"/>
  <c r="DM46" i="10"/>
  <c r="DN46" i="10"/>
  <c r="DO46" i="10"/>
  <c r="DP46" i="10"/>
  <c r="DQ46" i="10"/>
  <c r="DR46" i="10"/>
  <c r="DS46" i="10"/>
  <c r="DT46" i="10"/>
  <c r="DU46" i="10"/>
  <c r="DV46" i="10"/>
  <c r="DW46" i="10"/>
  <c r="DX1" i="10"/>
  <c r="DX46" i="10"/>
  <c r="DY1" i="10"/>
  <c r="DY46" i="10"/>
  <c r="DZ1" i="10"/>
  <c r="DZ46" i="10"/>
  <c r="EA1" i="10"/>
  <c r="EA46" i="10"/>
  <c r="EB1" i="10"/>
  <c r="EB46" i="10"/>
  <c r="EC1" i="10"/>
  <c r="EC46" i="10"/>
  <c r="ED1" i="10"/>
  <c r="ED46" i="10"/>
  <c r="EE1" i="10"/>
  <c r="EE46" i="10"/>
  <c r="EF1" i="10"/>
  <c r="EF46" i="10"/>
  <c r="EG1" i="10"/>
  <c r="EG46" i="10"/>
  <c r="EH1" i="10"/>
  <c r="EH46" i="10"/>
  <c r="EI1" i="10"/>
  <c r="EI46" i="10"/>
  <c r="EJ1" i="10"/>
  <c r="EJ46" i="10"/>
  <c r="EK1" i="10"/>
  <c r="EK46" i="10"/>
  <c r="EL1" i="10"/>
  <c r="EL46" i="10"/>
  <c r="EM1" i="10"/>
  <c r="EM46" i="10"/>
  <c r="EN1" i="10"/>
  <c r="EN46" i="10"/>
  <c r="EO1" i="10"/>
  <c r="EO46" i="10"/>
  <c r="EP1" i="10"/>
  <c r="EP46" i="10"/>
  <c r="EQ1" i="10"/>
  <c r="EQ46" i="10"/>
  <c r="ER1" i="10"/>
  <c r="ER46" i="10"/>
  <c r="ES1" i="10"/>
  <c r="ES46" i="10"/>
  <c r="ET1" i="10"/>
  <c r="ET46" i="10"/>
  <c r="EU1" i="10"/>
  <c r="EU46" i="10"/>
  <c r="EV1" i="10"/>
  <c r="EV46" i="10"/>
  <c r="EW1" i="10"/>
  <c r="EW46" i="10"/>
  <c r="EX1" i="10"/>
  <c r="EX46" i="10"/>
  <c r="EY1" i="10"/>
  <c r="EY46" i="10"/>
  <c r="EZ1" i="10"/>
  <c r="EZ46" i="10"/>
  <c r="FA1" i="10"/>
  <c r="FA46" i="10"/>
  <c r="FB1" i="10"/>
  <c r="FB46" i="10"/>
  <c r="FC1" i="10"/>
  <c r="FC46" i="10"/>
  <c r="FD1" i="10"/>
  <c r="FD46" i="10"/>
  <c r="FE1" i="10"/>
  <c r="FE46" i="10"/>
  <c r="FF1" i="10"/>
  <c r="FF46" i="10"/>
  <c r="FG1" i="10"/>
  <c r="FG46" i="10"/>
  <c r="FH1" i="10"/>
  <c r="FH46" i="10"/>
  <c r="FI1" i="10"/>
  <c r="FI46" i="10"/>
  <c r="FJ1" i="10"/>
  <c r="FJ46" i="10"/>
  <c r="FK1" i="10"/>
  <c r="FK46" i="10"/>
  <c r="FL1" i="10"/>
  <c r="FL46" i="10"/>
  <c r="FM1" i="10"/>
  <c r="FM46" i="10"/>
  <c r="FN1" i="10"/>
  <c r="FN46" i="10"/>
  <c r="FO1" i="10"/>
  <c r="FO46" i="10"/>
  <c r="D46" i="10"/>
  <c r="H47" i="10"/>
  <c r="I47" i="10"/>
  <c r="H48" i="10"/>
  <c r="I48" i="10"/>
  <c r="H49" i="10"/>
  <c r="I49" i="10"/>
  <c r="J49" i="10"/>
  <c r="K49" i="10"/>
  <c r="L49" i="10"/>
  <c r="M49" i="10"/>
  <c r="N49" i="10"/>
  <c r="O49" i="10"/>
  <c r="P49" i="10"/>
  <c r="Q49" i="10"/>
  <c r="R49" i="10"/>
  <c r="S49" i="10"/>
  <c r="T49" i="10"/>
  <c r="U49" i="10"/>
  <c r="V49" i="10"/>
  <c r="W49" i="10"/>
  <c r="X49" i="10"/>
  <c r="Y49" i="10"/>
  <c r="Z49" i="10"/>
  <c r="AA49" i="10"/>
  <c r="AB49" i="10"/>
  <c r="AC49" i="10"/>
  <c r="AD49" i="10"/>
  <c r="AE49" i="10"/>
  <c r="AF49" i="10"/>
  <c r="AG49" i="10"/>
  <c r="AH49" i="10"/>
  <c r="AI49" i="10"/>
  <c r="AJ49" i="10"/>
  <c r="AK49" i="10"/>
  <c r="AL49" i="10"/>
  <c r="AM49" i="10"/>
  <c r="AN49" i="10"/>
  <c r="AO49" i="10"/>
  <c r="AP49" i="10"/>
  <c r="AQ49" i="10"/>
  <c r="AR49" i="10"/>
  <c r="AS49" i="10"/>
  <c r="AT49" i="10"/>
  <c r="AU49" i="10"/>
  <c r="AV49" i="10"/>
  <c r="AW49" i="10"/>
  <c r="AX49" i="10"/>
  <c r="AY49" i="10"/>
  <c r="AZ49" i="10"/>
  <c r="BA49" i="10"/>
  <c r="BB49" i="10"/>
  <c r="BC49" i="10"/>
  <c r="BD49" i="10"/>
  <c r="BE49" i="10"/>
  <c r="BF49" i="10"/>
  <c r="BG49" i="10"/>
  <c r="BH49" i="10"/>
  <c r="BI49" i="10"/>
  <c r="BJ49" i="10"/>
  <c r="BK49" i="10"/>
  <c r="BL49" i="10"/>
  <c r="BM49" i="10"/>
  <c r="BN49" i="10"/>
  <c r="BO49" i="10"/>
  <c r="BP49" i="10"/>
  <c r="BQ49" i="10"/>
  <c r="BR49" i="10"/>
  <c r="BS49" i="10"/>
  <c r="BT49" i="10"/>
  <c r="BU49" i="10"/>
  <c r="BV49" i="10"/>
  <c r="BW49" i="10"/>
  <c r="BX49" i="10"/>
  <c r="BY49" i="10"/>
  <c r="BZ49" i="10"/>
  <c r="CA49" i="10"/>
  <c r="CB49" i="10"/>
  <c r="CC49" i="10"/>
  <c r="CD49" i="10"/>
  <c r="CE49" i="10"/>
  <c r="CF49" i="10"/>
  <c r="CG49" i="10"/>
  <c r="CH49" i="10"/>
  <c r="CI49" i="10"/>
  <c r="CJ49" i="10"/>
  <c r="CK49" i="10"/>
  <c r="CL49" i="10"/>
  <c r="CM49" i="10"/>
  <c r="CN49" i="10"/>
  <c r="CO49" i="10"/>
  <c r="CP49" i="10"/>
  <c r="CQ49" i="10"/>
  <c r="CR49" i="10"/>
  <c r="CS49" i="10"/>
  <c r="CT49" i="10"/>
  <c r="CU49" i="10"/>
  <c r="CV49" i="10"/>
  <c r="CW49" i="10"/>
  <c r="CX49" i="10"/>
  <c r="CY49" i="10"/>
  <c r="CZ49" i="10"/>
  <c r="DA49" i="10"/>
  <c r="DB49" i="10"/>
  <c r="DC49" i="10"/>
  <c r="DD49" i="10"/>
  <c r="DE49" i="10"/>
  <c r="DF49" i="10"/>
  <c r="DG49" i="10"/>
  <c r="DH49" i="10"/>
  <c r="DI49" i="10"/>
  <c r="DJ49" i="10"/>
  <c r="DK49" i="10"/>
  <c r="DL49" i="10"/>
  <c r="DM49" i="10"/>
  <c r="DN49" i="10"/>
  <c r="DO49" i="10"/>
  <c r="DP49" i="10"/>
  <c r="DQ49" i="10"/>
  <c r="DR49" i="10"/>
  <c r="DS49" i="10"/>
  <c r="DT49" i="10"/>
  <c r="DU49" i="10"/>
  <c r="DV49" i="10"/>
  <c r="DW49" i="10"/>
  <c r="DX49" i="10"/>
  <c r="DY49" i="10"/>
  <c r="DZ49" i="10"/>
  <c r="EA49" i="10"/>
  <c r="EB49" i="10"/>
  <c r="EC49" i="10"/>
  <c r="ED49" i="10"/>
  <c r="EE49" i="10"/>
  <c r="EF49" i="10"/>
  <c r="EG49" i="10"/>
  <c r="EH49" i="10"/>
  <c r="EI49" i="10"/>
  <c r="EJ49" i="10"/>
  <c r="EK49" i="10"/>
  <c r="EL49" i="10"/>
  <c r="EM49" i="10"/>
  <c r="EN49" i="10"/>
  <c r="EO49" i="10"/>
  <c r="EP49" i="10"/>
  <c r="EQ49" i="10"/>
  <c r="ER49" i="10"/>
  <c r="ES49" i="10"/>
  <c r="ET49" i="10"/>
  <c r="EU49" i="10"/>
  <c r="EV49" i="10"/>
  <c r="EW49" i="10"/>
  <c r="EX49" i="10"/>
  <c r="EY49" i="10"/>
  <c r="EZ49" i="10"/>
  <c r="FA49" i="10"/>
  <c r="FB49" i="10"/>
  <c r="FC49" i="10"/>
  <c r="FD49" i="10"/>
  <c r="FE49" i="10"/>
  <c r="FF49" i="10"/>
  <c r="FG49" i="10"/>
  <c r="FH49" i="10"/>
  <c r="FI49" i="10"/>
  <c r="FJ49" i="10"/>
  <c r="FK49" i="10"/>
  <c r="FL49" i="10"/>
  <c r="FM49" i="10"/>
  <c r="FN49" i="10"/>
  <c r="FO49" i="10"/>
  <c r="D49" i="10"/>
  <c r="H50" i="10"/>
  <c r="I50" i="10"/>
  <c r="J50" i="10"/>
  <c r="K50" i="10"/>
  <c r="L50" i="10"/>
  <c r="M50" i="10"/>
  <c r="N50" i="10"/>
  <c r="O50" i="10"/>
  <c r="P50" i="10"/>
  <c r="Q50" i="10"/>
  <c r="R50" i="10"/>
  <c r="S50" i="10"/>
  <c r="T50" i="10"/>
  <c r="U50" i="10"/>
  <c r="V50" i="10"/>
  <c r="W50" i="10"/>
  <c r="X50" i="10"/>
  <c r="Y50" i="10"/>
  <c r="Z50" i="10"/>
  <c r="AA50" i="10"/>
  <c r="AB50" i="10"/>
  <c r="AC50" i="10"/>
  <c r="AD50" i="10"/>
  <c r="AE50" i="10"/>
  <c r="AF50" i="10"/>
  <c r="AG50" i="10"/>
  <c r="AH50" i="10"/>
  <c r="AI50" i="10"/>
  <c r="AJ50" i="10"/>
  <c r="AK50" i="10"/>
  <c r="AL50" i="10"/>
  <c r="AM50" i="10"/>
  <c r="AN50" i="10"/>
  <c r="AO50" i="10"/>
  <c r="AP50" i="10"/>
  <c r="AQ50" i="10"/>
  <c r="AR50" i="10"/>
  <c r="AS50" i="10"/>
  <c r="AT50" i="10"/>
  <c r="AU50" i="10"/>
  <c r="AV50" i="10"/>
  <c r="AW50" i="10"/>
  <c r="AX50" i="10"/>
  <c r="AY50" i="10"/>
  <c r="AZ50" i="10"/>
  <c r="BA50" i="10"/>
  <c r="BB50" i="10"/>
  <c r="BC50" i="10"/>
  <c r="BD50" i="10"/>
  <c r="BE50" i="10"/>
  <c r="BF50" i="10"/>
  <c r="BG50" i="10"/>
  <c r="BH50" i="10"/>
  <c r="BI50" i="10"/>
  <c r="BJ50" i="10"/>
  <c r="BK50" i="10"/>
  <c r="BL50" i="10"/>
  <c r="BM50" i="10"/>
  <c r="BN50" i="10"/>
  <c r="BO50" i="10"/>
  <c r="BP50" i="10"/>
  <c r="BQ50" i="10"/>
  <c r="BR50" i="10"/>
  <c r="BS50" i="10"/>
  <c r="BT50" i="10"/>
  <c r="BU50" i="10"/>
  <c r="BV50" i="10"/>
  <c r="BW50" i="10"/>
  <c r="BX50" i="10"/>
  <c r="BY50" i="10"/>
  <c r="BZ50" i="10"/>
  <c r="CA50" i="10"/>
  <c r="CB50" i="10"/>
  <c r="CC50" i="10"/>
  <c r="CD50" i="10"/>
  <c r="CE50" i="10"/>
  <c r="CF50" i="10"/>
  <c r="CG50" i="10"/>
  <c r="CH50" i="10"/>
  <c r="CI50" i="10"/>
  <c r="CJ50" i="10"/>
  <c r="CK50" i="10"/>
  <c r="CL50" i="10"/>
  <c r="CM50" i="10"/>
  <c r="CN50" i="10"/>
  <c r="CO50" i="10"/>
  <c r="CP50" i="10"/>
  <c r="CQ50" i="10"/>
  <c r="CR50" i="10"/>
  <c r="CS50" i="10"/>
  <c r="CT50" i="10"/>
  <c r="CU50" i="10"/>
  <c r="CV50" i="10"/>
  <c r="CW50" i="10"/>
  <c r="CX50" i="10"/>
  <c r="CY50" i="10"/>
  <c r="CZ50" i="10"/>
  <c r="DA50" i="10"/>
  <c r="DB50" i="10"/>
  <c r="DC50" i="10"/>
  <c r="DD50" i="10"/>
  <c r="DE50" i="10"/>
  <c r="DF50" i="10"/>
  <c r="DG50" i="10"/>
  <c r="DH50" i="10"/>
  <c r="DI50" i="10"/>
  <c r="DJ50" i="10"/>
  <c r="DK50" i="10"/>
  <c r="DL50" i="10"/>
  <c r="DM50" i="10"/>
  <c r="DN50" i="10"/>
  <c r="DO50" i="10"/>
  <c r="DP50" i="10"/>
  <c r="DQ50" i="10"/>
  <c r="DR50" i="10"/>
  <c r="DS50" i="10"/>
  <c r="DT50" i="10"/>
  <c r="DU50" i="10"/>
  <c r="DV50" i="10"/>
  <c r="DW50" i="10"/>
  <c r="DX50" i="10"/>
  <c r="DY50" i="10"/>
  <c r="DZ50" i="10"/>
  <c r="EA50" i="10"/>
  <c r="EB50" i="10"/>
  <c r="EC50" i="10"/>
  <c r="ED50" i="10"/>
  <c r="EE50" i="10"/>
  <c r="EF50" i="10"/>
  <c r="EG50" i="10"/>
  <c r="EH50" i="10"/>
  <c r="EI50" i="10"/>
  <c r="EJ50" i="10"/>
  <c r="EK50" i="10"/>
  <c r="EL50" i="10"/>
  <c r="EM50" i="10"/>
  <c r="EN50" i="10"/>
  <c r="EO50" i="10"/>
  <c r="EP50" i="10"/>
  <c r="EQ50" i="10"/>
  <c r="ER50" i="10"/>
  <c r="ES50" i="10"/>
  <c r="ET50" i="10"/>
  <c r="EU50" i="10"/>
  <c r="EV50" i="10"/>
  <c r="EW50" i="10"/>
  <c r="EX50" i="10"/>
  <c r="EY50" i="10"/>
  <c r="EZ50" i="10"/>
  <c r="FA50" i="10"/>
  <c r="FB50" i="10"/>
  <c r="FC50" i="10"/>
  <c r="FD50" i="10"/>
  <c r="FE50" i="10"/>
  <c r="FF50" i="10"/>
  <c r="FG50" i="10"/>
  <c r="FH50" i="10"/>
  <c r="FI50" i="10"/>
  <c r="FJ50" i="10"/>
  <c r="FK50" i="10"/>
  <c r="FL50" i="10"/>
  <c r="FM50" i="10"/>
  <c r="FN50" i="10"/>
  <c r="FO50" i="10"/>
  <c r="D50" i="10"/>
  <c r="H51" i="10"/>
  <c r="I51" i="10"/>
  <c r="H52" i="10"/>
  <c r="I52" i="10"/>
  <c r="H53" i="10"/>
  <c r="I53" i="10"/>
  <c r="J53" i="10"/>
  <c r="K53" i="10"/>
  <c r="L53" i="10"/>
  <c r="M53" i="10"/>
  <c r="N53" i="10"/>
  <c r="O53" i="10"/>
  <c r="P53" i="10"/>
  <c r="Q53" i="10"/>
  <c r="R53" i="10"/>
  <c r="S53" i="10"/>
  <c r="T53" i="10"/>
  <c r="U53" i="10"/>
  <c r="V53" i="10"/>
  <c r="W53" i="10"/>
  <c r="X53" i="10"/>
  <c r="Y53" i="10"/>
  <c r="Z53" i="10"/>
  <c r="AA53" i="10"/>
  <c r="AB53" i="10"/>
  <c r="AC53" i="10"/>
  <c r="AD53" i="10"/>
  <c r="AE53" i="10"/>
  <c r="AF53" i="10"/>
  <c r="AG53" i="10"/>
  <c r="AH53" i="10"/>
  <c r="AI53" i="10"/>
  <c r="AJ53" i="10"/>
  <c r="AK53" i="10"/>
  <c r="AL53" i="10"/>
  <c r="AM53" i="10"/>
  <c r="AN53" i="10"/>
  <c r="AO53" i="10"/>
  <c r="AP53" i="10"/>
  <c r="AQ53" i="10"/>
  <c r="AR53" i="10"/>
  <c r="AS53" i="10"/>
  <c r="AT53" i="10"/>
  <c r="AU53" i="10"/>
  <c r="AV53" i="10"/>
  <c r="AW53" i="10"/>
  <c r="AX53" i="10"/>
  <c r="AY53" i="10"/>
  <c r="AZ53" i="10"/>
  <c r="BA53" i="10"/>
  <c r="BB53" i="10"/>
  <c r="BC53" i="10"/>
  <c r="BD53" i="10"/>
  <c r="BE53" i="10"/>
  <c r="BF53" i="10"/>
  <c r="BG53" i="10"/>
  <c r="BH53" i="10"/>
  <c r="BI53" i="10"/>
  <c r="BJ53" i="10"/>
  <c r="BK53" i="10"/>
  <c r="BL53" i="10"/>
  <c r="BM53" i="10"/>
  <c r="BN53" i="10"/>
  <c r="BO53" i="10"/>
  <c r="BP53" i="10"/>
  <c r="BQ53" i="10"/>
  <c r="BR53" i="10"/>
  <c r="BS53" i="10"/>
  <c r="BT53" i="10"/>
  <c r="BU53" i="10"/>
  <c r="BV53" i="10"/>
  <c r="BW53" i="10"/>
  <c r="BX53" i="10"/>
  <c r="BY53" i="10"/>
  <c r="BZ53" i="10"/>
  <c r="CA53" i="10"/>
  <c r="CB53" i="10"/>
  <c r="CC53" i="10"/>
  <c r="CD53" i="10"/>
  <c r="CE53" i="10"/>
  <c r="CF53" i="10"/>
  <c r="CG53" i="10"/>
  <c r="CH53" i="10"/>
  <c r="CI53" i="10"/>
  <c r="CJ53" i="10"/>
  <c r="CK53" i="10"/>
  <c r="CL53" i="10"/>
  <c r="CM53" i="10"/>
  <c r="CN53" i="10"/>
  <c r="CO53" i="10"/>
  <c r="CP53" i="10"/>
  <c r="CQ53" i="10"/>
  <c r="CR53" i="10"/>
  <c r="CS53" i="10"/>
  <c r="CT53" i="10"/>
  <c r="CU53" i="10"/>
  <c r="CV53" i="10"/>
  <c r="CW53" i="10"/>
  <c r="CX53" i="10"/>
  <c r="CY53" i="10"/>
  <c r="CZ53" i="10"/>
  <c r="DA53" i="10"/>
  <c r="DB53" i="10"/>
  <c r="DC53" i="10"/>
  <c r="DD53" i="10"/>
  <c r="DE53" i="10"/>
  <c r="DF53" i="10"/>
  <c r="DG53" i="10"/>
  <c r="DH53" i="10"/>
  <c r="DI53" i="10"/>
  <c r="DJ53" i="10"/>
  <c r="DK53" i="10"/>
  <c r="DL53" i="10"/>
  <c r="DM53" i="10"/>
  <c r="DN53" i="10"/>
  <c r="DO53" i="10"/>
  <c r="DP53" i="10"/>
  <c r="DQ53" i="10"/>
  <c r="DR53" i="10"/>
  <c r="DS53" i="10"/>
  <c r="DT53" i="10"/>
  <c r="DU53" i="10"/>
  <c r="DV53" i="10"/>
  <c r="DW53" i="10"/>
  <c r="DX53" i="10"/>
  <c r="DY53" i="10"/>
  <c r="DZ53" i="10"/>
  <c r="EA53" i="10"/>
  <c r="EB53" i="10"/>
  <c r="EC53" i="10"/>
  <c r="ED53" i="10"/>
  <c r="EE53" i="10"/>
  <c r="EF53" i="10"/>
  <c r="EG53" i="10"/>
  <c r="EH53" i="10"/>
  <c r="EI53" i="10"/>
  <c r="EJ53" i="10"/>
  <c r="EK53" i="10"/>
  <c r="EL53" i="10"/>
  <c r="EM53" i="10"/>
  <c r="EN53" i="10"/>
  <c r="EO53" i="10"/>
  <c r="EP53" i="10"/>
  <c r="EQ53" i="10"/>
  <c r="ER53" i="10"/>
  <c r="ES53" i="10"/>
  <c r="ET53" i="10"/>
  <c r="EU53" i="10"/>
  <c r="EV53" i="10"/>
  <c r="EW53" i="10"/>
  <c r="EX53" i="10"/>
  <c r="EY53" i="10"/>
  <c r="EZ53" i="10"/>
  <c r="FA53" i="10"/>
  <c r="FB53" i="10"/>
  <c r="FC53" i="10"/>
  <c r="FD53" i="10"/>
  <c r="FE53" i="10"/>
  <c r="FF53" i="10"/>
  <c r="FG53" i="10"/>
  <c r="FH53" i="10"/>
  <c r="FI53" i="10"/>
  <c r="FJ53" i="10"/>
  <c r="FK53" i="10"/>
  <c r="FL53" i="10"/>
  <c r="FM53" i="10"/>
  <c r="FN53" i="10"/>
  <c r="FO53" i="10"/>
  <c r="D53"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AJ54" i="10"/>
  <c r="AK54" i="10"/>
  <c r="AL54" i="10"/>
  <c r="AM54" i="10"/>
  <c r="AN54" i="10"/>
  <c r="AO54" i="10"/>
  <c r="AP54" i="10"/>
  <c r="AQ54" i="10"/>
  <c r="AR54" i="10"/>
  <c r="AS54" i="10"/>
  <c r="AT54" i="10"/>
  <c r="AU54" i="10"/>
  <c r="AV54" i="10"/>
  <c r="AW54" i="10"/>
  <c r="AX54" i="10"/>
  <c r="AY54" i="10"/>
  <c r="AZ54" i="10"/>
  <c r="BA54" i="10"/>
  <c r="BB54" i="10"/>
  <c r="BC54" i="10"/>
  <c r="BD54" i="10"/>
  <c r="BE54" i="10"/>
  <c r="BF54" i="10"/>
  <c r="BG54" i="10"/>
  <c r="BH54" i="10"/>
  <c r="BI54" i="10"/>
  <c r="BJ54" i="10"/>
  <c r="BK54" i="10"/>
  <c r="BL54" i="10"/>
  <c r="BM54" i="10"/>
  <c r="BN54" i="10"/>
  <c r="BO54" i="10"/>
  <c r="BP54" i="10"/>
  <c r="BQ54" i="10"/>
  <c r="BR54" i="10"/>
  <c r="BS54" i="10"/>
  <c r="BT54" i="10"/>
  <c r="BU54" i="10"/>
  <c r="BV54" i="10"/>
  <c r="BW54" i="10"/>
  <c r="BX54" i="10"/>
  <c r="BY54" i="10"/>
  <c r="BZ54" i="10"/>
  <c r="CA54" i="10"/>
  <c r="CB54" i="10"/>
  <c r="CC54" i="10"/>
  <c r="CD54" i="10"/>
  <c r="CE54" i="10"/>
  <c r="CF54" i="10"/>
  <c r="CG54" i="10"/>
  <c r="CH54" i="10"/>
  <c r="CI54" i="10"/>
  <c r="CJ54" i="10"/>
  <c r="CK54" i="10"/>
  <c r="CL54" i="10"/>
  <c r="CM54" i="10"/>
  <c r="CN54" i="10"/>
  <c r="CO54" i="10"/>
  <c r="CP54" i="10"/>
  <c r="CQ54" i="10"/>
  <c r="CR54" i="10"/>
  <c r="CS54" i="10"/>
  <c r="CT54" i="10"/>
  <c r="CU54" i="10"/>
  <c r="CV54" i="10"/>
  <c r="CW54" i="10"/>
  <c r="CX54" i="10"/>
  <c r="CY54" i="10"/>
  <c r="CZ54" i="10"/>
  <c r="DA54" i="10"/>
  <c r="DB54" i="10"/>
  <c r="DC54" i="10"/>
  <c r="DD54" i="10"/>
  <c r="DE54" i="10"/>
  <c r="DF54" i="10"/>
  <c r="DG54" i="10"/>
  <c r="DH54" i="10"/>
  <c r="DI54" i="10"/>
  <c r="DJ54" i="10"/>
  <c r="DK54" i="10"/>
  <c r="DL54" i="10"/>
  <c r="DM54" i="10"/>
  <c r="DN54" i="10"/>
  <c r="DO54" i="10"/>
  <c r="DP54" i="10"/>
  <c r="DQ54" i="10"/>
  <c r="DR54" i="10"/>
  <c r="DS54" i="10"/>
  <c r="DT54" i="10"/>
  <c r="DU54" i="10"/>
  <c r="DV54" i="10"/>
  <c r="DW54" i="10"/>
  <c r="DX54" i="10"/>
  <c r="DY54" i="10"/>
  <c r="DZ54" i="10"/>
  <c r="EA54" i="10"/>
  <c r="EB54" i="10"/>
  <c r="EC54" i="10"/>
  <c r="ED54" i="10"/>
  <c r="EE54" i="10"/>
  <c r="EF54" i="10"/>
  <c r="EG54" i="10"/>
  <c r="EH54" i="10"/>
  <c r="EI54" i="10"/>
  <c r="EJ54" i="10"/>
  <c r="EK54" i="10"/>
  <c r="EL54" i="10"/>
  <c r="EM54" i="10"/>
  <c r="EN54" i="10"/>
  <c r="EO54" i="10"/>
  <c r="EP54" i="10"/>
  <c r="EQ54" i="10"/>
  <c r="ER54" i="10"/>
  <c r="ES54" i="10"/>
  <c r="ET54" i="10"/>
  <c r="EU54" i="10"/>
  <c r="EV54" i="10"/>
  <c r="EW54" i="10"/>
  <c r="EX54" i="10"/>
  <c r="EY54" i="10"/>
  <c r="EZ54" i="10"/>
  <c r="FA54" i="10"/>
  <c r="FB54" i="10"/>
  <c r="FC54" i="10"/>
  <c r="FD54" i="10"/>
  <c r="FE54" i="10"/>
  <c r="FF54" i="10"/>
  <c r="FG54" i="10"/>
  <c r="FH54" i="10"/>
  <c r="FI54" i="10"/>
  <c r="FJ54" i="10"/>
  <c r="FK54" i="10"/>
  <c r="FL54" i="10"/>
  <c r="FM54" i="10"/>
  <c r="FN54" i="10"/>
  <c r="FO54" i="10"/>
  <c r="D54" i="10"/>
  <c r="I44" i="10"/>
  <c r="I56" i="10"/>
  <c r="H44"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5" i="10"/>
  <c r="V2" i="10"/>
  <c r="AH2" i="10"/>
  <c r="AT2" i="10"/>
  <c r="BF2" i="10"/>
  <c r="BR2" i="10"/>
  <c r="CD2" i="10"/>
  <c r="CP2" i="10"/>
  <c r="DB2" i="10"/>
  <c r="DN2" i="10"/>
  <c r="DZ2" i="10"/>
  <c r="EL2" i="10"/>
  <c r="EX2" i="10"/>
  <c r="FJ2" i="10"/>
  <c r="W2" i="10"/>
  <c r="AI2" i="10"/>
  <c r="AU2" i="10"/>
  <c r="BG2" i="10"/>
  <c r="BS2" i="10"/>
  <c r="CE2" i="10"/>
  <c r="CQ2" i="10"/>
  <c r="DC2" i="10"/>
  <c r="DO2" i="10"/>
  <c r="EA2" i="10"/>
  <c r="EM2" i="10"/>
  <c r="EY2" i="10"/>
  <c r="FK2" i="10"/>
  <c r="X2" i="10"/>
  <c r="AJ2" i="10"/>
  <c r="AV2" i="10"/>
  <c r="BH2" i="10"/>
  <c r="BT2" i="10"/>
  <c r="CF2" i="10"/>
  <c r="CR2" i="10"/>
  <c r="DD2" i="10"/>
  <c r="DP2" i="10"/>
  <c r="EB2" i="10"/>
  <c r="EN2" i="10"/>
  <c r="EZ2" i="10"/>
  <c r="FL2" i="10"/>
  <c r="Y2" i="10"/>
  <c r="Z2" i="10"/>
  <c r="AA2" i="10"/>
  <c r="AB2" i="10"/>
  <c r="AN2" i="10"/>
  <c r="AZ2" i="10"/>
  <c r="BL2" i="10"/>
  <c r="BX2" i="10"/>
  <c r="CJ2" i="10"/>
  <c r="CV2" i="10"/>
  <c r="DH2" i="10"/>
  <c r="DT2" i="10"/>
  <c r="EF2" i="10"/>
  <c r="ER2" i="10"/>
  <c r="FD2" i="10"/>
  <c r="AC2" i="10"/>
  <c r="AO2" i="10"/>
  <c r="BA2" i="10"/>
  <c r="BM2" i="10"/>
  <c r="BY2" i="10"/>
  <c r="CK2" i="10"/>
  <c r="CW2" i="10"/>
  <c r="DI2" i="10"/>
  <c r="DU2" i="10"/>
  <c r="EG2" i="10"/>
  <c r="ES2" i="10"/>
  <c r="FE2" i="10"/>
  <c r="AD2" i="10"/>
  <c r="AP2" i="10"/>
  <c r="BB2" i="10"/>
  <c r="BN2" i="10"/>
  <c r="BZ2" i="10"/>
  <c r="CL2" i="10"/>
  <c r="CX2" i="10"/>
  <c r="DJ2" i="10"/>
  <c r="DV2" i="10"/>
  <c r="EH2" i="10"/>
  <c r="ET2" i="10"/>
  <c r="FF2" i="10"/>
  <c r="AE2" i="10"/>
  <c r="AF2" i="10"/>
  <c r="AR2" i="10"/>
  <c r="BD2" i="10"/>
  <c r="BP2" i="10"/>
  <c r="CB2" i="10"/>
  <c r="CN2" i="10"/>
  <c r="CZ2" i="10"/>
  <c r="DL2" i="10"/>
  <c r="DX2" i="10"/>
  <c r="EJ2" i="10"/>
  <c r="EV2" i="10"/>
  <c r="FH2" i="10"/>
  <c r="U2" i="10"/>
  <c r="AG2" i="10"/>
  <c r="AK2" i="10"/>
  <c r="AW2" i="10"/>
  <c r="BI2" i="10"/>
  <c r="BU2" i="10"/>
  <c r="AL2" i="10"/>
  <c r="AM2" i="10"/>
  <c r="AY2" i="10"/>
  <c r="BK2" i="10"/>
  <c r="BW2" i="10"/>
  <c r="CI2" i="10"/>
  <c r="CU2" i="10"/>
  <c r="DG2" i="10"/>
  <c r="DS2" i="10"/>
  <c r="EE2" i="10"/>
  <c r="EQ2" i="10"/>
  <c r="FC2" i="10"/>
  <c r="FO2" i="10"/>
  <c r="AQ2" i="10"/>
  <c r="BC2" i="10"/>
  <c r="BO2" i="10"/>
  <c r="CA2" i="10"/>
  <c r="CM2" i="10"/>
  <c r="CY2" i="10"/>
  <c r="DK2" i="10"/>
  <c r="DW2" i="10"/>
  <c r="EI2" i="10"/>
  <c r="EU2" i="10"/>
  <c r="FG2" i="10"/>
  <c r="AS2" i="10"/>
  <c r="BE2" i="10"/>
  <c r="AX2" i="10"/>
  <c r="BJ2" i="10"/>
  <c r="BV2" i="10"/>
  <c r="CH2" i="10"/>
  <c r="CT2" i="10"/>
  <c r="DF2" i="10"/>
  <c r="DR2" i="10"/>
  <c r="ED2" i="10"/>
  <c r="EP2" i="10"/>
  <c r="FB2" i="10"/>
  <c r="FN2" i="10"/>
  <c r="BQ2" i="10"/>
  <c r="CC2" i="10"/>
  <c r="CO2" i="10"/>
  <c r="DA2" i="10"/>
  <c r="DM2" i="10"/>
  <c r="DY2" i="10"/>
  <c r="EK2" i="10"/>
  <c r="EW2" i="10"/>
  <c r="FI2" i="10"/>
  <c r="CG2" i="10"/>
  <c r="CS2" i="10"/>
  <c r="DE2" i="10"/>
  <c r="DQ2" i="10"/>
  <c r="EC2" i="10"/>
  <c r="EO2" i="10"/>
  <c r="FA2" i="10"/>
  <c r="FM2" i="10"/>
  <c r="K51" i="10"/>
  <c r="J51" i="10"/>
  <c r="J48" i="10"/>
  <c r="K48" i="10"/>
  <c r="L48" i="10"/>
  <c r="M48" i="10"/>
  <c r="N48" i="10"/>
  <c r="O48" i="10"/>
  <c r="P48" i="10"/>
  <c r="Q48" i="10"/>
  <c r="R48" i="10"/>
  <c r="S48" i="10"/>
  <c r="T48" i="10"/>
  <c r="U48" i="10"/>
  <c r="V48" i="10"/>
  <c r="W48" i="10"/>
  <c r="X48" i="10"/>
  <c r="Y48" i="10"/>
  <c r="Z48" i="10"/>
  <c r="AA48" i="10"/>
  <c r="AB48" i="10"/>
  <c r="AC48" i="10"/>
  <c r="AD48" i="10"/>
  <c r="AE48" i="10"/>
  <c r="AF48" i="10"/>
  <c r="AG48" i="10"/>
  <c r="AH48" i="10"/>
  <c r="AI48" i="10"/>
  <c r="AJ48" i="10"/>
  <c r="AK48" i="10"/>
  <c r="AL48" i="10"/>
  <c r="AM48" i="10"/>
  <c r="AN48" i="10"/>
  <c r="AO48" i="10"/>
  <c r="AP48" i="10"/>
  <c r="AQ48" i="10"/>
  <c r="AR48" i="10"/>
  <c r="AS48" i="10"/>
  <c r="AT48" i="10"/>
  <c r="AU48" i="10"/>
  <c r="AV48" i="10"/>
  <c r="AW48" i="10"/>
  <c r="AX48" i="10"/>
  <c r="AY48" i="10"/>
  <c r="AZ48" i="10"/>
  <c r="BA48" i="10"/>
  <c r="BB48" i="10"/>
  <c r="BC48" i="10"/>
  <c r="BD48" i="10"/>
  <c r="BE48" i="10"/>
  <c r="BF48" i="10"/>
  <c r="BG48" i="10"/>
  <c r="BH48" i="10"/>
  <c r="BI48" i="10"/>
  <c r="BJ48" i="10"/>
  <c r="BK48" i="10"/>
  <c r="BL48" i="10"/>
  <c r="BM48" i="10"/>
  <c r="BN48" i="10"/>
  <c r="BO48" i="10"/>
  <c r="BP48" i="10"/>
  <c r="BQ48" i="10"/>
  <c r="BR48" i="10"/>
  <c r="BS48" i="10"/>
  <c r="BT48" i="10"/>
  <c r="BU48" i="10"/>
  <c r="BV48" i="10"/>
  <c r="BW48" i="10"/>
  <c r="BX48" i="10"/>
  <c r="BY48" i="10"/>
  <c r="BZ48" i="10"/>
  <c r="CA48" i="10"/>
  <c r="CB48" i="10"/>
  <c r="CC48" i="10"/>
  <c r="CD48" i="10"/>
  <c r="CE48" i="10"/>
  <c r="CF48" i="10"/>
  <c r="CG48" i="10"/>
  <c r="CH48" i="10"/>
  <c r="CI48" i="10"/>
  <c r="CJ48" i="10"/>
  <c r="CK48" i="10"/>
  <c r="CL48" i="10"/>
  <c r="CM48" i="10"/>
  <c r="CN48" i="10"/>
  <c r="CO48" i="10"/>
  <c r="CP48" i="10"/>
  <c r="CQ48" i="10"/>
  <c r="CR48" i="10"/>
  <c r="CS48" i="10"/>
  <c r="CT48" i="10"/>
  <c r="CU48" i="10"/>
  <c r="CV48" i="10"/>
  <c r="CW48" i="10"/>
  <c r="CX48" i="10"/>
  <c r="CY48" i="10"/>
  <c r="CZ48" i="10"/>
  <c r="DA48" i="10"/>
  <c r="DB48" i="10"/>
  <c r="DC48" i="10"/>
  <c r="DD48" i="10"/>
  <c r="DE48" i="10"/>
  <c r="DF48" i="10"/>
  <c r="DG48" i="10"/>
  <c r="DH48" i="10"/>
  <c r="DI48" i="10"/>
  <c r="DJ48" i="10"/>
  <c r="DK48" i="10"/>
  <c r="DL48" i="10"/>
  <c r="DM48" i="10"/>
  <c r="DN48" i="10"/>
  <c r="DO48" i="10"/>
  <c r="DP48" i="10"/>
  <c r="DQ48" i="10"/>
  <c r="DR48" i="10"/>
  <c r="DS48" i="10"/>
  <c r="DT48" i="10"/>
  <c r="DU48" i="10"/>
  <c r="DV48" i="10"/>
  <c r="DW48" i="10"/>
  <c r="DX48" i="10"/>
  <c r="DY48" i="10"/>
  <c r="DZ48" i="10"/>
  <c r="EA48" i="10"/>
  <c r="EB48" i="10"/>
  <c r="EC48" i="10"/>
  <c r="ED48" i="10"/>
  <c r="EE48" i="10"/>
  <c r="EF48" i="10"/>
  <c r="EG48" i="10"/>
  <c r="EH48" i="10"/>
  <c r="EI48" i="10"/>
  <c r="EJ48" i="10"/>
  <c r="EK48" i="10"/>
  <c r="EL48" i="10"/>
  <c r="EM48" i="10"/>
  <c r="EN48" i="10"/>
  <c r="EO48" i="10"/>
  <c r="EP48" i="10"/>
  <c r="EQ48" i="10"/>
  <c r="ER48" i="10"/>
  <c r="ES48" i="10"/>
  <c r="ET48" i="10"/>
  <c r="EU48" i="10"/>
  <c r="EV48" i="10"/>
  <c r="EW48" i="10"/>
  <c r="EX48" i="10"/>
  <c r="EY48" i="10"/>
  <c r="EZ48" i="10"/>
  <c r="FA48" i="10"/>
  <c r="FB48" i="10"/>
  <c r="FC48" i="10"/>
  <c r="FD48" i="10"/>
  <c r="FE48" i="10"/>
  <c r="FF48" i="10"/>
  <c r="FG48" i="10"/>
  <c r="FH48" i="10"/>
  <c r="FI48" i="10"/>
  <c r="FJ48" i="10"/>
  <c r="FK48" i="10"/>
  <c r="FL48" i="10"/>
  <c r="FM48" i="10"/>
  <c r="FN48" i="10"/>
  <c r="FO48" i="10"/>
  <c r="D48" i="10"/>
  <c r="B17" i="12"/>
  <c r="Q1" i="2"/>
  <c r="R1" i="2"/>
  <c r="S1" i="2"/>
  <c r="T1" i="2"/>
  <c r="U1" i="2"/>
  <c r="V1" i="2"/>
  <c r="W1" i="2"/>
  <c r="X1" i="2"/>
  <c r="Y1" i="2"/>
  <c r="Z1" i="2"/>
  <c r="J44" i="10"/>
  <c r="J52" i="10"/>
  <c r="K52" i="10"/>
  <c r="L52" i="10"/>
  <c r="M52" i="10"/>
  <c r="N52" i="10"/>
  <c r="O52" i="10"/>
  <c r="P52" i="10"/>
  <c r="Q52" i="10"/>
  <c r="R52" i="10"/>
  <c r="S52" i="10"/>
  <c r="T52" i="10"/>
  <c r="U52" i="10"/>
  <c r="V52" i="10"/>
  <c r="W52" i="10"/>
  <c r="X52" i="10"/>
  <c r="Y52" i="10"/>
  <c r="Z52" i="10"/>
  <c r="AA52" i="10"/>
  <c r="AB52" i="10"/>
  <c r="AC52" i="10"/>
  <c r="AD52" i="10"/>
  <c r="AE52" i="10"/>
  <c r="AF52" i="10"/>
  <c r="AG52" i="10"/>
  <c r="AH52" i="10"/>
  <c r="AI52" i="10"/>
  <c r="AJ52" i="10"/>
  <c r="AK52" i="10"/>
  <c r="AL52" i="10"/>
  <c r="AM52" i="10"/>
  <c r="AN52" i="10"/>
  <c r="AO52" i="10"/>
  <c r="AP52" i="10"/>
  <c r="AQ52" i="10"/>
  <c r="AR52" i="10"/>
  <c r="AS52" i="10"/>
  <c r="AT52" i="10"/>
  <c r="AU52" i="10"/>
  <c r="AV52" i="10"/>
  <c r="AW52" i="10"/>
  <c r="AX52" i="10"/>
  <c r="AY52" i="10"/>
  <c r="AZ52" i="10"/>
  <c r="BA52" i="10"/>
  <c r="BB52" i="10"/>
  <c r="BC52" i="10"/>
  <c r="BD52" i="10"/>
  <c r="BE52" i="10"/>
  <c r="BF52" i="10"/>
  <c r="BG52" i="10"/>
  <c r="BH52" i="10"/>
  <c r="BI52" i="10"/>
  <c r="BJ52" i="10"/>
  <c r="BK52" i="10"/>
  <c r="BL52" i="10"/>
  <c r="BM52" i="10"/>
  <c r="BN52" i="10"/>
  <c r="BO52" i="10"/>
  <c r="BP52" i="10"/>
  <c r="BQ52" i="10"/>
  <c r="BR52" i="10"/>
  <c r="BS52" i="10"/>
  <c r="BT52" i="10"/>
  <c r="BU52" i="10"/>
  <c r="BV52" i="10"/>
  <c r="BW52" i="10"/>
  <c r="BX52" i="10"/>
  <c r="BY52" i="10"/>
  <c r="BZ52" i="10"/>
  <c r="CA52" i="10"/>
  <c r="CB52" i="10"/>
  <c r="CC52" i="10"/>
  <c r="CD52" i="10"/>
  <c r="CE52" i="10"/>
  <c r="CF52" i="10"/>
  <c r="CG52" i="10"/>
  <c r="CH52" i="10"/>
  <c r="CI52" i="10"/>
  <c r="CJ52" i="10"/>
  <c r="CK52" i="10"/>
  <c r="CL52" i="10"/>
  <c r="CM52" i="10"/>
  <c r="CN52" i="10"/>
  <c r="CO52" i="10"/>
  <c r="CP52" i="10"/>
  <c r="CQ52" i="10"/>
  <c r="CR52" i="10"/>
  <c r="CS52" i="10"/>
  <c r="CT52" i="10"/>
  <c r="CU52" i="10"/>
  <c r="CV52" i="10"/>
  <c r="CW52" i="10"/>
  <c r="CX52" i="10"/>
  <c r="CY52" i="10"/>
  <c r="CZ52" i="10"/>
  <c r="DA52" i="10"/>
  <c r="DB52" i="10"/>
  <c r="DC52" i="10"/>
  <c r="DD52" i="10"/>
  <c r="DE52" i="10"/>
  <c r="DF52" i="10"/>
  <c r="DG52" i="10"/>
  <c r="DH52" i="10"/>
  <c r="DI52" i="10"/>
  <c r="DJ52" i="10"/>
  <c r="DK52" i="10"/>
  <c r="DL52" i="10"/>
  <c r="DM52" i="10"/>
  <c r="DN52" i="10"/>
  <c r="DO52" i="10"/>
  <c r="DP52" i="10"/>
  <c r="DQ52" i="10"/>
  <c r="DR52" i="10"/>
  <c r="DS52" i="10"/>
  <c r="DT52" i="10"/>
  <c r="DU52" i="10"/>
  <c r="DV52" i="10"/>
  <c r="DW52" i="10"/>
  <c r="DX52" i="10"/>
  <c r="DY52" i="10"/>
  <c r="DZ52" i="10"/>
  <c r="EA52" i="10"/>
  <c r="EB52" i="10"/>
  <c r="EC52" i="10"/>
  <c r="ED52" i="10"/>
  <c r="EE52" i="10"/>
  <c r="EF52" i="10"/>
  <c r="EG52" i="10"/>
  <c r="EH52" i="10"/>
  <c r="EI52" i="10"/>
  <c r="EJ52" i="10"/>
  <c r="EK52" i="10"/>
  <c r="EL52" i="10"/>
  <c r="EM52" i="10"/>
  <c r="EN52" i="10"/>
  <c r="EO52" i="10"/>
  <c r="EP52" i="10"/>
  <c r="EQ52" i="10"/>
  <c r="ER52" i="10"/>
  <c r="ES52" i="10"/>
  <c r="ET52" i="10"/>
  <c r="EU52" i="10"/>
  <c r="EV52" i="10"/>
  <c r="EW52" i="10"/>
  <c r="EX52" i="10"/>
  <c r="EY52" i="10"/>
  <c r="EZ52" i="10"/>
  <c r="FA52" i="10"/>
  <c r="FB52" i="10"/>
  <c r="FC52" i="10"/>
  <c r="FD52" i="10"/>
  <c r="FE52" i="10"/>
  <c r="FF52" i="10"/>
  <c r="FG52" i="10"/>
  <c r="FH52" i="10"/>
  <c r="FI52" i="10"/>
  <c r="FJ52" i="10"/>
  <c r="FK52" i="10"/>
  <c r="FL52" i="10"/>
  <c r="FM52" i="10"/>
  <c r="FN52" i="10"/>
  <c r="FO52" i="10"/>
  <c r="D52" i="10"/>
  <c r="J45" i="10"/>
  <c r="K45" i="10"/>
  <c r="L45" i="10"/>
  <c r="M45" i="10"/>
  <c r="N45" i="10"/>
  <c r="O45" i="10"/>
  <c r="P45" i="10"/>
  <c r="Q45" i="10"/>
  <c r="R45" i="10"/>
  <c r="S45" i="10"/>
  <c r="T45" i="10"/>
  <c r="U45" i="10"/>
  <c r="V45" i="10"/>
  <c r="W45" i="10"/>
  <c r="X45" i="10"/>
  <c r="Y45" i="10"/>
  <c r="Z45" i="10"/>
  <c r="AA45" i="10"/>
  <c r="AB45" i="10"/>
  <c r="AC45" i="10"/>
  <c r="AD45" i="10"/>
  <c r="AE45" i="10"/>
  <c r="AF45" i="10"/>
  <c r="AG45" i="10"/>
  <c r="AH45" i="10"/>
  <c r="AI45" i="10"/>
  <c r="AJ45" i="10"/>
  <c r="AK45" i="10"/>
  <c r="AL45" i="10"/>
  <c r="AM45" i="10"/>
  <c r="AN45" i="10"/>
  <c r="AO45" i="10"/>
  <c r="AP45" i="10"/>
  <c r="AQ45" i="10"/>
  <c r="AR45" i="10"/>
  <c r="AS45" i="10"/>
  <c r="AT45" i="10"/>
  <c r="AU45" i="10"/>
  <c r="AV45" i="10"/>
  <c r="AW45" i="10"/>
  <c r="AX45" i="10"/>
  <c r="AY45" i="10"/>
  <c r="AZ45" i="10"/>
  <c r="BA45" i="10"/>
  <c r="BB45" i="10"/>
  <c r="BC45" i="10"/>
  <c r="BD45" i="10"/>
  <c r="BE45" i="10"/>
  <c r="BF45" i="10"/>
  <c r="BG45" i="10"/>
  <c r="BH45" i="10"/>
  <c r="BI45" i="10"/>
  <c r="BJ45" i="10"/>
  <c r="BK45" i="10"/>
  <c r="BL45" i="10"/>
  <c r="BM45" i="10"/>
  <c r="BN45" i="10"/>
  <c r="BO45" i="10"/>
  <c r="BP45" i="10"/>
  <c r="BQ45" i="10"/>
  <c r="BR45" i="10"/>
  <c r="BS45" i="10"/>
  <c r="BT45" i="10"/>
  <c r="BU45" i="10"/>
  <c r="BV45" i="10"/>
  <c r="BW45" i="10"/>
  <c r="BX45" i="10"/>
  <c r="BY45" i="10"/>
  <c r="BZ45" i="10"/>
  <c r="CA45" i="10"/>
  <c r="CB45" i="10"/>
  <c r="CC45" i="10"/>
  <c r="CD45" i="10"/>
  <c r="CE45" i="10"/>
  <c r="CF45" i="10"/>
  <c r="CG45" i="10"/>
  <c r="CH45" i="10"/>
  <c r="CI45" i="10"/>
  <c r="CJ45" i="10"/>
  <c r="CK45" i="10"/>
  <c r="CL45" i="10"/>
  <c r="CM45" i="10"/>
  <c r="CN45" i="10"/>
  <c r="CO45" i="10"/>
  <c r="CP45" i="10"/>
  <c r="CQ45" i="10"/>
  <c r="CR45" i="10"/>
  <c r="CS45" i="10"/>
  <c r="CT45" i="10"/>
  <c r="CU45" i="10"/>
  <c r="CV45" i="10"/>
  <c r="CW45" i="10"/>
  <c r="CX45" i="10"/>
  <c r="CY45" i="10"/>
  <c r="CZ45" i="10"/>
  <c r="DA45" i="10"/>
  <c r="DB45" i="10"/>
  <c r="DC45" i="10"/>
  <c r="DD45" i="10"/>
  <c r="DE45" i="10"/>
  <c r="DF45" i="10"/>
  <c r="DG45" i="10"/>
  <c r="DH45" i="10"/>
  <c r="DI45" i="10"/>
  <c r="DJ45" i="10"/>
  <c r="DK45" i="10"/>
  <c r="DL45" i="10"/>
  <c r="DM45" i="10"/>
  <c r="DN45" i="10"/>
  <c r="DO45" i="10"/>
  <c r="DP45" i="10"/>
  <c r="DQ45" i="10"/>
  <c r="DR45" i="10"/>
  <c r="DS45" i="10"/>
  <c r="DT45" i="10"/>
  <c r="DU45" i="10"/>
  <c r="DV45" i="10"/>
  <c r="DW45" i="10"/>
  <c r="DX45" i="10"/>
  <c r="DY45" i="10"/>
  <c r="DZ45" i="10"/>
  <c r="EA45" i="10"/>
  <c r="EB45" i="10"/>
  <c r="EC45" i="10"/>
  <c r="ED45" i="10"/>
  <c r="EE45" i="10"/>
  <c r="EF45" i="10"/>
  <c r="EG45" i="10"/>
  <c r="EH45" i="10"/>
  <c r="EI45" i="10"/>
  <c r="EJ45" i="10"/>
  <c r="EK45" i="10"/>
  <c r="EL45" i="10"/>
  <c r="EM45" i="10"/>
  <c r="EN45" i="10"/>
  <c r="EO45" i="10"/>
  <c r="EP45" i="10"/>
  <c r="EQ45" i="10"/>
  <c r="ER45" i="10"/>
  <c r="ES45" i="10"/>
  <c r="ET45" i="10"/>
  <c r="EU45" i="10"/>
  <c r="EV45" i="10"/>
  <c r="EW45" i="10"/>
  <c r="EX45" i="10"/>
  <c r="EY45" i="10"/>
  <c r="EZ45" i="10"/>
  <c r="FA45" i="10"/>
  <c r="FB45" i="10"/>
  <c r="FC45" i="10"/>
  <c r="FD45" i="10"/>
  <c r="FE45" i="10"/>
  <c r="FF45" i="10"/>
  <c r="FG45" i="10"/>
  <c r="FH45" i="10"/>
  <c r="FI45" i="10"/>
  <c r="FJ45" i="10"/>
  <c r="FK45" i="10"/>
  <c r="FL45" i="10"/>
  <c r="FM45" i="10"/>
  <c r="FN45" i="10"/>
  <c r="FO45" i="10"/>
  <c r="D45" i="10"/>
  <c r="H36" i="10"/>
  <c r="K44" i="10"/>
  <c r="J47" i="10"/>
  <c r="H56" i="10"/>
  <c r="K47" i="10"/>
  <c r="H37" i="10"/>
  <c r="T9" i="3"/>
  <c r="F7" i="12"/>
  <c r="A56" i="5"/>
  <c r="L30" i="1"/>
  <c r="L20" i="1"/>
  <c r="C42" i="6"/>
  <c r="A55" i="5"/>
  <c r="L27" i="1"/>
  <c r="C53" i="6"/>
  <c r="C39" i="6"/>
  <c r="L28" i="1"/>
  <c r="H38" i="10"/>
  <c r="L47" i="10"/>
  <c r="L51" i="10"/>
  <c r="L44" i="10"/>
  <c r="L56" i="10"/>
  <c r="I1" i="6"/>
  <c r="I57" i="10"/>
  <c r="J57" i="10"/>
  <c r="L31" i="1"/>
  <c r="L22" i="1"/>
  <c r="C15" i="12"/>
  <c r="E15" i="12"/>
  <c r="E17" i="12"/>
  <c r="F20" i="9"/>
  <c r="J1" i="6"/>
  <c r="M44" i="10"/>
  <c r="M47" i="10"/>
  <c r="M51" i="10"/>
  <c r="M56" i="10"/>
  <c r="L21" i="1"/>
  <c r="C16" i="12"/>
  <c r="C17" i="12"/>
  <c r="E27" i="12"/>
  <c r="E75" i="12"/>
  <c r="L23" i="1"/>
  <c r="E37" i="12"/>
  <c r="N51" i="10"/>
  <c r="O51" i="10"/>
  <c r="P51" i="10"/>
  <c r="Q51" i="10"/>
  <c r="R51" i="10"/>
  <c r="S51" i="10"/>
  <c r="T51" i="10"/>
  <c r="U51" i="10"/>
  <c r="V51" i="10"/>
  <c r="W51" i="10"/>
  <c r="X51" i="10"/>
  <c r="Y51" i="10"/>
  <c r="Z51" i="10"/>
  <c r="AA51" i="10"/>
  <c r="AB51" i="10"/>
  <c r="AC51" i="10"/>
  <c r="AD51" i="10"/>
  <c r="AE51" i="10"/>
  <c r="AF51" i="10"/>
  <c r="AG51" i="10"/>
  <c r="AH51" i="10"/>
  <c r="AI51" i="10"/>
  <c r="AJ51" i="10"/>
  <c r="AK51" i="10"/>
  <c r="AL51" i="10"/>
  <c r="AM51" i="10"/>
  <c r="AN51" i="10"/>
  <c r="AO51" i="10"/>
  <c r="AP51" i="10"/>
  <c r="AQ51" i="10"/>
  <c r="AR51" i="10"/>
  <c r="AS51" i="10"/>
  <c r="AT51" i="10"/>
  <c r="AU51" i="10"/>
  <c r="AV51" i="10"/>
  <c r="AW51" i="10"/>
  <c r="AX51" i="10"/>
  <c r="AY51" i="10"/>
  <c r="AZ51" i="10"/>
  <c r="BA51" i="10"/>
  <c r="BB51" i="10"/>
  <c r="BC51" i="10"/>
  <c r="BD51" i="10"/>
  <c r="BE51" i="10"/>
  <c r="BF51" i="10"/>
  <c r="BG51" i="10"/>
  <c r="BH51" i="10"/>
  <c r="BI51" i="10"/>
  <c r="BJ51" i="10"/>
  <c r="BK51" i="10"/>
  <c r="BL51" i="10"/>
  <c r="BM51" i="10"/>
  <c r="BN51" i="10"/>
  <c r="BO51" i="10"/>
  <c r="BP51" i="10"/>
  <c r="BQ51" i="10"/>
  <c r="BR51" i="10"/>
  <c r="BS51" i="10"/>
  <c r="BT51" i="10"/>
  <c r="BU51" i="10"/>
  <c r="BV51" i="10"/>
  <c r="BW51" i="10"/>
  <c r="BX51" i="10"/>
  <c r="BY51" i="10"/>
  <c r="BZ51" i="10"/>
  <c r="CA51" i="10"/>
  <c r="CB51" i="10"/>
  <c r="CC51" i="10"/>
  <c r="CD51" i="10"/>
  <c r="CE51" i="10"/>
  <c r="CF51" i="10"/>
  <c r="CG51" i="10"/>
  <c r="CH51" i="10"/>
  <c r="CI51" i="10"/>
  <c r="CJ51" i="10"/>
  <c r="CK51" i="10"/>
  <c r="CL51" i="10"/>
  <c r="CM51" i="10"/>
  <c r="CN51" i="10"/>
  <c r="CO51" i="10"/>
  <c r="CP51" i="10"/>
  <c r="CQ51" i="10"/>
  <c r="CR51" i="10"/>
  <c r="CS51" i="10"/>
  <c r="CT51" i="10"/>
  <c r="CU51" i="10"/>
  <c r="CV51" i="10"/>
  <c r="CW51" i="10"/>
  <c r="CX51" i="10"/>
  <c r="CY51" i="10"/>
  <c r="CZ51" i="10"/>
  <c r="DA51" i="10"/>
  <c r="DB51" i="10"/>
  <c r="DC51" i="10"/>
  <c r="DD51" i="10"/>
  <c r="DE51" i="10"/>
  <c r="DF51" i="10"/>
  <c r="DG51" i="10"/>
  <c r="DH51" i="10"/>
  <c r="DI51" i="10"/>
  <c r="DJ51" i="10"/>
  <c r="DK51" i="10"/>
  <c r="DL51" i="10"/>
  <c r="DM51" i="10"/>
  <c r="DN51" i="10"/>
  <c r="DO51" i="10"/>
  <c r="DP51" i="10"/>
  <c r="DQ51" i="10"/>
  <c r="DR51" i="10"/>
  <c r="DS51" i="10"/>
  <c r="DT51" i="10"/>
  <c r="DU51" i="10"/>
  <c r="DV51" i="10"/>
  <c r="DW51" i="10"/>
  <c r="DX51" i="10"/>
  <c r="DY51" i="10"/>
  <c r="DZ51" i="10"/>
  <c r="EA51" i="10"/>
  <c r="EB51" i="10"/>
  <c r="EC51" i="10"/>
  <c r="ED51" i="10"/>
  <c r="EE51" i="10"/>
  <c r="EF51" i="10"/>
  <c r="EG51" i="10"/>
  <c r="EH51" i="10"/>
  <c r="EI51" i="10"/>
  <c r="EJ51" i="10"/>
  <c r="EK51" i="10"/>
  <c r="EL51" i="10"/>
  <c r="EM51" i="10"/>
  <c r="EN51" i="10"/>
  <c r="EO51" i="10"/>
  <c r="EP51" i="10"/>
  <c r="EQ51" i="10"/>
  <c r="ER51" i="10"/>
  <c r="ES51" i="10"/>
  <c r="ET51" i="10"/>
  <c r="EU51" i="10"/>
  <c r="EV51" i="10"/>
  <c r="EW51" i="10"/>
  <c r="EX51" i="10"/>
  <c r="EY51" i="10"/>
  <c r="EZ51" i="10"/>
  <c r="FA51" i="10"/>
  <c r="FB51" i="10"/>
  <c r="FC51" i="10"/>
  <c r="FD51" i="10"/>
  <c r="FE51" i="10"/>
  <c r="FF51" i="10"/>
  <c r="FG51" i="10"/>
  <c r="FH51" i="10"/>
  <c r="FI51" i="10"/>
  <c r="FJ51" i="10"/>
  <c r="FK51" i="10"/>
  <c r="FL51" i="10"/>
  <c r="FM51" i="10"/>
  <c r="FN51" i="10"/>
  <c r="FO51" i="10"/>
  <c r="D51" i="10"/>
  <c r="N47" i="10"/>
  <c r="N44" i="10"/>
  <c r="K1" i="6"/>
  <c r="E68" i="12"/>
  <c r="E25" i="12"/>
  <c r="E29" i="12"/>
  <c r="O44" i="10"/>
  <c r="O47" i="10"/>
  <c r="L1" i="6"/>
  <c r="E40" i="12"/>
  <c r="E31" i="12"/>
  <c r="P44" i="10"/>
  <c r="P47" i="10"/>
  <c r="M1" i="6"/>
  <c r="E56" i="12"/>
  <c r="E54" i="12"/>
  <c r="Q47" i="10"/>
  <c r="Q44" i="10"/>
  <c r="E57" i="12"/>
  <c r="E58" i="12"/>
  <c r="E59" i="12"/>
  <c r="R44" i="10"/>
  <c r="R47" i="10"/>
  <c r="R56" i="10"/>
  <c r="E62" i="12"/>
  <c r="E63" i="12"/>
  <c r="E76" i="12"/>
  <c r="E77" i="12"/>
  <c r="G46" i="6"/>
  <c r="D51" i="6"/>
  <c r="S47" i="10"/>
  <c r="S44" i="10"/>
  <c r="S56" i="10"/>
  <c r="L47" i="6"/>
  <c r="J43" i="6"/>
  <c r="J44" i="6"/>
  <c r="L50" i="6"/>
  <c r="H56" i="6"/>
  <c r="L44" i="6"/>
  <c r="D55" i="6"/>
  <c r="H57" i="6"/>
  <c r="H61" i="6"/>
  <c r="H55" i="6"/>
  <c r="I53" i="6"/>
  <c r="M37" i="6"/>
  <c r="M55" i="6"/>
  <c r="L64" i="6"/>
  <c r="L56" i="6"/>
  <c r="M51" i="6"/>
  <c r="L52" i="6"/>
  <c r="G57" i="6"/>
  <c r="K46" i="6"/>
  <c r="D37" i="6"/>
  <c r="E37" i="6"/>
  <c r="K44" i="6"/>
  <c r="M56" i="6"/>
  <c r="M64" i="6"/>
  <c r="M38" i="6"/>
  <c r="L61" i="6"/>
  <c r="L54" i="6"/>
  <c r="L51" i="6"/>
  <c r="H52" i="6"/>
  <c r="I56" i="6"/>
  <c r="I52" i="6"/>
  <c r="I60" i="6"/>
  <c r="I46" i="6"/>
  <c r="F47" i="6"/>
  <c r="K59" i="6"/>
  <c r="M53" i="6"/>
  <c r="M60" i="6"/>
  <c r="L53" i="6"/>
  <c r="M61" i="6"/>
  <c r="I59" i="6"/>
  <c r="K38" i="6"/>
  <c r="K57" i="6"/>
  <c r="M54" i="6"/>
  <c r="L43" i="6"/>
  <c r="H60" i="6"/>
  <c r="I64" i="6"/>
  <c r="I38" i="6"/>
  <c r="I55" i="6"/>
  <c r="E59" i="6"/>
  <c r="F56" i="6"/>
  <c r="D50" i="6"/>
  <c r="I50" i="6"/>
  <c r="K50" i="6"/>
  <c r="M52" i="6"/>
  <c r="L60" i="6"/>
  <c r="K60" i="6"/>
  <c r="I54" i="6"/>
  <c r="K47" i="6"/>
  <c r="I47" i="6"/>
  <c r="I44" i="6"/>
  <c r="I51" i="6"/>
  <c r="K37" i="6"/>
  <c r="E38" i="6"/>
  <c r="D52" i="6"/>
  <c r="H50" i="6"/>
  <c r="M44" i="6"/>
  <c r="M59" i="6"/>
  <c r="D47" i="6"/>
  <c r="H44" i="6"/>
  <c r="H47" i="6"/>
  <c r="M43" i="6"/>
  <c r="K56" i="6"/>
  <c r="K61" i="6"/>
  <c r="K52" i="6"/>
  <c r="K64" i="6"/>
  <c r="I61" i="6"/>
  <c r="E54" i="6"/>
  <c r="L59" i="6"/>
  <c r="M47" i="6"/>
  <c r="M50" i="6"/>
  <c r="D54" i="6"/>
  <c r="K54" i="6"/>
  <c r="K53" i="6"/>
  <c r="I37" i="6"/>
  <c r="K43" i="6"/>
  <c r="L55" i="6"/>
  <c r="M46" i="6"/>
  <c r="F46" i="6"/>
  <c r="J64" i="6"/>
  <c r="G52" i="6"/>
  <c r="J61" i="6"/>
  <c r="J46" i="6"/>
  <c r="E64" i="12"/>
  <c r="E65" i="12"/>
  <c r="E69" i="12"/>
  <c r="E70" i="12"/>
  <c r="J59" i="6"/>
  <c r="T47" i="10"/>
  <c r="T44" i="10"/>
  <c r="T56" i="10"/>
  <c r="E60" i="6"/>
  <c r="F57" i="6"/>
  <c r="F44" i="6"/>
  <c r="G55" i="6"/>
  <c r="E46" i="6"/>
  <c r="E57" i="6"/>
  <c r="E47" i="6"/>
  <c r="F59" i="6"/>
  <c r="F54" i="6"/>
  <c r="F53" i="6"/>
  <c r="F50" i="6"/>
  <c r="F38" i="6"/>
  <c r="D53" i="6"/>
  <c r="G61" i="6"/>
  <c r="D43" i="6"/>
  <c r="D61" i="6"/>
  <c r="G54" i="6"/>
  <c r="D38" i="6"/>
  <c r="E53" i="6"/>
  <c r="F37" i="6"/>
  <c r="F64" i="6"/>
  <c r="E52" i="6"/>
  <c r="F60" i="6"/>
  <c r="D64" i="6"/>
  <c r="H43" i="6"/>
  <c r="L38" i="6"/>
  <c r="G38" i="6"/>
  <c r="E56" i="6"/>
  <c r="F61" i="6"/>
  <c r="E43" i="6"/>
  <c r="H59" i="6"/>
  <c r="H54" i="6"/>
  <c r="G37" i="6"/>
  <c r="J55" i="6"/>
  <c r="E61" i="6"/>
  <c r="L46" i="6"/>
  <c r="H51" i="6"/>
  <c r="F43" i="6"/>
  <c r="E64" i="6"/>
  <c r="E50" i="6"/>
  <c r="H64" i="6"/>
  <c r="D56" i="6"/>
  <c r="G56" i="6"/>
  <c r="D46" i="6"/>
  <c r="F55" i="6"/>
  <c r="G50" i="6"/>
  <c r="G47" i="6"/>
  <c r="E44" i="6"/>
  <c r="G44" i="6"/>
  <c r="J56" i="6"/>
  <c r="H46" i="6"/>
  <c r="E51" i="6"/>
  <c r="E55" i="6"/>
  <c r="K55" i="6"/>
  <c r="A55" i="6"/>
  <c r="G59" i="6"/>
  <c r="H38" i="6"/>
  <c r="D57" i="6"/>
  <c r="H37" i="6"/>
  <c r="D60" i="6"/>
  <c r="J51" i="6"/>
  <c r="J53" i="6"/>
  <c r="J50" i="6"/>
  <c r="J38" i="6"/>
  <c r="J47" i="6"/>
  <c r="J54" i="6"/>
  <c r="A54" i="6"/>
  <c r="L57" i="6"/>
  <c r="M57" i="6"/>
  <c r="F52" i="6"/>
  <c r="L37" i="6"/>
  <c r="F51" i="6"/>
  <c r="K51" i="6"/>
  <c r="I43" i="6"/>
  <c r="G51" i="6"/>
  <c r="D44" i="6"/>
  <c r="J52" i="6"/>
  <c r="J60" i="6"/>
  <c r="D59" i="6"/>
  <c r="I57" i="6"/>
  <c r="H53" i="6"/>
  <c r="G53" i="6"/>
  <c r="J37" i="6"/>
  <c r="G43" i="6"/>
  <c r="G60" i="6"/>
  <c r="J57" i="6"/>
  <c r="G64" i="6"/>
  <c r="A52" i="6"/>
  <c r="A53" i="6"/>
  <c r="U47" i="10"/>
  <c r="U44" i="10"/>
  <c r="V47" i="10"/>
  <c r="V44" i="10"/>
  <c r="D45" i="6"/>
  <c r="W47" i="10"/>
  <c r="W44" i="10"/>
  <c r="X47" i="10"/>
  <c r="X44" i="10"/>
  <c r="Y47" i="10"/>
  <c r="Y44" i="10"/>
  <c r="Z47" i="10"/>
  <c r="Z44" i="10"/>
  <c r="Z56" i="10"/>
  <c r="Z57" i="10"/>
  <c r="AA44" i="10"/>
  <c r="AA47" i="10"/>
  <c r="AB47" i="10"/>
  <c r="AB44" i="10"/>
  <c r="AC44" i="10"/>
  <c r="AC47" i="10"/>
  <c r="AC56" i="10"/>
  <c r="AD47" i="10"/>
  <c r="AD44" i="10"/>
  <c r="AD56" i="10"/>
  <c r="X20" i="9"/>
  <c r="AE47" i="10"/>
  <c r="AE44" i="10"/>
  <c r="AF47" i="10"/>
  <c r="AF44" i="10"/>
  <c r="AF56" i="10"/>
  <c r="AG47" i="10"/>
  <c r="AG44" i="10"/>
  <c r="AH47" i="10"/>
  <c r="AH44" i="10"/>
  <c r="AI44" i="10"/>
  <c r="AI47" i="10"/>
  <c r="AJ44" i="10"/>
  <c r="AJ47" i="10"/>
  <c r="AK44" i="10"/>
  <c r="AK47" i="10"/>
  <c r="AL47" i="10"/>
  <c r="AL44" i="10"/>
  <c r="AL56" i="10"/>
  <c r="AM47" i="10"/>
  <c r="AM44" i="10"/>
  <c r="AM56" i="10"/>
  <c r="AN47" i="10"/>
  <c r="AN44" i="10"/>
  <c r="AO44" i="10"/>
  <c r="AO47" i="10"/>
  <c r="AP44" i="10"/>
  <c r="AP47" i="10"/>
  <c r="AJ20" i="9"/>
  <c r="AQ47" i="10"/>
  <c r="AQ44" i="10"/>
  <c r="AQ57" i="10"/>
  <c r="AR44" i="10"/>
  <c r="AR47" i="10"/>
  <c r="AR56" i="10"/>
  <c r="AS47" i="10"/>
  <c r="AS44" i="10"/>
  <c r="AT47" i="10"/>
  <c r="AT44" i="10"/>
  <c r="AU44" i="10"/>
  <c r="AU47" i="10"/>
  <c r="AT56" i="10"/>
  <c r="AV47" i="10"/>
  <c r="AV44" i="10"/>
  <c r="AV56" i="10"/>
  <c r="AW44" i="10"/>
  <c r="AW47" i="10"/>
  <c r="AW56" i="10"/>
  <c r="AX44" i="10"/>
  <c r="AX47" i="10"/>
  <c r="AX56" i="10"/>
  <c r="AY47" i="10"/>
  <c r="AY44" i="10"/>
  <c r="AZ44" i="10"/>
  <c r="AZ47" i="10"/>
  <c r="AZ56" i="10"/>
  <c r="BA44" i="10"/>
  <c r="BA47" i="10"/>
  <c r="BB44" i="10"/>
  <c r="BB47" i="10"/>
  <c r="BC47" i="10"/>
  <c r="BC44" i="10"/>
  <c r="BC57" i="10"/>
  <c r="BD44" i="10"/>
  <c r="BD57" i="10"/>
  <c r="BD47" i="10"/>
  <c r="BE47" i="10"/>
  <c r="BE44" i="10"/>
  <c r="BF47" i="10"/>
  <c r="BF44" i="10"/>
  <c r="BF56" i="10"/>
  <c r="BF57" i="10"/>
  <c r="BG47" i="10"/>
  <c r="BG44" i="10"/>
  <c r="BH47" i="10"/>
  <c r="BH44" i="10"/>
  <c r="BH56" i="10"/>
  <c r="BI47" i="10"/>
  <c r="BI44" i="10"/>
  <c r="BJ47" i="10"/>
  <c r="BJ44" i="10"/>
  <c r="BJ56" i="10"/>
  <c r="BK44" i="10"/>
  <c r="BK47" i="10"/>
  <c r="BL44" i="10"/>
  <c r="BL47" i="10"/>
  <c r="BL56" i="10"/>
  <c r="BM44" i="10"/>
  <c r="BM47" i="10"/>
  <c r="BM56" i="10"/>
  <c r="DT40" i="5"/>
  <c r="DT43" i="5" s="1"/>
  <c r="DU40" i="5"/>
  <c r="DU43" i="5" s="1"/>
  <c r="DV40" i="5"/>
  <c r="DV43" i="5" s="1"/>
  <c r="DW40" i="5"/>
  <c r="DW43" i="5" s="1"/>
  <c r="DX40" i="5"/>
  <c r="DX43" i="5" s="1"/>
  <c r="DY40" i="5"/>
  <c r="DY43" i="5" s="1"/>
  <c r="DZ40" i="5"/>
  <c r="DZ43" i="5" s="1"/>
  <c r="EA40" i="5"/>
  <c r="EA43" i="5" s="1"/>
  <c r="EB40" i="5"/>
  <c r="EB43" i="5" s="1"/>
  <c r="EC40" i="5"/>
  <c r="EC43" i="5" s="1"/>
  <c r="ED40" i="5"/>
  <c r="ED43" i="5" s="1"/>
  <c r="EE40" i="5"/>
  <c r="EE43" i="5" s="1"/>
  <c r="BN47" i="10"/>
  <c r="BN44" i="10"/>
  <c r="BO47" i="10"/>
  <c r="BO44" i="10"/>
  <c r="BP47" i="10"/>
  <c r="BP44" i="10"/>
  <c r="BQ44" i="10"/>
  <c r="BQ47" i="10"/>
  <c r="BQ56" i="10"/>
  <c r="BR47" i="10"/>
  <c r="BR44" i="10"/>
  <c r="BS47" i="10"/>
  <c r="BS44" i="10"/>
  <c r="BS56" i="10"/>
  <c r="BS57" i="10"/>
  <c r="BT44" i="10"/>
  <c r="BT47" i="10"/>
  <c r="BU44" i="10"/>
  <c r="BU47" i="10"/>
  <c r="BV47" i="10"/>
  <c r="BV44" i="10"/>
  <c r="BW47" i="10"/>
  <c r="BW44" i="10"/>
  <c r="BX47" i="10"/>
  <c r="BX44" i="10"/>
  <c r="BY47" i="10"/>
  <c r="BY44" i="10"/>
  <c r="BY56" i="10"/>
  <c r="BZ44" i="10"/>
  <c r="BZ47" i="10"/>
  <c r="CA44" i="10"/>
  <c r="CA47" i="10"/>
  <c r="CA56" i="10"/>
  <c r="CB44" i="10"/>
  <c r="CB47" i="10"/>
  <c r="CB56" i="10"/>
  <c r="CC47" i="10"/>
  <c r="CC44" i="10"/>
  <c r="CD44" i="10"/>
  <c r="CD47" i="10"/>
  <c r="CE47" i="10"/>
  <c r="CE44" i="10"/>
  <c r="CF47" i="10"/>
  <c r="CF44" i="10"/>
  <c r="CG44" i="10"/>
  <c r="CG47" i="10"/>
  <c r="CH44" i="10"/>
  <c r="CH47" i="10"/>
  <c r="CI47" i="10"/>
  <c r="CI44" i="10"/>
  <c r="CJ47" i="10"/>
  <c r="CJ44" i="10"/>
  <c r="CK47" i="10"/>
  <c r="CK44" i="10"/>
  <c r="CL44" i="10"/>
  <c r="CL47" i="10"/>
  <c r="CL56" i="10"/>
  <c r="CM44" i="10"/>
  <c r="CM47" i="10"/>
  <c r="CM56" i="10"/>
  <c r="CN44" i="10"/>
  <c r="CN47" i="10"/>
  <c r="CN56" i="10"/>
  <c r="CO44" i="10"/>
  <c r="CO47" i="10"/>
  <c r="CO56" i="10"/>
  <c r="CP47" i="10"/>
  <c r="CP44" i="10"/>
  <c r="CQ44" i="10"/>
  <c r="CQ47" i="10"/>
  <c r="CR47" i="10"/>
  <c r="CR44" i="10"/>
  <c r="CS44" i="10"/>
  <c r="CS47" i="10"/>
  <c r="CS57" i="10"/>
  <c r="CT44" i="10"/>
  <c r="CT47" i="10"/>
  <c r="CT56" i="10"/>
  <c r="CT57" i="10"/>
  <c r="CU47" i="10"/>
  <c r="CU44" i="10"/>
  <c r="CV47" i="10"/>
  <c r="CV44" i="10"/>
  <c r="CW47" i="10"/>
  <c r="CW44" i="10"/>
  <c r="CX47" i="10"/>
  <c r="CX44" i="10"/>
  <c r="CX56" i="10"/>
  <c r="CY44" i="10"/>
  <c r="CY47" i="10"/>
  <c r="CZ44" i="10"/>
  <c r="CZ47" i="10"/>
  <c r="DA47" i="10"/>
  <c r="DA44" i="10"/>
  <c r="DB47" i="10"/>
  <c r="DB44" i="10"/>
  <c r="DB56" i="10"/>
  <c r="DC47" i="10"/>
  <c r="DC44" i="10"/>
  <c r="DC56" i="10"/>
  <c r="DD47" i="10"/>
  <c r="DD44" i="10"/>
  <c r="DE44" i="10"/>
  <c r="DE47" i="10"/>
  <c r="DF44" i="10"/>
  <c r="DF47" i="10"/>
  <c r="DF56" i="10"/>
  <c r="DG47" i="10"/>
  <c r="DG44" i="10"/>
  <c r="DG56" i="10"/>
  <c r="DH44" i="10"/>
  <c r="DH47" i="10"/>
  <c r="DI44" i="10"/>
  <c r="DI47" i="10"/>
  <c r="DI56" i="10"/>
  <c r="DJ44" i="10"/>
  <c r="DJ47" i="10"/>
  <c r="DK47" i="10"/>
  <c r="DK44" i="10"/>
  <c r="DK56" i="10"/>
  <c r="DL47" i="10"/>
  <c r="DL44" i="10"/>
  <c r="DM47" i="10"/>
  <c r="DM44" i="10"/>
  <c r="DN44" i="10"/>
  <c r="DN47" i="10"/>
  <c r="DO44" i="10"/>
  <c r="DO47" i="10"/>
  <c r="DP44" i="10"/>
  <c r="DP47" i="10"/>
  <c r="DQ47" i="10"/>
  <c r="DQ44" i="10"/>
  <c r="DR47" i="10"/>
  <c r="DR44" i="10"/>
  <c r="DS47" i="10"/>
  <c r="DS44" i="10"/>
  <c r="DS56" i="10"/>
  <c r="DT44" i="10"/>
  <c r="DT47" i="10"/>
  <c r="DT56" i="10"/>
  <c r="DU44" i="10"/>
  <c r="DU57" i="10"/>
  <c r="DU47" i="10"/>
  <c r="DU56" i="10"/>
  <c r="DV47" i="10"/>
  <c r="DV44" i="10"/>
  <c r="DW44" i="10"/>
  <c r="DW47" i="10"/>
  <c r="A8" i="9"/>
  <c r="DR10" i="9"/>
  <c r="A6" i="9"/>
  <c r="DX8" i="10"/>
  <c r="DX19" i="10"/>
  <c r="DX16" i="10"/>
  <c r="DX25" i="10"/>
  <c r="DX9" i="10"/>
  <c r="DX6" i="10"/>
  <c r="DX20" i="10"/>
  <c r="DX29" i="10"/>
  <c r="DX44" i="10"/>
  <c r="DX18" i="10"/>
  <c r="DX17" i="10"/>
  <c r="DX27" i="10"/>
  <c r="DX32" i="10"/>
  <c r="DX37" i="10"/>
  <c r="DX21" i="10"/>
  <c r="DX28" i="10"/>
  <c r="DX47" i="10"/>
  <c r="DX7" i="10"/>
  <c r="DX26" i="10"/>
  <c r="DX34" i="10"/>
  <c r="DX14" i="10"/>
  <c r="DX30" i="10"/>
  <c r="DX5" i="10"/>
  <c r="DX22" i="10"/>
  <c r="DX12" i="10"/>
  <c r="DX33" i="10"/>
  <c r="DX11" i="10"/>
  <c r="DX31" i="10"/>
  <c r="DX15" i="10"/>
  <c r="DX10" i="10"/>
  <c r="DX38" i="10"/>
  <c r="DX13" i="10"/>
  <c r="DX23" i="10"/>
  <c r="DX56" i="10"/>
  <c r="DX24" i="10"/>
  <c r="DY7" i="10"/>
  <c r="DY28" i="10"/>
  <c r="DY32" i="10"/>
  <c r="DY18" i="10"/>
  <c r="DY47" i="10"/>
  <c r="DY12" i="10"/>
  <c r="DY14" i="10"/>
  <c r="DY5" i="10"/>
  <c r="DY38" i="10"/>
  <c r="DY20" i="10"/>
  <c r="DY17" i="10"/>
  <c r="DY25" i="10"/>
  <c r="DY10" i="10"/>
  <c r="DY34" i="10"/>
  <c r="DY9" i="10"/>
  <c r="DY24" i="10"/>
  <c r="DY26" i="10"/>
  <c r="DY11" i="10"/>
  <c r="DY22" i="10"/>
  <c r="DY33" i="10"/>
  <c r="DY15" i="10"/>
  <c r="DY6" i="10"/>
  <c r="DY13" i="10"/>
  <c r="DY44" i="10"/>
  <c r="DY16" i="10"/>
  <c r="DY29" i="10"/>
  <c r="DY23" i="10"/>
  <c r="DY31" i="10"/>
  <c r="DY8" i="10"/>
  <c r="DY19" i="10"/>
  <c r="DY27" i="10"/>
  <c r="DY21" i="10"/>
  <c r="DY30" i="10"/>
  <c r="DY37" i="10"/>
  <c r="DY36" i="10"/>
  <c r="DY40" i="10"/>
  <c r="DX36" i="10"/>
  <c r="DZ6" i="10"/>
  <c r="DZ13" i="10"/>
  <c r="DZ22" i="10"/>
  <c r="DZ37" i="10"/>
  <c r="DZ10" i="10"/>
  <c r="DZ17" i="10"/>
  <c r="DZ25" i="10"/>
  <c r="DZ33" i="10"/>
  <c r="DZ7" i="10"/>
  <c r="DZ8" i="10"/>
  <c r="DZ11" i="10"/>
  <c r="DZ23" i="10"/>
  <c r="DZ9" i="10"/>
  <c r="DZ21" i="10"/>
  <c r="DZ30" i="10"/>
  <c r="DZ24" i="10"/>
  <c r="DZ31" i="10"/>
  <c r="DZ38" i="10"/>
  <c r="DZ20" i="10"/>
  <c r="DZ27" i="10"/>
  <c r="DZ29" i="10"/>
  <c r="DZ5" i="10"/>
  <c r="DZ12" i="10"/>
  <c r="DZ14" i="10"/>
  <c r="DZ15" i="10"/>
  <c r="DZ16" i="10"/>
  <c r="DZ18" i="10"/>
  <c r="DZ19" i="10"/>
  <c r="DZ26" i="10"/>
  <c r="DZ28" i="10"/>
  <c r="DZ32" i="10"/>
  <c r="DZ34" i="10"/>
  <c r="DZ36" i="10"/>
  <c r="DZ40" i="10"/>
  <c r="DZ47" i="10"/>
  <c r="DZ44" i="10"/>
  <c r="DZ56" i="10"/>
  <c r="DS46" i="5"/>
  <c r="DT46" i="5"/>
  <c r="EA17" i="10"/>
  <c r="EA20" i="10"/>
  <c r="EA19" i="10"/>
  <c r="EA33" i="10"/>
  <c r="EA21" i="10"/>
  <c r="EA25" i="10"/>
  <c r="EA24" i="10"/>
  <c r="EA27" i="10"/>
  <c r="EA14" i="10"/>
  <c r="EA30" i="10"/>
  <c r="EA31" i="10"/>
  <c r="EA44" i="10"/>
  <c r="EA18" i="10"/>
  <c r="EA9" i="10"/>
  <c r="EA5" i="10"/>
  <c r="EA6" i="10"/>
  <c r="EA22" i="10"/>
  <c r="EA11" i="10"/>
  <c r="EA38" i="10"/>
  <c r="EA10" i="10"/>
  <c r="EA12" i="10"/>
  <c r="EA28" i="10"/>
  <c r="EA7" i="10"/>
  <c r="EA29" i="10"/>
  <c r="EA23" i="10"/>
  <c r="EA13" i="10"/>
  <c r="EA34" i="10"/>
  <c r="EA37" i="10"/>
  <c r="EA8" i="10"/>
  <c r="EA15" i="10"/>
  <c r="EA16" i="10"/>
  <c r="EA26" i="10"/>
  <c r="EA32" i="10"/>
  <c r="EA36" i="10"/>
  <c r="EA40" i="10"/>
  <c r="EA47" i="10"/>
  <c r="EB10" i="10"/>
  <c r="EB27" i="10"/>
  <c r="EB17" i="10"/>
  <c r="EB34" i="10"/>
  <c r="EB7" i="10"/>
  <c r="EB11" i="10"/>
  <c r="EB31" i="10"/>
  <c r="EB29" i="10"/>
  <c r="EB6" i="10"/>
  <c r="EB13" i="10"/>
  <c r="EB25" i="10"/>
  <c r="EB47" i="10"/>
  <c r="EB15" i="10"/>
  <c r="EB21" i="10"/>
  <c r="EB32" i="10"/>
  <c r="EB19" i="10"/>
  <c r="EB16" i="10"/>
  <c r="EB5" i="10"/>
  <c r="EB8" i="10"/>
  <c r="EB9" i="10"/>
  <c r="EB12" i="10"/>
  <c r="EB14" i="10"/>
  <c r="EB18" i="10"/>
  <c r="EB20" i="10"/>
  <c r="EB22" i="10"/>
  <c r="EB23" i="10"/>
  <c r="EB24" i="10"/>
  <c r="EB26" i="10"/>
  <c r="EB28" i="10"/>
  <c r="EB30" i="10"/>
  <c r="EB33" i="10"/>
  <c r="EB36" i="10"/>
  <c r="EB37" i="10"/>
  <c r="EB38" i="10"/>
  <c r="EB40" i="10"/>
  <c r="EB44" i="10"/>
  <c r="DU46" i="5"/>
  <c r="DV46" i="5"/>
  <c r="EC15" i="10"/>
  <c r="EC22" i="10"/>
  <c r="EC24" i="10"/>
  <c r="EC33" i="10"/>
  <c r="EC44" i="10"/>
  <c r="EC19" i="10"/>
  <c r="EC23" i="10"/>
  <c r="EC28" i="10"/>
  <c r="EC31" i="10"/>
  <c r="EC9" i="10"/>
  <c r="EC47" i="10"/>
  <c r="EC21" i="10"/>
  <c r="EC38" i="10"/>
  <c r="EC14" i="10"/>
  <c r="EC25" i="10"/>
  <c r="EC6" i="10"/>
  <c r="EC18" i="10"/>
  <c r="EC29" i="10"/>
  <c r="EC10" i="10"/>
  <c r="EC27" i="10"/>
  <c r="EC26" i="10"/>
  <c r="EC56" i="10"/>
  <c r="EC12" i="10"/>
  <c r="EC7" i="10"/>
  <c r="EC32" i="10"/>
  <c r="EC16" i="10"/>
  <c r="EC13" i="10"/>
  <c r="EC5" i="10"/>
  <c r="EC17" i="10"/>
  <c r="EC30" i="10"/>
  <c r="EC34" i="10"/>
  <c r="EC37" i="10"/>
  <c r="EC11" i="10"/>
  <c r="EC20" i="10"/>
  <c r="EC8" i="10"/>
  <c r="EC36" i="10"/>
  <c r="EC40" i="10"/>
  <c r="DW46" i="5"/>
  <c r="ED44" i="10"/>
  <c r="ED47" i="10"/>
  <c r="ED56" i="10"/>
  <c r="ED17" i="10"/>
  <c r="ED19" i="10"/>
  <c r="ED26" i="10"/>
  <c r="ED6" i="10"/>
  <c r="ED21" i="10"/>
  <c r="ED25" i="10"/>
  <c r="ED33" i="10"/>
  <c r="ED9" i="10"/>
  <c r="ED7" i="10"/>
  <c r="ED14" i="10"/>
  <c r="ED30" i="10"/>
  <c r="ED10" i="10"/>
  <c r="ED24" i="10"/>
  <c r="ED22" i="10"/>
  <c r="ED8" i="10"/>
  <c r="ED28" i="10"/>
  <c r="ED12" i="10"/>
  <c r="ED11" i="10"/>
  <c r="ED32" i="10"/>
  <c r="ED38" i="10"/>
  <c r="ED20" i="10"/>
  <c r="ED27" i="10"/>
  <c r="ED29" i="10"/>
  <c r="ED5" i="10"/>
  <c r="ED13" i="10"/>
  <c r="ED15" i="10"/>
  <c r="ED16" i="10"/>
  <c r="ED18" i="10"/>
  <c r="ED23" i="10"/>
  <c r="ED31" i="10"/>
  <c r="ED34" i="10"/>
  <c r="ED36" i="10"/>
  <c r="ED37" i="10"/>
  <c r="ED40" i="10"/>
  <c r="EE17" i="10"/>
  <c r="EE11" i="10"/>
  <c r="EE20" i="10"/>
  <c r="EE24" i="10"/>
  <c r="EE21" i="10"/>
  <c r="EE15" i="10"/>
  <c r="EE31" i="10"/>
  <c r="EE16" i="10"/>
  <c r="EE19" i="10"/>
  <c r="EE23" i="10"/>
  <c r="EE8" i="10"/>
  <c r="EE47" i="10"/>
  <c r="EE6" i="10"/>
  <c r="EE44" i="10"/>
  <c r="EE25" i="10"/>
  <c r="EE27" i="10"/>
  <c r="EE32" i="10"/>
  <c r="EE7" i="10"/>
  <c r="EE14" i="10"/>
  <c r="EE26" i="10"/>
  <c r="EE28" i="10"/>
  <c r="EE57" i="10"/>
  <c r="EE37" i="10"/>
  <c r="EE18" i="10"/>
  <c r="EE30" i="10"/>
  <c r="EE33" i="10"/>
  <c r="EE5" i="10"/>
  <c r="EE10" i="10"/>
  <c r="EE38" i="10"/>
  <c r="EE29" i="10"/>
  <c r="EE9" i="10"/>
  <c r="EE12" i="10"/>
  <c r="EE13" i="10"/>
  <c r="EE22" i="10"/>
  <c r="EE34" i="10"/>
  <c r="EE36" i="10"/>
  <c r="EE40" i="10"/>
  <c r="DX46" i="5"/>
  <c r="DY46" i="5"/>
  <c r="EF47" i="10"/>
  <c r="EF38" i="10"/>
  <c r="EF11" i="10"/>
  <c r="EF30" i="10"/>
  <c r="EF6" i="10"/>
  <c r="EF33" i="10"/>
  <c r="EF37" i="10"/>
  <c r="EF20" i="10"/>
  <c r="EF27" i="10"/>
  <c r="EF29" i="10"/>
  <c r="EF5" i="10"/>
  <c r="EF7" i="10"/>
  <c r="EF8" i="10"/>
  <c r="EF9" i="10"/>
  <c r="EF10" i="10"/>
  <c r="EF12" i="10"/>
  <c r="EF13" i="10"/>
  <c r="EF14" i="10"/>
  <c r="EF15" i="10"/>
  <c r="EF16" i="10"/>
  <c r="EF17" i="10"/>
  <c r="EF18" i="10"/>
  <c r="EF19" i="10"/>
  <c r="EF21" i="10"/>
  <c r="EF22" i="10"/>
  <c r="EF23" i="10"/>
  <c r="EF24" i="10"/>
  <c r="EF25" i="10"/>
  <c r="EF26" i="10"/>
  <c r="EF28" i="10"/>
  <c r="EF31" i="10"/>
  <c r="EF32" i="10"/>
  <c r="EF34" i="10"/>
  <c r="EF36" i="10"/>
  <c r="EF40" i="10"/>
  <c r="EF57" i="10"/>
  <c r="EF44" i="10"/>
  <c r="EF56" i="10"/>
  <c r="EG11" i="10"/>
  <c r="EG27" i="10"/>
  <c r="EG25" i="10"/>
  <c r="EG14" i="10"/>
  <c r="EG44" i="10"/>
  <c r="EG47" i="10"/>
  <c r="EG56" i="10"/>
  <c r="EG15" i="10"/>
  <c r="EG6" i="10"/>
  <c r="EG31" i="10"/>
  <c r="EG30" i="10"/>
  <c r="EG8" i="10"/>
  <c r="EG19" i="10"/>
  <c r="EG24" i="10"/>
  <c r="EG32" i="10"/>
  <c r="EG33" i="10"/>
  <c r="EG7" i="10"/>
  <c r="EG28" i="10"/>
  <c r="EG5" i="10"/>
  <c r="EG17" i="10"/>
  <c r="EG9" i="10"/>
  <c r="EG16" i="10"/>
  <c r="EG10" i="10"/>
  <c r="EG26" i="10"/>
  <c r="EG20" i="10"/>
  <c r="EG13" i="10"/>
  <c r="EG29" i="10"/>
  <c r="EG21" i="10"/>
  <c r="EG22" i="10"/>
  <c r="EG37" i="10"/>
  <c r="EG12" i="10"/>
  <c r="EG18" i="10"/>
  <c r="EG23" i="10"/>
  <c r="EG34" i="10"/>
  <c r="EG36" i="10"/>
  <c r="EG38" i="10"/>
  <c r="EG40" i="10"/>
  <c r="DZ46" i="5"/>
  <c r="EH17" i="10"/>
  <c r="EH22" i="10"/>
  <c r="EH19" i="10"/>
  <c r="EH5" i="10"/>
  <c r="EH6" i="10"/>
  <c r="EH21" i="10"/>
  <c r="EH25" i="10"/>
  <c r="EH23" i="10"/>
  <c r="EH10" i="10"/>
  <c r="EH44" i="10"/>
  <c r="EH47" i="10"/>
  <c r="EH56" i="10"/>
  <c r="EH29" i="10"/>
  <c r="EH31" i="10"/>
  <c r="EH7" i="10"/>
  <c r="EH24" i="10"/>
  <c r="EH15" i="10"/>
  <c r="EH8" i="10"/>
  <c r="EH37" i="10"/>
  <c r="EH16" i="10"/>
  <c r="EH30" i="10"/>
  <c r="EH27" i="10"/>
  <c r="EH20" i="10"/>
  <c r="EH14" i="10"/>
  <c r="EH38" i="10"/>
  <c r="EH34" i="10"/>
  <c r="EH9" i="10"/>
  <c r="EH32" i="10"/>
  <c r="EH12" i="10"/>
  <c r="EH13" i="10"/>
  <c r="EH28" i="10"/>
  <c r="EH26" i="10"/>
  <c r="EH33" i="10"/>
  <c r="EH11" i="10"/>
  <c r="EH18" i="10"/>
  <c r="EA46" i="5"/>
  <c r="EB46" i="5"/>
  <c r="EI7" i="10"/>
  <c r="EI9" i="10"/>
  <c r="EI15" i="10"/>
  <c r="EI33" i="10"/>
  <c r="EI13" i="10"/>
  <c r="EI12" i="10"/>
  <c r="EI24" i="10"/>
  <c r="EI19" i="10"/>
  <c r="EI17" i="10"/>
  <c r="EI16" i="10"/>
  <c r="EI28" i="10"/>
  <c r="EI31" i="10"/>
  <c r="EI47" i="10"/>
  <c r="EI21" i="10"/>
  <c r="EI20" i="10"/>
  <c r="EI11" i="10"/>
  <c r="EI5" i="10"/>
  <c r="EI6" i="10"/>
  <c r="EI14" i="10"/>
  <c r="EI29" i="10"/>
  <c r="EI34" i="10"/>
  <c r="EI10" i="10"/>
  <c r="EI18" i="10"/>
  <c r="EI26" i="10"/>
  <c r="EI23" i="10"/>
  <c r="EI22" i="10"/>
  <c r="EI25" i="10"/>
  <c r="EI30" i="10"/>
  <c r="EI27" i="10"/>
  <c r="EI44" i="10"/>
  <c r="EI38" i="10"/>
  <c r="EI37" i="10"/>
  <c r="EI8" i="10"/>
  <c r="EI32" i="10"/>
  <c r="EH36" i="10"/>
  <c r="EH40" i="10"/>
  <c r="EJ6" i="10"/>
  <c r="EJ27" i="10"/>
  <c r="EJ21" i="10"/>
  <c r="EJ34" i="10"/>
  <c r="EJ38" i="10"/>
  <c r="EJ10" i="10"/>
  <c r="EJ31" i="10"/>
  <c r="EJ28" i="10"/>
  <c r="EJ16" i="10"/>
  <c r="EJ7" i="10"/>
  <c r="EJ11" i="10"/>
  <c r="EJ17" i="10"/>
  <c r="EJ33" i="10"/>
  <c r="EJ8" i="10"/>
  <c r="EJ15" i="10"/>
  <c r="EJ9" i="10"/>
  <c r="EJ13" i="10"/>
  <c r="EJ18" i="10"/>
  <c r="EJ26" i="10"/>
  <c r="EJ20" i="10"/>
  <c r="EJ32" i="10"/>
  <c r="EJ44" i="10"/>
  <c r="EJ22" i="10"/>
  <c r="EJ30" i="10"/>
  <c r="EJ5" i="10"/>
  <c r="EJ24" i="10"/>
  <c r="EJ47" i="10"/>
  <c r="EJ29" i="10"/>
  <c r="EJ25" i="10"/>
  <c r="EJ14" i="10"/>
  <c r="EJ19" i="10"/>
  <c r="EJ23" i="10"/>
  <c r="EJ37" i="10"/>
  <c r="EJ12" i="10"/>
  <c r="EJ36" i="10"/>
  <c r="EJ40" i="10"/>
  <c r="EI36" i="10"/>
  <c r="EC46" i="5"/>
  <c r="ED46" i="5"/>
  <c r="EK37" i="10"/>
  <c r="EK11" i="10"/>
  <c r="EK20" i="10"/>
  <c r="EK27" i="10"/>
  <c r="EK29" i="10"/>
  <c r="EK5" i="10"/>
  <c r="EK6" i="10"/>
  <c r="EK7" i="10"/>
  <c r="EK8" i="10"/>
  <c r="EK9" i="10"/>
  <c r="EK10" i="10"/>
  <c r="EK12" i="10"/>
  <c r="EK13" i="10"/>
  <c r="EK14" i="10"/>
  <c r="EK15" i="10"/>
  <c r="EK16" i="10"/>
  <c r="EK17" i="10"/>
  <c r="EK18" i="10"/>
  <c r="EK19" i="10"/>
  <c r="EK21" i="10"/>
  <c r="EK22" i="10"/>
  <c r="EK23" i="10"/>
  <c r="EK24" i="10"/>
  <c r="EK25" i="10"/>
  <c r="EK26" i="10"/>
  <c r="EK28" i="10"/>
  <c r="EK30" i="10"/>
  <c r="EK31" i="10"/>
  <c r="EK32" i="10"/>
  <c r="EK33" i="10"/>
  <c r="EK34" i="10"/>
  <c r="EK36" i="10"/>
  <c r="EK38" i="10"/>
  <c r="EK40" i="10"/>
  <c r="EK44" i="10"/>
  <c r="EK47" i="10"/>
  <c r="EE46" i="5"/>
  <c r="EL37" i="10"/>
  <c r="EL12" i="10"/>
  <c r="EL11" i="10"/>
  <c r="EL14" i="10"/>
  <c r="EL22" i="10"/>
  <c r="EL9" i="10"/>
  <c r="EL16" i="10"/>
  <c r="EL15" i="10"/>
  <c r="EL30" i="10"/>
  <c r="EL26" i="10"/>
  <c r="EL44" i="10"/>
  <c r="EL20" i="10"/>
  <c r="EL19" i="10"/>
  <c r="EL33" i="10"/>
  <c r="EL57" i="10"/>
  <c r="EL6" i="10"/>
  <c r="EL13" i="10"/>
  <c r="EL25" i="10"/>
  <c r="EL7" i="10"/>
  <c r="EL21" i="10"/>
  <c r="EL23" i="10"/>
  <c r="EL5" i="10"/>
  <c r="EL38" i="10"/>
  <c r="EL27" i="10"/>
  <c r="EL29" i="10"/>
  <c r="EL8" i="10"/>
  <c r="EL10" i="10"/>
  <c r="EL17" i="10"/>
  <c r="EL18" i="10"/>
  <c r="EL24" i="10"/>
  <c r="EL28" i="10"/>
  <c r="EL31" i="10"/>
  <c r="EL32" i="10"/>
  <c r="EL34" i="10"/>
  <c r="EL36" i="10"/>
  <c r="EL40" i="10"/>
  <c r="EL47" i="10"/>
  <c r="A46" i="5"/>
  <c r="E45" i="6"/>
  <c r="F45" i="6"/>
  <c r="G45" i="6"/>
  <c r="H45" i="6"/>
  <c r="I45" i="6"/>
  <c r="J45" i="6"/>
  <c r="K45" i="6"/>
  <c r="L45" i="6"/>
  <c r="M45" i="6"/>
  <c r="EM14" i="10"/>
  <c r="EM29" i="10"/>
  <c r="EM20" i="10"/>
  <c r="EM24" i="10"/>
  <c r="EM47" i="10"/>
  <c r="EM6" i="10"/>
  <c r="EM18" i="10"/>
  <c r="EM44" i="10"/>
  <c r="EM56" i="10"/>
  <c r="EM31" i="10"/>
  <c r="EM32" i="10"/>
  <c r="EM10" i="10"/>
  <c r="EM22" i="10"/>
  <c r="EM8" i="10"/>
  <c r="EM34" i="10"/>
  <c r="EM38" i="10"/>
  <c r="EM7" i="10"/>
  <c r="EM37" i="10"/>
  <c r="EM11" i="10"/>
  <c r="EM27" i="10"/>
  <c r="EM5" i="10"/>
  <c r="EM9" i="10"/>
  <c r="EM12" i="10"/>
  <c r="EM13" i="10"/>
  <c r="EM15" i="10"/>
  <c r="EM16" i="10"/>
  <c r="EM17" i="10"/>
  <c r="EM19" i="10"/>
  <c r="EM21" i="10"/>
  <c r="EM23" i="10"/>
  <c r="EM25" i="10"/>
  <c r="EM26" i="10"/>
  <c r="EM28" i="10"/>
  <c r="EM30" i="10"/>
  <c r="EM33" i="10"/>
  <c r="EM36" i="10"/>
  <c r="EM40" i="10"/>
  <c r="A45" i="6"/>
  <c r="EN18" i="10"/>
  <c r="EN17" i="10"/>
  <c r="EN27" i="10"/>
  <c r="EN5" i="10"/>
  <c r="EN38" i="10"/>
  <c r="EN22" i="10"/>
  <c r="EN21" i="10"/>
  <c r="EN31" i="10"/>
  <c r="EN10" i="10"/>
  <c r="EN47" i="10"/>
  <c r="EN37" i="10"/>
  <c r="EN11" i="10"/>
  <c r="EN20" i="10"/>
  <c r="EN29" i="10"/>
  <c r="EN6" i="10"/>
  <c r="EN7" i="10"/>
  <c r="EN8" i="10"/>
  <c r="EN9" i="10"/>
  <c r="EN12" i="10"/>
  <c r="EN13" i="10"/>
  <c r="EN14" i="10"/>
  <c r="EN15" i="10"/>
  <c r="EN16" i="10"/>
  <c r="EN19" i="10"/>
  <c r="EN23" i="10"/>
  <c r="EN24" i="10"/>
  <c r="EN25" i="10"/>
  <c r="EN26" i="10"/>
  <c r="EN28" i="10"/>
  <c r="EN30" i="10"/>
  <c r="EN32" i="10"/>
  <c r="EN33" i="10"/>
  <c r="EN34" i="10"/>
  <c r="EN36" i="10"/>
  <c r="EN40" i="10"/>
  <c r="EN44" i="10"/>
  <c r="EO47" i="10"/>
  <c r="EO12" i="10"/>
  <c r="EO14" i="10"/>
  <c r="EO5" i="10"/>
  <c r="EO38" i="10"/>
  <c r="EO16" i="10"/>
  <c r="EO22" i="10"/>
  <c r="EO20" i="10"/>
  <c r="EO6" i="10"/>
  <c r="EO34" i="10"/>
  <c r="EO44" i="10"/>
  <c r="EO11" i="10"/>
  <c r="EO27" i="10"/>
  <c r="EO13" i="10"/>
  <c r="EO33" i="10"/>
  <c r="EO8" i="10"/>
  <c r="EO10" i="10"/>
  <c r="EO26" i="10"/>
  <c r="EO24" i="10"/>
  <c r="EO30" i="10"/>
  <c r="EO28" i="10"/>
  <c r="EO31" i="10"/>
  <c r="EO9" i="10"/>
  <c r="EO17" i="10"/>
  <c r="EO25" i="10"/>
  <c r="EO19" i="10"/>
  <c r="EO29" i="10"/>
  <c r="EO56" i="10"/>
  <c r="EO7" i="10"/>
  <c r="EO32" i="10"/>
  <c r="EO37" i="10"/>
  <c r="EO15" i="10"/>
  <c r="EO18" i="10"/>
  <c r="EO21" i="10"/>
  <c r="EO23" i="10"/>
  <c r="EO36" i="10"/>
  <c r="EO40" i="10"/>
  <c r="EP9" i="10"/>
  <c r="EP12" i="10"/>
  <c r="EP28" i="10"/>
  <c r="EP26" i="10"/>
  <c r="EP32" i="10"/>
  <c r="EP20" i="10"/>
  <c r="EP18" i="10"/>
  <c r="EP33" i="10"/>
  <c r="EP6" i="10"/>
  <c r="EP17" i="10"/>
  <c r="EP25" i="10"/>
  <c r="EP27" i="10"/>
  <c r="EP47" i="10"/>
  <c r="EP10" i="10"/>
  <c r="EP14" i="10"/>
  <c r="EP23" i="10"/>
  <c r="EP44" i="10"/>
  <c r="EP56" i="10"/>
  <c r="EP22" i="10"/>
  <c r="EP34" i="10"/>
  <c r="EP7" i="10"/>
  <c r="EP29" i="10"/>
  <c r="EP5" i="10"/>
  <c r="EP37" i="10"/>
  <c r="EP11" i="10"/>
  <c r="EP8" i="10"/>
  <c r="EP13" i="10"/>
  <c r="EP15" i="10"/>
  <c r="EP16" i="10"/>
  <c r="EP19" i="10"/>
  <c r="EP21" i="10"/>
  <c r="EP24" i="10"/>
  <c r="EP30" i="10"/>
  <c r="EP31" i="10"/>
  <c r="EP36" i="10"/>
  <c r="EP38" i="10"/>
  <c r="EP40" i="10"/>
  <c r="EQ44" i="10"/>
  <c r="EQ47" i="10"/>
  <c r="EQ56" i="10"/>
  <c r="EQ10" i="10"/>
  <c r="EQ29" i="10"/>
  <c r="EQ34" i="10"/>
  <c r="EQ38" i="10"/>
  <c r="EQ37" i="10"/>
  <c r="EQ18" i="10"/>
  <c r="EQ30" i="10"/>
  <c r="EQ15" i="10"/>
  <c r="EQ13" i="10"/>
  <c r="EQ12" i="10"/>
  <c r="EQ19" i="10"/>
  <c r="EQ32" i="10"/>
  <c r="EQ8" i="10"/>
  <c r="EQ24" i="10"/>
  <c r="EQ14" i="10"/>
  <c r="EQ28" i="10"/>
  <c r="EQ22" i="10"/>
  <c r="EQ23" i="10"/>
  <c r="EQ58" i="10"/>
  <c r="EQ16" i="10"/>
  <c r="EQ33" i="10"/>
  <c r="EQ7" i="10"/>
  <c r="EQ25" i="10"/>
  <c r="EQ9" i="10"/>
  <c r="EQ17" i="10"/>
  <c r="EQ26" i="10"/>
  <c r="EQ31" i="10"/>
  <c r="EQ21" i="10"/>
  <c r="EQ20" i="10"/>
  <c r="EQ11" i="10"/>
  <c r="EQ6" i="10"/>
  <c r="EQ27" i="10"/>
  <c r="EQ5" i="10"/>
  <c r="ER6" i="10"/>
  <c r="ER23" i="10"/>
  <c r="ER20" i="10"/>
  <c r="ER34" i="10"/>
  <c r="ER10" i="10"/>
  <c r="ER26" i="10"/>
  <c r="ER21" i="10"/>
  <c r="ER25" i="10"/>
  <c r="ER44" i="10"/>
  <c r="ER47" i="10"/>
  <c r="ER56" i="10"/>
  <c r="ER22" i="10"/>
  <c r="ER38" i="10"/>
  <c r="ER11" i="10"/>
  <c r="ER27" i="10"/>
  <c r="ER29" i="10"/>
  <c r="ER5" i="10"/>
  <c r="ER7" i="10"/>
  <c r="ER8" i="10"/>
  <c r="ER9" i="10"/>
  <c r="ER12" i="10"/>
  <c r="ER13" i="10"/>
  <c r="ER14" i="10"/>
  <c r="ER15" i="10"/>
  <c r="ER16" i="10"/>
  <c r="ER17" i="10"/>
  <c r="ER18" i="10"/>
  <c r="ER19" i="10"/>
  <c r="ER24" i="10"/>
  <c r="ER28" i="10"/>
  <c r="ER30" i="10"/>
  <c r="ER31" i="10"/>
  <c r="ER32" i="10"/>
  <c r="ER33" i="10"/>
  <c r="ER36" i="10"/>
  <c r="ER37" i="10"/>
  <c r="ER40" i="10"/>
  <c r="EQ36" i="10"/>
  <c r="ES47" i="10"/>
  <c r="ES9" i="10"/>
  <c r="ES20" i="10"/>
  <c r="ES7" i="10"/>
  <c r="ES29" i="10"/>
  <c r="ES38" i="10"/>
  <c r="ES15" i="10"/>
  <c r="ES22" i="10"/>
  <c r="ES24" i="10"/>
  <c r="ES5" i="10"/>
  <c r="ES6" i="10"/>
  <c r="ES23" i="10"/>
  <c r="ES25" i="10"/>
  <c r="ES11" i="10"/>
  <c r="ES27" i="10"/>
  <c r="ES26" i="10"/>
  <c r="ES37" i="10"/>
  <c r="ES19" i="10"/>
  <c r="ES30" i="10"/>
  <c r="ES12" i="10"/>
  <c r="ES13" i="10"/>
  <c r="ES32" i="10"/>
  <c r="ES44" i="10"/>
  <c r="ES56" i="10"/>
  <c r="ES10" i="10"/>
  <c r="ES21" i="10"/>
  <c r="ES33" i="10"/>
  <c r="ES8" i="10"/>
  <c r="ES14" i="10"/>
  <c r="ES28" i="10"/>
  <c r="ES34" i="10"/>
  <c r="ES16" i="10"/>
  <c r="ES18" i="10"/>
  <c r="ES17" i="10"/>
  <c r="ES31" i="10"/>
  <c r="ES36" i="10"/>
  <c r="ET9" i="10"/>
  <c r="ET17" i="10"/>
  <c r="ET19" i="10"/>
  <c r="ET22" i="10"/>
  <c r="ET34" i="10"/>
  <c r="ET12" i="10"/>
  <c r="ET10" i="10"/>
  <c r="ET16" i="10"/>
  <c r="ET11" i="10"/>
  <c r="ET14" i="10"/>
  <c r="ET31" i="10"/>
  <c r="ET38" i="10"/>
  <c r="ET20" i="10"/>
  <c r="ET15" i="10"/>
  <c r="ET26" i="10"/>
  <c r="ET13" i="10"/>
  <c r="ET25" i="10"/>
  <c r="ET33" i="10"/>
  <c r="ET47" i="10"/>
  <c r="ET44" i="10"/>
  <c r="ET7" i="10"/>
  <c r="ET32" i="10"/>
  <c r="ET6" i="10"/>
  <c r="ET24" i="10"/>
  <c r="ET23" i="10"/>
  <c r="ET5" i="10"/>
  <c r="ET30" i="10"/>
  <c r="ET37" i="10"/>
  <c r="ET8" i="10"/>
  <c r="ET18" i="10"/>
  <c r="ET21" i="10"/>
  <c r="ET28" i="10"/>
  <c r="ET29" i="10"/>
  <c r="ET27" i="10"/>
  <c r="ET36" i="10"/>
  <c r="EU44" i="10"/>
  <c r="EU47" i="10"/>
  <c r="EU56" i="10"/>
  <c r="EU7" i="10"/>
  <c r="EU10" i="10"/>
  <c r="EU29" i="10"/>
  <c r="EU34" i="10"/>
  <c r="EU38" i="10"/>
  <c r="EU13" i="10"/>
  <c r="EU22" i="10"/>
  <c r="EU12" i="10"/>
  <c r="EU28" i="10"/>
  <c r="EU17" i="10"/>
  <c r="EU11" i="10"/>
  <c r="EU20" i="10"/>
  <c r="EU33" i="10"/>
  <c r="EU21" i="10"/>
  <c r="EU15" i="10"/>
  <c r="EU23" i="10"/>
  <c r="EU32" i="10"/>
  <c r="EU19" i="10"/>
  <c r="EU27" i="10"/>
  <c r="EU9" i="10"/>
  <c r="EU26" i="10"/>
  <c r="EU16" i="10"/>
  <c r="EU6" i="10"/>
  <c r="EU14" i="10"/>
  <c r="EU30" i="10"/>
  <c r="EU24" i="10"/>
  <c r="EU8" i="10"/>
  <c r="EU5" i="10"/>
  <c r="EU31" i="10"/>
  <c r="EU37" i="10"/>
  <c r="EU25" i="10"/>
  <c r="EU18" i="10"/>
  <c r="EU36" i="10"/>
  <c r="EU40" i="10"/>
  <c r="EV18" i="10"/>
  <c r="EV26" i="10"/>
  <c r="EV28" i="10"/>
  <c r="EV6" i="10"/>
  <c r="EV44" i="10"/>
  <c r="EV47" i="10"/>
  <c r="EV56" i="10"/>
  <c r="EV22" i="10"/>
  <c r="EV12" i="10"/>
  <c r="EV29" i="10"/>
  <c r="EV38" i="10"/>
  <c r="EV11" i="10"/>
  <c r="EV16" i="10"/>
  <c r="EV31" i="10"/>
  <c r="EV37" i="10"/>
  <c r="EV15" i="10"/>
  <c r="EV20" i="10"/>
  <c r="EV34" i="10"/>
  <c r="EV7" i="10"/>
  <c r="EV19" i="10"/>
  <c r="EV23" i="10"/>
  <c r="EV32" i="10"/>
  <c r="EV9" i="10"/>
  <c r="EV17" i="10"/>
  <c r="EV24" i="10"/>
  <c r="EV33" i="10"/>
  <c r="EV10" i="10"/>
  <c r="EV21" i="10"/>
  <c r="EV14" i="10"/>
  <c r="EV13" i="10"/>
  <c r="EV30" i="10"/>
  <c r="EV25" i="10"/>
  <c r="EV8" i="10"/>
  <c r="EV27" i="10"/>
  <c r="EV5" i="10"/>
  <c r="EV36" i="10"/>
  <c r="EW47" i="10"/>
  <c r="EW20" i="10"/>
  <c r="EW18" i="10"/>
  <c r="EW26" i="10"/>
  <c r="EW38" i="10"/>
  <c r="EW44" i="10"/>
  <c r="EW12" i="10"/>
  <c r="EW10" i="10"/>
  <c r="EW34" i="10"/>
  <c r="EW8" i="10"/>
  <c r="EW16" i="10"/>
  <c r="EW13" i="10"/>
  <c r="EW22" i="10"/>
  <c r="EW21" i="10"/>
  <c r="EW30" i="10"/>
  <c r="EW9" i="10"/>
  <c r="EW23" i="10"/>
  <c r="EW17" i="10"/>
  <c r="EW33" i="10"/>
  <c r="EW15" i="10"/>
  <c r="EW6" i="10"/>
  <c r="EW32" i="10"/>
  <c r="EW31" i="10"/>
  <c r="EW19" i="10"/>
  <c r="EW24" i="10"/>
  <c r="EW5" i="10"/>
  <c r="EW29" i="10"/>
  <c r="EW37" i="10"/>
  <c r="EW11" i="10"/>
  <c r="EW27" i="10"/>
  <c r="EW7" i="10"/>
  <c r="EW14" i="10"/>
  <c r="EW25" i="10"/>
  <c r="EW28" i="10"/>
  <c r="EW36" i="10"/>
  <c r="EW40" i="10"/>
  <c r="EX6" i="10"/>
  <c r="EX17" i="10"/>
  <c r="EX25" i="10"/>
  <c r="EX11" i="10"/>
  <c r="EX37" i="10"/>
  <c r="EX16" i="10"/>
  <c r="EX14" i="10"/>
  <c r="EX8" i="10"/>
  <c r="EX5" i="10"/>
  <c r="EX20" i="10"/>
  <c r="EX18" i="10"/>
  <c r="EX33" i="10"/>
  <c r="EX22" i="10"/>
  <c r="EX31" i="10"/>
  <c r="EX47" i="10"/>
  <c r="EX9" i="10"/>
  <c r="EX13" i="10"/>
  <c r="EX29" i="10"/>
  <c r="EX19" i="10"/>
  <c r="EX38" i="10"/>
  <c r="EX27" i="10"/>
  <c r="EX7" i="10"/>
  <c r="EX10" i="10"/>
  <c r="EX12" i="10"/>
  <c r="EX15" i="10"/>
  <c r="EX21" i="10"/>
  <c r="EX23" i="10"/>
  <c r="EX24" i="10"/>
  <c r="EX26" i="10"/>
  <c r="EX28" i="10"/>
  <c r="EX30" i="10"/>
  <c r="EX32" i="10"/>
  <c r="EX34" i="10"/>
  <c r="EX36" i="10"/>
  <c r="EX40" i="10"/>
  <c r="EX44" i="10"/>
  <c r="EY44" i="10"/>
  <c r="EY47" i="10"/>
  <c r="EY56" i="10"/>
  <c r="EY10" i="10"/>
  <c r="EY25" i="10"/>
  <c r="EY27" i="10"/>
  <c r="EY38" i="10"/>
  <c r="EY37" i="10"/>
  <c r="EY11" i="10"/>
  <c r="EY20" i="10"/>
  <c r="EY29" i="10"/>
  <c r="EY5" i="10"/>
  <c r="EY6" i="10"/>
  <c r="EY7" i="10"/>
  <c r="EY8" i="10"/>
  <c r="EY9" i="10"/>
  <c r="EY12" i="10"/>
  <c r="EY13" i="10"/>
  <c r="EY14" i="10"/>
  <c r="EY15" i="10"/>
  <c r="EY16" i="10"/>
  <c r="EY17" i="10"/>
  <c r="EY18" i="10"/>
  <c r="EY19" i="10"/>
  <c r="EY21" i="10"/>
  <c r="EY22" i="10"/>
  <c r="EY23" i="10"/>
  <c r="EY24" i="10"/>
  <c r="EY26" i="10"/>
  <c r="EY28" i="10"/>
  <c r="EY30" i="10"/>
  <c r="EY31" i="10"/>
  <c r="EY32" i="10"/>
  <c r="EY33" i="10"/>
  <c r="EY34" i="10"/>
  <c r="EY36" i="10"/>
  <c r="EY40" i="10"/>
  <c r="EZ8" i="10"/>
  <c r="EZ11" i="10"/>
  <c r="EZ17" i="10"/>
  <c r="EZ25" i="10"/>
  <c r="EZ7" i="10"/>
  <c r="EZ15" i="10"/>
  <c r="EZ20" i="10"/>
  <c r="EZ29" i="10"/>
  <c r="EZ10" i="10"/>
  <c r="EZ19" i="10"/>
  <c r="EZ9" i="10"/>
  <c r="EZ32" i="10"/>
  <c r="EZ47" i="10"/>
  <c r="EZ14" i="10"/>
  <c r="EZ26" i="10"/>
  <c r="EZ16" i="10"/>
  <c r="EZ5" i="10"/>
  <c r="EZ18" i="10"/>
  <c r="EZ30" i="10"/>
  <c r="EZ24" i="10"/>
  <c r="EZ34" i="10"/>
  <c r="EZ23" i="10"/>
  <c r="EZ13" i="10"/>
  <c r="EZ37" i="10"/>
  <c r="EZ27" i="10"/>
  <c r="EZ33" i="10"/>
  <c r="EZ38" i="10"/>
  <c r="EZ22" i="10"/>
  <c r="EZ6" i="10"/>
  <c r="EZ28" i="10"/>
  <c r="EZ12" i="10"/>
  <c r="EZ44" i="10"/>
  <c r="EZ31" i="10"/>
  <c r="EZ21" i="10"/>
  <c r="EZ36" i="10"/>
  <c r="FA6" i="10"/>
  <c r="FA10" i="10"/>
  <c r="FA21" i="10"/>
  <c r="FA44" i="10"/>
  <c r="FA16" i="10"/>
  <c r="FA17" i="10"/>
  <c r="FA32" i="10"/>
  <c r="FA8" i="10"/>
  <c r="FA20" i="10"/>
  <c r="FA24" i="10"/>
  <c r="FA5" i="10"/>
  <c r="FA9" i="10"/>
  <c r="FA14" i="10"/>
  <c r="FA28" i="10"/>
  <c r="FA31" i="10"/>
  <c r="FA47" i="10"/>
  <c r="FA11" i="10"/>
  <c r="FA18" i="10"/>
  <c r="FA7" i="10"/>
  <c r="FA33" i="10"/>
  <c r="FA37" i="10"/>
  <c r="FA27" i="10"/>
  <c r="FA29" i="10"/>
  <c r="FA12" i="10"/>
  <c r="FA13" i="10"/>
  <c r="FA15" i="10"/>
  <c r="FA19" i="10"/>
  <c r="FA22" i="10"/>
  <c r="FA23" i="10"/>
  <c r="FA25" i="10"/>
  <c r="FA26" i="10"/>
  <c r="FA30" i="10"/>
  <c r="FA34" i="10"/>
  <c r="FA36" i="10"/>
  <c r="FA38" i="10"/>
  <c r="FA40" i="10"/>
  <c r="FB21" i="10"/>
  <c r="FB23" i="10"/>
  <c r="FB32" i="10"/>
  <c r="FB16" i="10"/>
  <c r="FB19" i="10"/>
  <c r="FB30" i="10"/>
  <c r="FB47" i="10"/>
  <c r="FB37" i="10"/>
  <c r="FB20" i="10"/>
  <c r="FB25" i="10"/>
  <c r="FB33" i="10"/>
  <c r="FB9" i="10"/>
  <c r="FB13" i="10"/>
  <c r="FB29" i="10"/>
  <c r="FB5" i="10"/>
  <c r="FB44" i="10"/>
  <c r="FB56" i="10"/>
  <c r="FB17" i="10"/>
  <c r="FB27" i="10"/>
  <c r="FB26" i="10"/>
  <c r="FB28" i="10"/>
  <c r="FB10" i="10"/>
  <c r="FB14" i="10"/>
  <c r="FB8" i="10"/>
  <c r="FB11" i="10"/>
  <c r="FB18" i="10"/>
  <c r="FB31" i="10"/>
  <c r="FB15" i="10"/>
  <c r="FB7" i="10"/>
  <c r="FB22" i="10"/>
  <c r="FB24" i="10"/>
  <c r="FB34" i="10"/>
  <c r="FB38" i="10"/>
  <c r="FB6" i="10"/>
  <c r="FB12" i="10"/>
  <c r="FB36" i="10"/>
  <c r="FB40" i="10"/>
  <c r="FC9" i="10"/>
  <c r="FC19" i="10"/>
  <c r="FC27" i="10"/>
  <c r="FC31" i="10"/>
  <c r="FC14" i="10"/>
  <c r="FC8" i="10"/>
  <c r="FC44" i="10"/>
  <c r="FC18" i="10"/>
  <c r="FC26" i="10"/>
  <c r="FC24" i="10"/>
  <c r="FC47" i="10"/>
  <c r="FC56" i="10"/>
  <c r="FC6" i="10"/>
  <c r="FC22" i="10"/>
  <c r="FC30" i="10"/>
  <c r="FC5" i="10"/>
  <c r="FC7" i="10"/>
  <c r="FC16" i="10"/>
  <c r="FC28" i="10"/>
  <c r="FC17" i="10"/>
  <c r="FC15" i="10"/>
  <c r="FC37" i="10"/>
  <c r="FC20" i="10"/>
  <c r="FC21" i="10"/>
  <c r="FC25" i="10"/>
  <c r="FC12" i="10"/>
  <c r="FC32" i="10"/>
  <c r="FC10" i="10"/>
  <c r="FC11" i="10"/>
  <c r="FC29" i="10"/>
  <c r="FC57" i="10"/>
  <c r="FC23" i="10"/>
  <c r="FC34" i="10"/>
  <c r="FC13" i="10"/>
  <c r="FC33" i="10"/>
  <c r="FC38" i="10"/>
  <c r="FC36" i="10"/>
  <c r="FD44" i="10"/>
  <c r="FD10" i="10"/>
  <c r="FD6" i="10"/>
  <c r="FD9" i="10"/>
  <c r="FD13" i="10"/>
  <c r="FD23" i="10"/>
  <c r="FD32" i="10"/>
  <c r="FD14" i="10"/>
  <c r="FD17" i="10"/>
  <c r="FD27" i="10"/>
  <c r="FD5" i="10"/>
  <c r="FD18" i="10"/>
  <c r="FD21" i="10"/>
  <c r="FD24" i="10"/>
  <c r="FD33" i="10"/>
  <c r="FD22" i="10"/>
  <c r="FD26" i="10"/>
  <c r="FD28" i="10"/>
  <c r="FD37" i="10"/>
  <c r="FD11" i="10"/>
  <c r="FD20" i="10"/>
  <c r="FD29" i="10"/>
  <c r="FD7" i="10"/>
  <c r="FD8" i="10"/>
  <c r="FD12" i="10"/>
  <c r="FD15" i="10"/>
  <c r="FD16" i="10"/>
  <c r="FD19" i="10"/>
  <c r="FD25" i="10"/>
  <c r="FD30" i="10"/>
  <c r="FD31" i="10"/>
  <c r="FD34" i="10"/>
  <c r="FD36" i="10"/>
  <c r="FD38" i="10"/>
  <c r="FD40" i="10"/>
  <c r="FD47" i="10"/>
  <c r="FE7" i="10"/>
  <c r="FE14" i="10"/>
  <c r="FE30" i="10"/>
  <c r="FE18" i="10"/>
  <c r="FE47" i="10"/>
  <c r="FE12" i="10"/>
  <c r="FE22" i="10"/>
  <c r="FE6" i="10"/>
  <c r="FE38" i="10"/>
  <c r="FE11" i="10"/>
  <c r="FE20" i="10"/>
  <c r="FE27" i="10"/>
  <c r="FE29" i="10"/>
  <c r="FE5" i="10"/>
  <c r="FE8" i="10"/>
  <c r="FE9" i="10"/>
  <c r="FE10" i="10"/>
  <c r="FE13" i="10"/>
  <c r="FE15" i="10"/>
  <c r="FE16" i="10"/>
  <c r="FE17" i="10"/>
  <c r="FE19" i="10"/>
  <c r="FE21" i="10"/>
  <c r="FE23" i="10"/>
  <c r="FE24" i="10"/>
  <c r="FE25" i="10"/>
  <c r="FE26" i="10"/>
  <c r="FE28" i="10"/>
  <c r="FE31" i="10"/>
  <c r="FE32" i="10"/>
  <c r="FE33" i="10"/>
  <c r="FE34" i="10"/>
  <c r="FE36" i="10"/>
  <c r="FE37" i="10"/>
  <c r="FE40" i="10"/>
  <c r="FE44" i="10"/>
  <c r="FF38" i="10"/>
  <c r="FF14" i="10"/>
  <c r="FF30" i="10"/>
  <c r="FF5" i="10"/>
  <c r="FF6" i="10"/>
  <c r="FF13" i="10"/>
  <c r="FF18" i="10"/>
  <c r="FF33" i="10"/>
  <c r="FF44" i="10"/>
  <c r="FF17" i="10"/>
  <c r="FF22" i="10"/>
  <c r="FF31" i="10"/>
  <c r="FF37" i="10"/>
  <c r="FF11" i="10"/>
  <c r="FF20" i="10"/>
  <c r="FF27" i="10"/>
  <c r="FF29" i="10"/>
  <c r="FF7" i="10"/>
  <c r="FF8" i="10"/>
  <c r="FF9" i="10"/>
  <c r="FF10" i="10"/>
  <c r="FF12" i="10"/>
  <c r="FF15" i="10"/>
  <c r="FF16" i="10"/>
  <c r="FF19" i="10"/>
  <c r="FF21" i="10"/>
  <c r="FF23" i="10"/>
  <c r="FF24" i="10"/>
  <c r="FF25" i="10"/>
  <c r="FF26" i="10"/>
  <c r="FF28" i="10"/>
  <c r="FF32" i="10"/>
  <c r="FF34" i="10"/>
  <c r="FF36" i="10"/>
  <c r="FF40" i="10"/>
  <c r="FF47" i="10"/>
  <c r="FG7" i="10"/>
  <c r="FG14" i="10"/>
  <c r="FG26" i="10"/>
  <c r="FG23" i="10"/>
  <c r="FG18" i="10"/>
  <c r="FG30" i="10"/>
  <c r="FG34" i="10"/>
  <c r="FG13" i="10"/>
  <c r="FG22" i="10"/>
  <c r="FG9" i="10"/>
  <c r="FG33" i="10"/>
  <c r="FG17" i="10"/>
  <c r="FG12" i="10"/>
  <c r="FG11" i="10"/>
  <c r="FG32" i="10"/>
  <c r="FG44" i="10"/>
  <c r="FG47" i="10"/>
  <c r="FG56" i="10"/>
  <c r="FG20" i="10"/>
  <c r="FG24" i="10"/>
  <c r="FG27" i="10"/>
  <c r="FG6" i="10"/>
  <c r="FG8" i="10"/>
  <c r="FG25" i="10"/>
  <c r="FG28" i="10"/>
  <c r="FG5" i="10"/>
  <c r="FG29" i="10"/>
  <c r="FG19" i="10"/>
  <c r="FG15" i="10"/>
  <c r="FG37" i="10"/>
  <c r="FG31" i="10"/>
  <c r="FG38" i="10"/>
  <c r="FG10" i="10"/>
  <c r="FG16" i="10"/>
  <c r="FG21" i="10"/>
  <c r="FG36" i="10"/>
  <c r="FG40" i="10"/>
  <c r="FH8" i="10"/>
  <c r="FH15" i="10"/>
  <c r="FH21" i="10"/>
  <c r="FH20" i="10"/>
  <c r="FH44" i="10"/>
  <c r="FH47" i="10"/>
  <c r="FH56" i="10"/>
  <c r="FH10" i="10"/>
  <c r="FH19" i="10"/>
  <c r="FH16" i="10"/>
  <c r="FH25" i="10"/>
  <c r="FH14" i="10"/>
  <c r="FH26" i="10"/>
  <c r="FH28" i="10"/>
  <c r="FH32" i="10"/>
  <c r="FH18" i="10"/>
  <c r="FH30" i="10"/>
  <c r="FH31" i="10"/>
  <c r="FH5" i="10"/>
  <c r="FH38" i="10"/>
  <c r="FH23" i="10"/>
  <c r="FH24" i="10"/>
  <c r="FH17" i="10"/>
  <c r="FH7" i="10"/>
  <c r="FH6" i="10"/>
  <c r="FH27" i="10"/>
  <c r="FH33" i="10"/>
  <c r="FH34" i="10"/>
  <c r="FH22" i="10"/>
  <c r="FH11" i="10"/>
  <c r="FH13" i="10"/>
  <c r="FH9" i="10"/>
  <c r="FH29" i="10"/>
  <c r="FH12" i="10"/>
  <c r="FH37" i="10"/>
  <c r="FH36" i="10"/>
  <c r="FI11" i="10"/>
  <c r="FI14" i="10"/>
  <c r="FI17" i="10"/>
  <c r="FI32" i="10"/>
  <c r="FI15" i="10"/>
  <c r="FI18" i="10"/>
  <c r="FI21" i="10"/>
  <c r="FI5" i="10"/>
  <c r="FI19" i="10"/>
  <c r="FI22" i="10"/>
  <c r="FI24" i="10"/>
  <c r="FI31" i="10"/>
  <c r="FI44" i="10"/>
  <c r="FI12" i="10"/>
  <c r="FI23" i="10"/>
  <c r="FI28" i="10"/>
  <c r="FI33" i="10"/>
  <c r="FI9" i="10"/>
  <c r="FI20" i="10"/>
  <c r="FI29" i="10"/>
  <c r="FI38" i="10"/>
  <c r="FI7" i="10"/>
  <c r="FI26" i="10"/>
  <c r="FI57" i="10"/>
  <c r="FI13" i="10"/>
  <c r="FI47" i="10"/>
  <c r="FI25" i="10"/>
  <c r="FI27" i="10"/>
  <c r="FI37" i="10"/>
  <c r="FI30" i="10"/>
  <c r="FI8" i="10"/>
  <c r="FI34" i="10"/>
  <c r="FI6" i="10"/>
  <c r="FI16" i="10"/>
  <c r="FI10" i="10"/>
  <c r="FJ38" i="10"/>
  <c r="FJ11" i="10"/>
  <c r="FJ20" i="10"/>
  <c r="FJ27" i="10"/>
  <c r="FJ29" i="10"/>
  <c r="FJ5" i="10"/>
  <c r="FJ6" i="10"/>
  <c r="FJ7" i="10"/>
  <c r="FJ8" i="10"/>
  <c r="FJ9" i="10"/>
  <c r="FJ10" i="10"/>
  <c r="FJ12" i="10"/>
  <c r="FJ13" i="10"/>
  <c r="FJ14" i="10"/>
  <c r="FJ15" i="10"/>
  <c r="FJ16" i="10"/>
  <c r="FJ17" i="10"/>
  <c r="FJ18" i="10"/>
  <c r="FJ19" i="10"/>
  <c r="FJ21" i="10"/>
  <c r="FJ22" i="10"/>
  <c r="FJ23" i="10"/>
  <c r="FJ24" i="10"/>
  <c r="FJ25" i="10"/>
  <c r="FJ26" i="10"/>
  <c r="FJ28" i="10"/>
  <c r="FJ30" i="10"/>
  <c r="FJ31" i="10"/>
  <c r="FJ32" i="10"/>
  <c r="FJ33" i="10"/>
  <c r="FJ34" i="10"/>
  <c r="FJ36" i="10"/>
  <c r="FJ37" i="10"/>
  <c r="FJ40" i="10"/>
  <c r="FJ47" i="10"/>
  <c r="FJ44" i="10"/>
  <c r="FJ57" i="10"/>
  <c r="FJ56" i="10"/>
  <c r="FI36" i="10"/>
  <c r="FI40" i="10"/>
  <c r="FK15" i="10"/>
  <c r="FK23" i="10"/>
  <c r="FK31" i="10"/>
  <c r="FK44" i="10"/>
  <c r="FK47" i="10"/>
  <c r="FK56" i="10"/>
  <c r="FK19" i="10"/>
  <c r="FK27" i="10"/>
  <c r="FK33" i="10"/>
  <c r="FK6" i="10"/>
  <c r="FK9" i="10"/>
  <c r="FK25" i="10"/>
  <c r="FK8" i="10"/>
  <c r="FK32" i="10"/>
  <c r="FK7" i="10"/>
  <c r="FK10" i="10"/>
  <c r="FK29" i="10"/>
  <c r="FK34" i="10"/>
  <c r="FK38" i="10"/>
  <c r="FK13" i="10"/>
  <c r="FK18" i="10"/>
  <c r="FK30" i="10"/>
  <c r="FK28" i="10"/>
  <c r="FK17" i="10"/>
  <c r="FK22" i="10"/>
  <c r="FK12" i="10"/>
  <c r="FK5" i="10"/>
  <c r="FK20" i="10"/>
  <c r="FK16" i="10"/>
  <c r="FK24" i="10"/>
  <c r="FK21" i="10"/>
  <c r="FK26" i="10"/>
  <c r="FK37" i="10"/>
  <c r="FK14" i="10"/>
  <c r="FK11" i="10"/>
  <c r="FL44" i="10"/>
  <c r="FL47" i="10"/>
  <c r="FL56" i="10"/>
  <c r="FL14" i="10"/>
  <c r="FL21" i="10"/>
  <c r="FL27" i="10"/>
  <c r="FL32" i="10"/>
  <c r="FL18" i="10"/>
  <c r="FL26" i="10"/>
  <c r="FL6" i="10"/>
  <c r="FL5" i="10"/>
  <c r="FL38" i="10"/>
  <c r="FL22" i="10"/>
  <c r="FL30" i="10"/>
  <c r="FL24" i="10"/>
  <c r="FL33" i="10"/>
  <c r="FL37" i="10"/>
  <c r="FL11" i="10"/>
  <c r="FL20" i="10"/>
  <c r="FL29" i="10"/>
  <c r="FL7" i="10"/>
  <c r="FL8" i="10"/>
  <c r="FL9" i="10"/>
  <c r="FL10" i="10"/>
  <c r="FL12" i="10"/>
  <c r="FL13" i="10"/>
  <c r="FL15" i="10"/>
  <c r="FL16" i="10"/>
  <c r="FL17" i="10"/>
  <c r="FL19" i="10"/>
  <c r="FL23" i="10"/>
  <c r="FL25" i="10"/>
  <c r="FL28" i="10"/>
  <c r="FL31" i="10"/>
  <c r="FL34" i="10"/>
  <c r="FL36" i="10"/>
  <c r="FL40" i="10"/>
  <c r="FK36" i="10"/>
  <c r="FM8" i="10"/>
  <c r="FM19" i="10"/>
  <c r="FM24" i="10"/>
  <c r="FM5" i="10"/>
  <c r="FM31" i="10"/>
  <c r="FM47" i="10"/>
  <c r="FM7" i="10"/>
  <c r="FM28" i="10"/>
  <c r="FM22" i="10"/>
  <c r="FM17" i="10"/>
  <c r="FM12" i="10"/>
  <c r="FM10" i="10"/>
  <c r="FM29" i="10"/>
  <c r="FM38" i="10"/>
  <c r="FM9" i="10"/>
  <c r="FM16" i="10"/>
  <c r="FM18" i="10"/>
  <c r="FM34" i="10"/>
  <c r="FM37" i="10"/>
  <c r="FM11" i="10"/>
  <c r="FM20" i="10"/>
  <c r="FM27" i="10"/>
  <c r="FM6" i="10"/>
  <c r="FM13" i="10"/>
  <c r="FM14" i="10"/>
  <c r="FM15" i="10"/>
  <c r="FM21" i="10"/>
  <c r="FM23" i="10"/>
  <c r="FM25" i="10"/>
  <c r="FM26" i="10"/>
  <c r="FM30" i="10"/>
  <c r="FM32" i="10"/>
  <c r="FM33" i="10"/>
  <c r="FM36" i="10"/>
  <c r="FM40" i="10"/>
  <c r="FM44" i="10"/>
  <c r="FN47" i="10"/>
  <c r="FN9" i="10"/>
  <c r="FN21" i="10"/>
  <c r="FN22" i="10"/>
  <c r="FN23" i="10"/>
  <c r="FN6" i="10"/>
  <c r="FN44" i="10"/>
  <c r="FN25" i="10"/>
  <c r="FN31" i="10"/>
  <c r="FN56" i="10"/>
  <c r="FN7" i="10"/>
  <c r="FN38" i="10"/>
  <c r="FN29" i="10"/>
  <c r="FN11" i="10"/>
  <c r="FN37" i="10"/>
  <c r="FN20" i="10"/>
  <c r="FN10" i="10"/>
  <c r="FN27" i="10"/>
  <c r="FN19" i="10"/>
  <c r="FN14" i="10"/>
  <c r="FN34" i="10"/>
  <c r="FN28" i="10"/>
  <c r="FN12" i="10"/>
  <c r="FN18" i="10"/>
  <c r="FN8" i="10"/>
  <c r="FN13" i="10"/>
  <c r="FN5" i="10"/>
  <c r="FN16" i="10"/>
  <c r="FN15" i="10"/>
  <c r="FN32" i="10"/>
  <c r="FN26" i="10"/>
  <c r="FN17" i="10"/>
  <c r="FN30" i="10"/>
  <c r="FN24" i="10"/>
  <c r="FN33" i="10"/>
  <c r="FN36" i="10"/>
  <c r="FO37" i="10"/>
  <c r="FO11" i="10"/>
  <c r="FO20" i="10"/>
  <c r="FO27" i="10"/>
  <c r="FO29" i="10"/>
  <c r="FO5" i="10"/>
  <c r="FO6" i="10"/>
  <c r="FO7" i="10"/>
  <c r="FO8" i="10"/>
  <c r="FO9" i="10"/>
  <c r="FO10" i="10"/>
  <c r="FO12" i="10"/>
  <c r="FO13" i="10"/>
  <c r="FO14" i="10"/>
  <c r="FO15" i="10"/>
  <c r="FO16" i="10"/>
  <c r="FO17" i="10"/>
  <c r="FO18" i="10"/>
  <c r="FO19" i="10"/>
  <c r="FO21" i="10"/>
  <c r="FO22" i="10"/>
  <c r="FO23" i="10"/>
  <c r="FO24" i="10"/>
  <c r="FO25" i="10"/>
  <c r="FO26" i="10"/>
  <c r="FO28" i="10"/>
  <c r="FO30" i="10"/>
  <c r="FO31" i="10"/>
  <c r="FO32" i="10"/>
  <c r="FO33" i="10"/>
  <c r="FO34" i="10"/>
  <c r="FO36" i="10"/>
  <c r="FO38" i="10"/>
  <c r="FO40" i="10"/>
  <c r="D18" i="10"/>
  <c r="D25" i="10"/>
  <c r="D27" i="10"/>
  <c r="D7" i="10"/>
  <c r="D29" i="10"/>
  <c r="D34" i="10"/>
  <c r="D13" i="10"/>
  <c r="D22" i="10"/>
  <c r="D26" i="10"/>
  <c r="D33" i="10"/>
  <c r="D21" i="10"/>
  <c r="D20" i="10"/>
  <c r="D32" i="10"/>
  <c r="D8" i="10"/>
  <c r="D30" i="10"/>
  <c r="D31" i="10"/>
  <c r="D17" i="10"/>
  <c r="FO47" i="10"/>
  <c r="D47" i="10"/>
  <c r="D10" i="10"/>
  <c r="D15" i="10"/>
  <c r="D19" i="10"/>
  <c r="D28" i="10"/>
  <c r="D14" i="10"/>
  <c r="D24" i="10"/>
  <c r="D9" i="10"/>
  <c r="FO44" i="10"/>
  <c r="FO56" i="10"/>
  <c r="D12" i="10"/>
  <c r="D11" i="10"/>
  <c r="D6" i="10"/>
  <c r="D16" i="10"/>
  <c r="D23" i="10"/>
  <c r="D5" i="10"/>
  <c r="D36" i="10"/>
  <c r="AU20" i="9"/>
  <c r="BB20" i="9"/>
  <c r="BC20" i="9"/>
  <c r="BI20" i="9"/>
  <c r="BJ20" i="9"/>
  <c r="BQ20" i="9"/>
  <c r="BR20" i="9"/>
  <c r="CH20" i="9"/>
  <c r="CK56" i="10"/>
  <c r="FF56" i="10"/>
  <c r="EI56" i="10"/>
  <c r="EE56" i="10"/>
  <c r="CZ56" i="10"/>
  <c r="FI56" i="10"/>
  <c r="AY56" i="10"/>
  <c r="CU58" i="10"/>
  <c r="CP50" i="5"/>
  <c r="AO58" i="10"/>
  <c r="EU57" i="10"/>
  <c r="ET56" i="10"/>
  <c r="CW56" i="10"/>
  <c r="BN57" i="10"/>
  <c r="AD57" i="10"/>
  <c r="Y56" i="10"/>
  <c r="V56" i="10"/>
  <c r="FM56" i="10"/>
  <c r="EW56" i="10"/>
  <c r="EC57" i="10"/>
  <c r="DQ56" i="10"/>
  <c r="DL56" i="10"/>
  <c r="DI57" i="10"/>
  <c r="DD56" i="10"/>
  <c r="DA56" i="10"/>
  <c r="CV56" i="10"/>
  <c r="CP56" i="10"/>
  <c r="CE56" i="10"/>
  <c r="BZ56" i="10"/>
  <c r="BK56" i="10"/>
  <c r="BE56" i="10"/>
  <c r="BC56" i="10"/>
  <c r="BA56" i="10"/>
  <c r="AW57" i="10"/>
  <c r="AQ56" i="10"/>
  <c r="AO56" i="10"/>
  <c r="U56" i="10"/>
  <c r="K56" i="10"/>
  <c r="J56" i="10"/>
  <c r="DW58" i="10"/>
  <c r="DR50" i="5"/>
  <c r="BM58" i="10"/>
  <c r="BH50" i="5"/>
  <c r="EA56" i="10"/>
  <c r="BN56" i="10"/>
  <c r="AG56" i="10"/>
  <c r="X56" i="10"/>
  <c r="EZ58" i="10"/>
  <c r="DV56" i="10"/>
  <c r="AU56" i="10"/>
  <c r="AB56" i="10"/>
  <c r="N56" i="10"/>
  <c r="G60" i="10"/>
  <c r="FA58" i="10"/>
  <c r="EC58" i="10"/>
  <c r="DO56" i="10"/>
  <c r="CH56" i="10"/>
  <c r="BV56" i="10"/>
  <c r="BD56" i="10"/>
  <c r="AV57" i="10"/>
  <c r="O56" i="10"/>
  <c r="EN56" i="10"/>
  <c r="DW56" i="10"/>
  <c r="DP56" i="10"/>
  <c r="DE56" i="10"/>
  <c r="DD57" i="10"/>
  <c r="CQ56" i="10"/>
  <c r="CP57" i="10"/>
  <c r="CI57" i="10"/>
  <c r="CI56" i="10"/>
  <c r="BW56" i="10"/>
  <c r="BU56" i="10"/>
  <c r="AX57" i="10"/>
  <c r="AJ56" i="10"/>
  <c r="AI56" i="10"/>
  <c r="Q56" i="10"/>
  <c r="DS58" i="10"/>
  <c r="DN50" i="5"/>
  <c r="CA58" i="10"/>
  <c r="AZ58" i="10"/>
  <c r="AU50" i="5"/>
  <c r="R58" i="10"/>
  <c r="F60" i="10"/>
  <c r="DZ60" i="10"/>
  <c r="DZ62" i="10"/>
  <c r="DZ58" i="10"/>
  <c r="DU49" i="5"/>
  <c r="AS56" i="10"/>
  <c r="AA56" i="10"/>
  <c r="DJ56" i="10"/>
  <c r="CC56" i="10"/>
  <c r="AH56" i="10"/>
  <c r="BX58" i="10"/>
  <c r="FG57" i="10"/>
  <c r="EZ56" i="10"/>
  <c r="DH56" i="10"/>
  <c r="CU56" i="10"/>
  <c r="AC57" i="10"/>
  <c r="EX56" i="10"/>
  <c r="EJ56" i="10"/>
  <c r="FE56" i="10"/>
  <c r="FD56" i="10"/>
  <c r="FB57" i="10"/>
  <c r="FA56" i="10"/>
  <c r="EP57" i="10"/>
  <c r="EL56" i="10"/>
  <c r="EK56" i="10"/>
  <c r="EH57" i="10"/>
  <c r="DY56" i="10"/>
  <c r="DR57" i="10"/>
  <c r="DN56" i="10"/>
  <c r="CY56" i="10"/>
  <c r="CX57" i="10"/>
  <c r="CG56" i="10"/>
  <c r="BR56" i="10"/>
  <c r="BQ57" i="10"/>
  <c r="BP56" i="10"/>
  <c r="BO56" i="10"/>
  <c r="BG56" i="10"/>
  <c r="BB56" i="10"/>
  <c r="AZ57" i="10"/>
  <c r="AH57" i="10"/>
  <c r="AG57" i="10"/>
  <c r="W56" i="10"/>
  <c r="DO58" i="10"/>
  <c r="BG58" i="10"/>
  <c r="I58" i="10"/>
  <c r="EB56" i="10"/>
  <c r="DR56" i="10"/>
  <c r="DM56" i="10"/>
  <c r="DK57" i="10"/>
  <c r="CS56" i="10"/>
  <c r="CR56" i="10"/>
  <c r="CJ56" i="10"/>
  <c r="CF56" i="10"/>
  <c r="CD56" i="10"/>
  <c r="BX56" i="10"/>
  <c r="BT56" i="10"/>
  <c r="BI56" i="10"/>
  <c r="AP56" i="10"/>
  <c r="AN56" i="10"/>
  <c r="AK56" i="10"/>
  <c r="AJ57" i="10"/>
  <c r="AE56" i="10"/>
  <c r="P56" i="10"/>
  <c r="DK58" i="10"/>
  <c r="AK58" i="10"/>
  <c r="DN60" i="10"/>
  <c r="DR60" i="10"/>
  <c r="DR40" i="10"/>
  <c r="DR62" i="10"/>
  <c r="DR58" i="10"/>
  <c r="DM49" i="5"/>
  <c r="DV60" i="10"/>
  <c r="DV62" i="10"/>
  <c r="BC60" i="10"/>
  <c r="BC62" i="10"/>
  <c r="BC58" i="10"/>
  <c r="AX49" i="5"/>
  <c r="BI60" i="10"/>
  <c r="BI62" i="10"/>
  <c r="BI58" i="10"/>
  <c r="BD49" i="5"/>
  <c r="BP60" i="10"/>
  <c r="BP62" i="10"/>
  <c r="BP58" i="10"/>
  <c r="BK49" i="5"/>
  <c r="EV60" i="10"/>
  <c r="EV40" i="10"/>
  <c r="EV62" i="10"/>
  <c r="FN60" i="10"/>
  <c r="EC60" i="10"/>
  <c r="EC62" i="10"/>
  <c r="DX49" i="5"/>
  <c r="DQ60" i="10"/>
  <c r="DU60" i="10"/>
  <c r="DU40" i="10"/>
  <c r="DU62" i="10"/>
  <c r="DU58" i="10"/>
  <c r="DP49" i="5"/>
  <c r="EF60" i="10"/>
  <c r="EF62" i="10"/>
  <c r="EF58" i="10"/>
  <c r="EA49" i="5"/>
  <c r="DS60" i="10"/>
  <c r="EJ60" i="10"/>
  <c r="EJ62" i="10"/>
  <c r="EJ58" i="10"/>
  <c r="EE49" i="5"/>
  <c r="BT60" i="10"/>
  <c r="BT40" i="10"/>
  <c r="BT62" i="10"/>
  <c r="BT58" i="10"/>
  <c r="BO49" i="5"/>
  <c r="BO60" i="10"/>
  <c r="BO62" i="10"/>
  <c r="CI60" i="10"/>
  <c r="CI62" i="10"/>
  <c r="CI58" i="10"/>
  <c r="CD49" i="5"/>
  <c r="CM60" i="10"/>
  <c r="CM40" i="10"/>
  <c r="CM62" i="10"/>
  <c r="CM58" i="10"/>
  <c r="CH49" i="5"/>
  <c r="FC60" i="10"/>
  <c r="CU60" i="10"/>
  <c r="CU62" i="10"/>
  <c r="CP49" i="5"/>
  <c r="EW60" i="10"/>
  <c r="EW62" i="10"/>
  <c r="ER60" i="10"/>
  <c r="BV60" i="10"/>
  <c r="BV62" i="10"/>
  <c r="CB60" i="10"/>
  <c r="CB62" i="10"/>
  <c r="DT60" i="10"/>
  <c r="DT40" i="10"/>
  <c r="DT62" i="10"/>
  <c r="DT58" i="10"/>
  <c r="DO49" i="5"/>
  <c r="H60" i="10"/>
  <c r="ED60" i="10"/>
  <c r="ED62" i="10"/>
  <c r="ED58" i="10"/>
  <c r="DY49" i="5"/>
  <c r="DW60" i="10"/>
  <c r="DW62" i="10"/>
  <c r="DR49" i="5"/>
  <c r="DX60" i="10"/>
  <c r="DX40" i="10"/>
  <c r="DX62" i="10"/>
  <c r="DX58" i="10"/>
  <c r="DS49" i="5"/>
  <c r="EY60" i="10"/>
  <c r="EY62" i="10"/>
  <c r="EB60" i="10"/>
  <c r="EB62" i="10"/>
  <c r="EB58" i="10"/>
  <c r="DW49" i="5"/>
  <c r="EH60" i="10"/>
  <c r="EI60" i="10"/>
  <c r="DO60" i="10"/>
  <c r="CT60" i="10"/>
  <c r="CT40" i="10"/>
  <c r="CT62" i="10"/>
  <c r="EO58" i="10"/>
  <c r="EG58" i="10"/>
  <c r="EB50" i="5"/>
  <c r="CH58" i="10"/>
  <c r="CC50" i="5"/>
  <c r="BU58" i="10"/>
  <c r="AV58" i="10"/>
  <c r="AQ50" i="5"/>
  <c r="AT58" i="10"/>
  <c r="M58" i="10"/>
  <c r="FE58" i="10"/>
  <c r="FD57" i="10"/>
  <c r="FB58" i="10"/>
  <c r="FA57" i="10"/>
  <c r="EV57" i="10"/>
  <c r="ES58" i="10"/>
  <c r="ER58" i="10"/>
  <c r="EE50" i="5"/>
  <c r="DY50" i="5"/>
  <c r="DZ57" i="10"/>
  <c r="DG57" i="10"/>
  <c r="DF57" i="10"/>
  <c r="CZ57" i="10"/>
  <c r="CV57" i="10"/>
  <c r="CQ57" i="10"/>
  <c r="CD57" i="10"/>
  <c r="CB57" i="10"/>
  <c r="CA57" i="10"/>
  <c r="BZ57" i="10"/>
  <c r="BW57" i="10"/>
  <c r="BV57" i="10"/>
  <c r="BR57" i="10"/>
  <c r="BK57" i="10"/>
  <c r="BH57" i="10"/>
  <c r="AO57" i="10"/>
  <c r="AE57" i="10"/>
  <c r="AB57" i="10"/>
  <c r="H58" i="10"/>
  <c r="DP58" i="10"/>
  <c r="DL58" i="10"/>
  <c r="DH58" i="10"/>
  <c r="CZ58" i="10"/>
  <c r="CU50" i="5"/>
  <c r="CV58" i="10"/>
  <c r="CQ50" i="5"/>
  <c r="CB58" i="10"/>
  <c r="BW50" i="5"/>
  <c r="BV58" i="10"/>
  <c r="BQ50" i="5"/>
  <c r="BN58" i="10"/>
  <c r="BI50" i="5"/>
  <c r="BE58" i="10"/>
  <c r="BA58" i="10"/>
  <c r="AV50" i="5"/>
  <c r="AH58" i="10"/>
  <c r="AB58" i="10"/>
  <c r="W50" i="5"/>
  <c r="T58" i="10"/>
  <c r="O58" i="10"/>
  <c r="AF58" i="10"/>
  <c r="FO57" i="10"/>
  <c r="FN57" i="10"/>
  <c r="FL57" i="10"/>
  <c r="FL58" i="10"/>
  <c r="FK58" i="10"/>
  <c r="FG58" i="10"/>
  <c r="FF57" i="10"/>
  <c r="ET58" i="10"/>
  <c r="ES57" i="10"/>
  <c r="EI57" i="10"/>
  <c r="EI58" i="10"/>
  <c r="ED50" i="5"/>
  <c r="EA50" i="5"/>
  <c r="ED57" i="10"/>
  <c r="EA58" i="10"/>
  <c r="DV50" i="5"/>
  <c r="DU50" i="5"/>
  <c r="DS50" i="5"/>
  <c r="DS57" i="10"/>
  <c r="DQ57" i="10"/>
  <c r="DC57" i="10"/>
  <c r="CW57" i="10"/>
  <c r="BT57" i="10"/>
  <c r="BL57" i="10"/>
  <c r="BI57" i="10"/>
  <c r="BG57" i="10"/>
  <c r="AY57" i="10"/>
  <c r="AP57" i="10"/>
  <c r="AN57" i="10"/>
  <c r="AI57" i="10"/>
  <c r="U57" i="10"/>
  <c r="S57" i="10"/>
  <c r="R57" i="10"/>
  <c r="P57" i="10"/>
  <c r="O57" i="10"/>
  <c r="CD50" i="5"/>
  <c r="CE58" i="10"/>
  <c r="BZ50" i="5"/>
  <c r="BY58" i="10"/>
  <c r="BR58" i="10"/>
  <c r="BM50" i="5"/>
  <c r="BO58" i="10"/>
  <c r="BJ50" i="5"/>
  <c r="BK58" i="10"/>
  <c r="BH58" i="10"/>
  <c r="BB58" i="10"/>
  <c r="AR58" i="10"/>
  <c r="AP58" i="10"/>
  <c r="AJ58" i="10"/>
  <c r="AJ38" i="10"/>
  <c r="AE50" i="5"/>
  <c r="Z58" i="10"/>
  <c r="U50" i="5"/>
  <c r="X58" i="10"/>
  <c r="S50" i="5"/>
  <c r="V58" i="10"/>
  <c r="J58" i="10"/>
  <c r="DD58" i="10"/>
  <c r="DB58" i="10"/>
  <c r="DB38" i="10"/>
  <c r="CW50" i="5"/>
  <c r="FC58" i="10"/>
  <c r="AX58" i="10"/>
  <c r="AS50" i="5"/>
  <c r="FN58" i="10"/>
  <c r="FI58" i="10"/>
  <c r="FD58" i="10"/>
  <c r="EY57" i="10"/>
  <c r="EV58" i="10"/>
  <c r="ER62" i="10"/>
  <c r="ER57" i="10"/>
  <c r="EP58" i="10"/>
  <c r="EO57" i="10"/>
  <c r="EK58" i="10"/>
  <c r="EE58" i="10"/>
  <c r="DY57" i="10"/>
  <c r="DY58" i="10"/>
  <c r="DT50" i="5"/>
  <c r="DV57" i="10"/>
  <c r="DT57" i="10"/>
  <c r="DP57" i="10"/>
  <c r="DN57" i="10"/>
  <c r="DH57" i="10"/>
  <c r="DA57" i="10"/>
  <c r="CM57" i="10"/>
  <c r="CJ57" i="10"/>
  <c r="CF57" i="10"/>
  <c r="CE57" i="10"/>
  <c r="BY57" i="10"/>
  <c r="BU57" i="10"/>
  <c r="AT57" i="10"/>
  <c r="AK57" i="10"/>
  <c r="Q57" i="10"/>
  <c r="K57" i="10"/>
  <c r="DP50" i="5"/>
  <c r="DQ58" i="10"/>
  <c r="DL50" i="5"/>
  <c r="DM58" i="10"/>
  <c r="DI58" i="10"/>
  <c r="DD50" i="5"/>
  <c r="DE58" i="10"/>
  <c r="CW58" i="10"/>
  <c r="CR58" i="10"/>
  <c r="CJ58" i="10"/>
  <c r="AN58" i="10"/>
  <c r="Q58" i="10"/>
  <c r="CQ58" i="10"/>
  <c r="CL58" i="10"/>
  <c r="AM58" i="10"/>
  <c r="AM38" i="10"/>
  <c r="AH50" i="5"/>
  <c r="FO58" i="10"/>
  <c r="FK57" i="10"/>
  <c r="FH57" i="10"/>
  <c r="FF58" i="10"/>
  <c r="FE57" i="10"/>
  <c r="EW57" i="10"/>
  <c r="ET57" i="10"/>
  <c r="EQ57" i="10"/>
  <c r="EN57" i="10"/>
  <c r="EN58" i="10"/>
  <c r="EK57" i="10"/>
  <c r="EJ57" i="10"/>
  <c r="DW57" i="10"/>
  <c r="DM57" i="10"/>
  <c r="DE57" i="10"/>
  <c r="DB57" i="10"/>
  <c r="CU57" i="10"/>
  <c r="CR57" i="10"/>
  <c r="CO57" i="10"/>
  <c r="CK57" i="10"/>
  <c r="BA57" i="10"/>
  <c r="W57" i="10"/>
  <c r="T57" i="10"/>
  <c r="N57" i="10"/>
  <c r="M57" i="10"/>
  <c r="CS58" i="10"/>
  <c r="CN50" i="5"/>
  <c r="CC58" i="10"/>
  <c r="BX50" i="5"/>
  <c r="BZ58" i="10"/>
  <c r="BW58" i="10"/>
  <c r="BS58" i="10"/>
  <c r="BK50" i="5"/>
  <c r="BD50" i="5"/>
  <c r="AX50" i="5"/>
  <c r="AY58" i="10"/>
  <c r="AT50" i="5"/>
  <c r="AW58" i="10"/>
  <c r="AR50" i="5"/>
  <c r="AU58" i="10"/>
  <c r="AS58" i="10"/>
  <c r="AL58" i="10"/>
  <c r="AE58" i="10"/>
  <c r="AC58" i="10"/>
  <c r="X50" i="5"/>
  <c r="S58" i="10"/>
  <c r="L58" i="10"/>
  <c r="FM58" i="10"/>
  <c r="FJ58" i="10"/>
  <c r="EY58" i="10"/>
  <c r="EX58" i="10"/>
  <c r="EU58" i="10"/>
  <c r="EM58" i="10"/>
  <c r="EL58" i="10"/>
  <c r="EH58" i="10"/>
  <c r="EC50" i="5"/>
  <c r="EB57" i="10"/>
  <c r="EA57" i="10"/>
  <c r="DJ57" i="10"/>
  <c r="CL57" i="10"/>
  <c r="CH57" i="10"/>
  <c r="BM57" i="10"/>
  <c r="BJ57" i="10"/>
  <c r="BB57" i="10"/>
  <c r="AS57" i="10"/>
  <c r="AR57" i="10"/>
  <c r="AM57" i="10"/>
  <c r="AL57" i="10"/>
  <c r="AF57" i="10"/>
  <c r="Y57" i="10"/>
  <c r="L57" i="10"/>
  <c r="DV58" i="10"/>
  <c r="DQ50" i="5"/>
  <c r="DM50" i="5"/>
  <c r="DN58" i="10"/>
  <c r="DJ58" i="10"/>
  <c r="DF58" i="10"/>
  <c r="DA50" i="5"/>
  <c r="CX58" i="10"/>
  <c r="CS50" i="5"/>
  <c r="CN58" i="10"/>
  <c r="CI50" i="5"/>
  <c r="CK58" i="10"/>
  <c r="CF50" i="5"/>
  <c r="CF58" i="10"/>
  <c r="BL58" i="10"/>
  <c r="BG50" i="5"/>
  <c r="BF58" i="10"/>
  <c r="AI58" i="10"/>
  <c r="AG58" i="10"/>
  <c r="AA58" i="10"/>
  <c r="V50" i="5"/>
  <c r="N58" i="10"/>
  <c r="FM57" i="10"/>
  <c r="FH58" i="10"/>
  <c r="EZ57" i="10"/>
  <c r="EX57" i="10"/>
  <c r="EW58" i="10"/>
  <c r="EM57" i="10"/>
  <c r="EG57" i="10"/>
  <c r="DX57" i="10"/>
  <c r="DO57" i="10"/>
  <c r="DL57" i="10"/>
  <c r="CY57" i="10"/>
  <c r="CN57" i="10"/>
  <c r="CG57" i="10"/>
  <c r="CC57" i="10"/>
  <c r="BX57" i="10"/>
  <c r="BP57" i="10"/>
  <c r="BO57" i="10"/>
  <c r="BE57" i="10"/>
  <c r="AA57" i="10"/>
  <c r="X57" i="10"/>
  <c r="V57" i="10"/>
  <c r="H57" i="10"/>
  <c r="CT58" i="10"/>
  <c r="CO50" i="5"/>
  <c r="CP58" i="10"/>
  <c r="CK50" i="5"/>
  <c r="CO58" i="10"/>
  <c r="CJ50" i="5"/>
  <c r="CG58" i="10"/>
  <c r="CB50" i="5"/>
  <c r="BD58" i="10"/>
  <c r="AY50" i="5"/>
  <c r="AQ58" i="10"/>
  <c r="Y58" i="10"/>
  <c r="T50" i="5"/>
  <c r="W58" i="10"/>
  <c r="U58" i="10"/>
  <c r="P58" i="10"/>
  <c r="DC58" i="10"/>
  <c r="I60" i="10"/>
  <c r="EH62" i="10"/>
  <c r="AV60" i="10"/>
  <c r="AV37" i="10"/>
  <c r="AV40" i="10"/>
  <c r="AV62" i="10"/>
  <c r="AQ49" i="5"/>
  <c r="D44" i="10"/>
  <c r="D56" i="10"/>
  <c r="DX50" i="5"/>
  <c r="CV20" i="9"/>
  <c r="BZ20" i="9"/>
  <c r="AX20" i="9"/>
  <c r="AQ20" i="9"/>
  <c r="L20" i="9"/>
  <c r="CN20" i="9"/>
  <c r="DF20" i="9"/>
  <c r="AT20" i="9"/>
  <c r="M20" i="9"/>
  <c r="K20" i="9"/>
  <c r="H20" i="9"/>
  <c r="CX20" i="9"/>
  <c r="CF20" i="9"/>
  <c r="BU20" i="9"/>
  <c r="BN20" i="9"/>
  <c r="AP20" i="9"/>
  <c r="AK20" i="9"/>
  <c r="Y20" i="9"/>
  <c r="G20" i="9"/>
  <c r="DL20" i="9"/>
  <c r="AY20" i="9"/>
  <c r="V20" i="9"/>
  <c r="CP20" i="9"/>
  <c r="BM20" i="9"/>
  <c r="R20" i="9"/>
  <c r="CL20" i="9"/>
  <c r="BW20" i="9"/>
  <c r="BO20" i="9"/>
  <c r="BD20" i="9"/>
  <c r="AV20" i="9"/>
  <c r="AN20" i="9"/>
  <c r="I39" i="6"/>
  <c r="Q20" i="9"/>
  <c r="I20" i="9"/>
  <c r="DH20" i="9"/>
  <c r="CR20" i="9"/>
  <c r="CB20" i="9"/>
  <c r="BT20" i="9"/>
  <c r="BL20" i="9"/>
  <c r="BA20" i="9"/>
  <c r="AS20" i="9"/>
  <c r="H39" i="6"/>
  <c r="AI20" i="9"/>
  <c r="AF20" i="9"/>
  <c r="AE20" i="9"/>
  <c r="W20" i="9"/>
  <c r="F39" i="6"/>
  <c r="E39" i="6"/>
  <c r="BY20" i="9"/>
  <c r="BV20" i="9"/>
  <c r="D39" i="6"/>
  <c r="AD20" i="9"/>
  <c r="DJ20" i="9"/>
  <c r="CT20" i="9"/>
  <c r="CD20" i="9"/>
  <c r="CA20" i="9"/>
  <c r="BS20" i="9"/>
  <c r="BK20" i="9"/>
  <c r="AZ20" i="9"/>
  <c r="AR20" i="9"/>
  <c r="AB20" i="9"/>
  <c r="U20" i="9"/>
  <c r="N20" i="9"/>
  <c r="BF20" i="9"/>
  <c r="DP20" i="9"/>
  <c r="BX20" i="9"/>
  <c r="BP20" i="9"/>
  <c r="BH20" i="9"/>
  <c r="BE20" i="9"/>
  <c r="AW20" i="9"/>
  <c r="AO20" i="9"/>
  <c r="AL20" i="9"/>
  <c r="L39" i="6"/>
  <c r="T20" i="9"/>
  <c r="J32" i="5"/>
  <c r="AA20" i="9"/>
  <c r="S20" i="9"/>
  <c r="E20" i="9"/>
  <c r="AM43" i="5"/>
  <c r="AH20" i="9"/>
  <c r="Z20" i="9"/>
  <c r="DM20" i="9"/>
  <c r="DG20" i="9"/>
  <c r="DA20" i="9"/>
  <c r="CW20" i="9"/>
  <c r="CQ20" i="9"/>
  <c r="CM20" i="9"/>
  <c r="CI20" i="9"/>
  <c r="CE20" i="9"/>
  <c r="CC20" i="9"/>
  <c r="O20" i="9"/>
  <c r="D20" i="9"/>
  <c r="DQ20" i="9"/>
  <c r="DO20" i="9"/>
  <c r="DI20" i="9"/>
  <c r="CY20" i="9"/>
  <c r="CU20" i="9"/>
  <c r="CO20" i="9"/>
  <c r="CK20" i="9"/>
  <c r="CG20" i="9"/>
  <c r="BG20" i="9"/>
  <c r="AM20" i="9"/>
  <c r="J39" i="6"/>
  <c r="AC20" i="9"/>
  <c r="P20" i="9"/>
  <c r="DK20" i="9"/>
  <c r="CS20" i="9"/>
  <c r="AG20" i="9"/>
  <c r="J20" i="9"/>
  <c r="O32" i="5"/>
  <c r="G32" i="5"/>
  <c r="L32" i="5"/>
  <c r="D32" i="5"/>
  <c r="G12" i="3"/>
  <c r="F12" i="3"/>
  <c r="I32" i="5"/>
  <c r="N32" i="5"/>
  <c r="F32" i="5"/>
  <c r="H32" i="5"/>
  <c r="M32" i="5"/>
  <c r="E32" i="5"/>
  <c r="EQ40" i="10"/>
  <c r="DW50" i="5"/>
  <c r="DO62" i="10"/>
  <c r="DJ49" i="5"/>
  <c r="DI50" i="5"/>
  <c r="DH50" i="5"/>
  <c r="DF50" i="5"/>
  <c r="AW37" i="10"/>
  <c r="AW40" i="10"/>
  <c r="AO37" i="10"/>
  <c r="AK37" i="10"/>
  <c r="AF37" i="10"/>
  <c r="Y37" i="10"/>
  <c r="Y40" i="10"/>
  <c r="O37" i="10"/>
  <c r="K37" i="10"/>
  <c r="K38" i="10"/>
  <c r="K40" i="10"/>
  <c r="J37" i="10"/>
  <c r="J40" i="10"/>
  <c r="DQ40" i="10"/>
  <c r="DE50" i="5"/>
  <c r="CA50" i="5"/>
  <c r="CD40" i="10"/>
  <c r="BK40" i="10"/>
  <c r="AX37" i="10"/>
  <c r="AX40" i="10"/>
  <c r="AQ37" i="10"/>
  <c r="AP37" i="10"/>
  <c r="AP40" i="10"/>
  <c r="Z37" i="10"/>
  <c r="Z40" i="10"/>
  <c r="T37" i="10"/>
  <c r="DB37" i="10"/>
  <c r="FN40" i="10"/>
  <c r="FN62" i="10"/>
  <c r="DL40" i="10"/>
  <c r="CZ50" i="5"/>
  <c r="CT50" i="5"/>
  <c r="BP50" i="5"/>
  <c r="BO50" i="5"/>
  <c r="BQ40" i="10"/>
  <c r="BL40" i="10"/>
  <c r="AY37" i="10"/>
  <c r="AY40" i="10"/>
  <c r="AL37" i="10"/>
  <c r="AG37" i="10"/>
  <c r="AG38" i="10"/>
  <c r="AG40" i="10"/>
  <c r="AA37" i="10"/>
  <c r="AA40" i="10"/>
  <c r="P37" i="10"/>
  <c r="L37" i="10"/>
  <c r="G40" i="10"/>
  <c r="FH40" i="10"/>
  <c r="EZ40" i="10"/>
  <c r="ES40" i="10"/>
  <c r="DH40" i="10"/>
  <c r="CR50" i="5"/>
  <c r="CH50" i="5"/>
  <c r="CJ40" i="10"/>
  <c r="CF40" i="10"/>
  <c r="BW40" i="10"/>
  <c r="BR40" i="10"/>
  <c r="BM40" i="10"/>
  <c r="AZ37" i="10"/>
  <c r="AZ40" i="10"/>
  <c r="AR37" i="10"/>
  <c r="AB37" i="10"/>
  <c r="AB40" i="10"/>
  <c r="U37" i="10"/>
  <c r="Q37" i="10"/>
  <c r="DC37" i="10"/>
  <c r="CZ40" i="10"/>
  <c r="FC40" i="10"/>
  <c r="CL40" i="10"/>
  <c r="CH40" i="10"/>
  <c r="BE40" i="10"/>
  <c r="AS40" i="10"/>
  <c r="CX40" i="10"/>
  <c r="CW40" i="10"/>
  <c r="CR40" i="10"/>
  <c r="CN40" i="10"/>
  <c r="BF37" i="10"/>
  <c r="BF40" i="10"/>
  <c r="AT37" i="10"/>
  <c r="AT40" i="10"/>
  <c r="AN37" i="10"/>
  <c r="AI37" i="10"/>
  <c r="AE37" i="10"/>
  <c r="W37" i="10"/>
  <c r="N37" i="10"/>
  <c r="FK40" i="10"/>
  <c r="ET40" i="10"/>
  <c r="CS40" i="10"/>
  <c r="CO40" i="10"/>
  <c r="BY50" i="5"/>
  <c r="CA40" i="10"/>
  <c r="BF50" i="5"/>
  <c r="BH37" i="10"/>
  <c r="BH40" i="10"/>
  <c r="BG37" i="10"/>
  <c r="BG40" i="10"/>
  <c r="AU37" i="10"/>
  <c r="AU40" i="10"/>
  <c r="AJ37" i="10"/>
  <c r="X37" i="10"/>
  <c r="X40" i="10"/>
  <c r="S37" i="10"/>
  <c r="I37" i="10"/>
  <c r="D37" i="10"/>
  <c r="AR38" i="10"/>
  <c r="AR40" i="10"/>
  <c r="U38" i="10"/>
  <c r="U40" i="10"/>
  <c r="EI40" i="10"/>
  <c r="DO50" i="5"/>
  <c r="DG50" i="5"/>
  <c r="CM50" i="5"/>
  <c r="CL50" i="5"/>
  <c r="BV50" i="5"/>
  <c r="BU50" i="5"/>
  <c r="BC50" i="5"/>
  <c r="BB50" i="5"/>
  <c r="AO38" i="10"/>
  <c r="AO40" i="10"/>
  <c r="AN38" i="10"/>
  <c r="AM40" i="10"/>
  <c r="AL38" i="10"/>
  <c r="AL40" i="10"/>
  <c r="AK38" i="10"/>
  <c r="AK40" i="10"/>
  <c r="AD38" i="10"/>
  <c r="Y50" i="5"/>
  <c r="I38" i="10"/>
  <c r="DD38" i="10"/>
  <c r="DD40" i="10"/>
  <c r="DC38" i="10"/>
  <c r="DC40" i="10"/>
  <c r="DA38" i="10"/>
  <c r="DA40" i="10"/>
  <c r="BT50" i="5"/>
  <c r="BS50" i="5"/>
  <c r="BR50" i="5"/>
  <c r="BA50" i="5"/>
  <c r="AZ50" i="5"/>
  <c r="AJ40" i="10"/>
  <c r="DZ50" i="5"/>
  <c r="DS62" i="10"/>
  <c r="DN49" i="5"/>
  <c r="AW50" i="5"/>
  <c r="AI38" i="10"/>
  <c r="AD50" i="5"/>
  <c r="AH38" i="10"/>
  <c r="AH40" i="10"/>
  <c r="AB50" i="5"/>
  <c r="AF38" i="10"/>
  <c r="AA50" i="5"/>
  <c r="AE38" i="10"/>
  <c r="AD40" i="10"/>
  <c r="V38" i="10"/>
  <c r="Q50" i="5"/>
  <c r="F40" i="10"/>
  <c r="H40" i="10"/>
  <c r="DQ62" i="10"/>
  <c r="DK50" i="5"/>
  <c r="DC50" i="5"/>
  <c r="CG50" i="5"/>
  <c r="CE50" i="5"/>
  <c r="BN50" i="5"/>
  <c r="BL50" i="5"/>
  <c r="AP50" i="5"/>
  <c r="AO50" i="5"/>
  <c r="AN50" i="5"/>
  <c r="AK50" i="5"/>
  <c r="W38" i="10"/>
  <c r="F50" i="5"/>
  <c r="E50" i="5"/>
  <c r="DJ50" i="5"/>
  <c r="DB50" i="5"/>
  <c r="V40" i="10"/>
  <c r="P50" i="5"/>
  <c r="T38" i="10"/>
  <c r="S38" i="10"/>
  <c r="R38" i="10"/>
  <c r="R40" i="10"/>
  <c r="Q38" i="10"/>
  <c r="AM50" i="5"/>
  <c r="AQ38" i="10"/>
  <c r="AQ40" i="10"/>
  <c r="AI50" i="5"/>
  <c r="AG50" i="5"/>
  <c r="P38" i="10"/>
  <c r="O38" i="10"/>
  <c r="O40" i="10"/>
  <c r="N38" i="10"/>
  <c r="M38" i="10"/>
  <c r="H50" i="5"/>
  <c r="L38" i="10"/>
  <c r="L40" i="10"/>
  <c r="CY50" i="5"/>
  <c r="CX50" i="5"/>
  <c r="DN62" i="10"/>
  <c r="DI49" i="5"/>
  <c r="CF60" i="10"/>
  <c r="CF62" i="10"/>
  <c r="BY60" i="10"/>
  <c r="BY62" i="10"/>
  <c r="BS60" i="10"/>
  <c r="BS62" i="10"/>
  <c r="BN49" i="5"/>
  <c r="AZ60" i="10"/>
  <c r="AZ62" i="10"/>
  <c r="AU49" i="5"/>
  <c r="T60" i="10"/>
  <c r="M60" i="10"/>
  <c r="DB60" i="10"/>
  <c r="CE60" i="10"/>
  <c r="CE62" i="10"/>
  <c r="AY60" i="10"/>
  <c r="AY62" i="10"/>
  <c r="AT49" i="5"/>
  <c r="AL60" i="10"/>
  <c r="AL62" i="10"/>
  <c r="AG49" i="5"/>
  <c r="AF60" i="10"/>
  <c r="S60" i="10"/>
  <c r="CD60" i="10"/>
  <c r="BX60" i="10"/>
  <c r="BX62" i="10"/>
  <c r="BS49" i="5"/>
  <c r="BQ60" i="10"/>
  <c r="BQ62" i="10"/>
  <c r="BL49" i="5"/>
  <c r="AX60" i="10"/>
  <c r="AX62" i="10"/>
  <c r="R60" i="10"/>
  <c r="L60" i="10"/>
  <c r="CC60" i="10"/>
  <c r="CC62" i="10"/>
  <c r="BJ60" i="10"/>
  <c r="BJ62" i="10"/>
  <c r="BE49" i="5"/>
  <c r="AD60" i="10"/>
  <c r="X60" i="10"/>
  <c r="X62" i="10"/>
  <c r="Q60" i="10"/>
  <c r="G62" i="10"/>
  <c r="B32" i="1"/>
  <c r="CA60" i="10"/>
  <c r="CA62" i="10"/>
  <c r="BV49" i="5"/>
  <c r="BN60" i="10"/>
  <c r="BN62" i="10"/>
  <c r="BI49" i="5"/>
  <c r="BH60" i="10"/>
  <c r="BH62" i="10"/>
  <c r="BC49" i="5"/>
  <c r="AU60" i="10"/>
  <c r="O60" i="10"/>
  <c r="DD60" i="10"/>
  <c r="DD62" i="10"/>
  <c r="CY49" i="5"/>
  <c r="AT60" i="10"/>
  <c r="AT62" i="10"/>
  <c r="AO49" i="5"/>
  <c r="AG60" i="10"/>
  <c r="ED17" i="12"/>
  <c r="B8" i="3"/>
  <c r="I13" i="1"/>
  <c r="E5" i="10"/>
  <c r="D62" i="6"/>
  <c r="E62" i="6"/>
  <c r="E18" i="10"/>
  <c r="D17" i="2"/>
  <c r="M17" i="2"/>
  <c r="I16" i="1"/>
  <c r="E21" i="10"/>
  <c r="E26" i="10"/>
  <c r="E44" i="10"/>
  <c r="E60" i="10"/>
  <c r="J62" i="6"/>
  <c r="I62" i="6"/>
  <c r="EE33" i="5"/>
  <c r="K62" i="6"/>
  <c r="H62" i="6"/>
  <c r="H63" i="6"/>
  <c r="G62" i="6"/>
  <c r="D63" i="6"/>
  <c r="F62" i="6"/>
  <c r="DX33" i="5"/>
  <c r="G63" i="6"/>
  <c r="F63" i="6"/>
  <c r="K63" i="6"/>
  <c r="J63" i="6"/>
  <c r="E63" i="6"/>
  <c r="CY64" i="5"/>
  <c r="L63" i="6"/>
  <c r="L62" i="6"/>
  <c r="AC3" i="2"/>
  <c r="AD3" i="2"/>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L3" i="2"/>
  <c r="DM3" i="2"/>
  <c r="DN3" i="2"/>
  <c r="DO3" i="2"/>
  <c r="DP3" i="2"/>
  <c r="DQ3" i="2"/>
  <c r="DR3" i="2"/>
  <c r="DS3" i="2"/>
  <c r="DT3" i="2"/>
  <c r="DU3" i="2"/>
  <c r="DV3" i="2"/>
  <c r="DW3" i="2"/>
  <c r="DX3" i="2"/>
  <c r="DY3" i="2"/>
  <c r="DZ3" i="2"/>
  <c r="EA3" i="2"/>
  <c r="EB3" i="2"/>
  <c r="EC3" i="2"/>
  <c r="ED3" i="2"/>
  <c r="EE3" i="2"/>
  <c r="EF3" i="2"/>
  <c r="EG3" i="2"/>
  <c r="EH3" i="2"/>
  <c r="EI3" i="2"/>
  <c r="EJ3" i="2"/>
  <c r="EK3" i="2"/>
  <c r="EL3" i="2"/>
  <c r="EM3" i="2"/>
  <c r="EN3" i="2"/>
  <c r="EO3" i="2"/>
  <c r="EP3" i="2"/>
  <c r="EQ3" i="2"/>
  <c r="ER3" i="2"/>
  <c r="ES3" i="2"/>
  <c r="ET3" i="2"/>
  <c r="EU3" i="2"/>
  <c r="EV3" i="2"/>
  <c r="EW3" i="2"/>
  <c r="EX3" i="2"/>
  <c r="EY3" i="2"/>
  <c r="EZ3" i="2"/>
  <c r="FA3" i="2"/>
  <c r="FB3" i="2"/>
  <c r="FC3" i="2"/>
  <c r="FD3" i="2"/>
  <c r="I63" i="6"/>
  <c r="E10" i="10"/>
  <c r="E49" i="10"/>
  <c r="B3" i="3"/>
  <c r="DW33" i="5"/>
  <c r="E13" i="10"/>
  <c r="E52" i="10"/>
  <c r="DG33" i="5"/>
  <c r="DF33" i="5"/>
  <c r="DE33" i="5"/>
  <c r="DD33" i="5"/>
  <c r="DC33" i="5"/>
  <c r="DQ33" i="5"/>
  <c r="DP33" i="5"/>
  <c r="DO33" i="5"/>
  <c r="DN33" i="5"/>
  <c r="DM33" i="5"/>
  <c r="DL33" i="5"/>
  <c r="DK33" i="5"/>
  <c r="DJ33" i="5"/>
  <c r="DI33" i="5"/>
  <c r="DH33" i="5"/>
  <c r="CZ33" i="5"/>
  <c r="CI33" i="5"/>
  <c r="CH33" i="5"/>
  <c r="CG33" i="5"/>
  <c r="CF33" i="5"/>
  <c r="CE33" i="5"/>
  <c r="CD33" i="5"/>
  <c r="CC33" i="5"/>
  <c r="CB33" i="5"/>
  <c r="CA33" i="5"/>
  <c r="BZ33" i="5"/>
  <c r="BY33" i="5"/>
  <c r="BX33" i="5"/>
  <c r="DR33" i="5"/>
  <c r="DB33" i="5"/>
  <c r="BW33" i="5"/>
  <c r="BV33" i="5"/>
  <c r="BU33" i="5"/>
  <c r="BT33" i="5"/>
  <c r="BS33" i="5"/>
  <c r="BR33" i="5"/>
  <c r="BQ33" i="5"/>
  <c r="BP33" i="5"/>
  <c r="BO33" i="5"/>
  <c r="BN33" i="5"/>
  <c r="BM33" i="5"/>
  <c r="BL33" i="5"/>
  <c r="DA33" i="5"/>
  <c r="CX33" i="5"/>
  <c r="CW33" i="5"/>
  <c r="CV33" i="5"/>
  <c r="BK33" i="5"/>
  <c r="BJ33" i="5"/>
  <c r="BI33" i="5"/>
  <c r="BH33" i="5"/>
  <c r="BG33" i="5"/>
  <c r="BF33" i="5"/>
  <c r="BE33" i="5"/>
  <c r="CY33" i="5"/>
  <c r="CS33" i="5"/>
  <c r="CK33" i="5"/>
  <c r="AZ33" i="5"/>
  <c r="AX33" i="5"/>
  <c r="AM33" i="5"/>
  <c r="CT33" i="5"/>
  <c r="CL33" i="5"/>
  <c r="AU33" i="5"/>
  <c r="CU33" i="5"/>
  <c r="CM33" i="5"/>
  <c r="BB33" i="5"/>
  <c r="AR33" i="5"/>
  <c r="AP33" i="5"/>
  <c r="AG33" i="5"/>
  <c r="AF33" i="5"/>
  <c r="AE33" i="5"/>
  <c r="AD33" i="5"/>
  <c r="AC33" i="5"/>
  <c r="AB33" i="5"/>
  <c r="CN33" i="5"/>
  <c r="AW33" i="5"/>
  <c r="AH33" i="5"/>
  <c r="CP33" i="5"/>
  <c r="BD33" i="5"/>
  <c r="BA33" i="5"/>
  <c r="AY33" i="5"/>
  <c r="AJ33" i="5"/>
  <c r="CQ33" i="5"/>
  <c r="AV33" i="5"/>
  <c r="AQ33" i="5"/>
  <c r="AN33" i="5"/>
  <c r="AK33" i="5"/>
  <c r="O33" i="5"/>
  <c r="N33" i="5"/>
  <c r="M33" i="5"/>
  <c r="L33" i="5"/>
  <c r="K33" i="5"/>
  <c r="J33" i="5"/>
  <c r="I33" i="5"/>
  <c r="H33" i="5"/>
  <c r="G33" i="5"/>
  <c r="CJ33" i="5"/>
  <c r="BC33" i="5"/>
  <c r="Y33" i="5"/>
  <c r="Q33" i="5"/>
  <c r="X33" i="5"/>
  <c r="P33" i="5"/>
  <c r="D33" i="5"/>
  <c r="AS33" i="5"/>
  <c r="W33" i="5"/>
  <c r="E33" i="5"/>
  <c r="AT33" i="5"/>
  <c r="AI33" i="5"/>
  <c r="V33" i="5"/>
  <c r="F33" i="5"/>
  <c r="CR33" i="5"/>
  <c r="U33" i="5"/>
  <c r="CO33" i="5"/>
  <c r="AO33" i="5"/>
  <c r="AL33" i="5"/>
  <c r="T33" i="5"/>
  <c r="AA33" i="5"/>
  <c r="S33" i="5"/>
  <c r="EB33" i="5"/>
  <c r="R33" i="5"/>
  <c r="DY33" i="5"/>
  <c r="DV33" i="5"/>
  <c r="ED33" i="5"/>
  <c r="DT33" i="5"/>
  <c r="EA33" i="5"/>
  <c r="Z33" i="5"/>
  <c r="DU33" i="5"/>
  <c r="EC33" i="5"/>
  <c r="DZ33" i="5"/>
  <c r="G9" i="3"/>
  <c r="D29" i="5"/>
  <c r="D12" i="5"/>
  <c r="D14" i="5"/>
  <c r="D13" i="5"/>
  <c r="D17" i="5"/>
  <c r="D16" i="5"/>
  <c r="D15" i="5"/>
  <c r="E58" i="10"/>
  <c r="E48" i="10"/>
  <c r="E33" i="10"/>
  <c r="E25" i="10"/>
  <c r="E17" i="10"/>
  <c r="E9" i="10"/>
  <c r="G5" i="3"/>
  <c r="D25" i="5"/>
  <c r="G14" i="3"/>
  <c r="B7" i="3"/>
  <c r="I4" i="1"/>
  <c r="B3" i="1"/>
  <c r="E57" i="10"/>
  <c r="E47" i="10"/>
  <c r="E32" i="10"/>
  <c r="E24" i="10"/>
  <c r="E16" i="10"/>
  <c r="E8" i="10"/>
  <c r="G6" i="3"/>
  <c r="D26" i="5"/>
  <c r="B6" i="3"/>
  <c r="I11" i="1"/>
  <c r="C14" i="3"/>
  <c r="E54" i="10"/>
  <c r="E46" i="10"/>
  <c r="E31" i="10"/>
  <c r="E23" i="10"/>
  <c r="E15" i="10"/>
  <c r="E7" i="10"/>
  <c r="G7" i="3"/>
  <c r="D27" i="5"/>
  <c r="B13" i="3"/>
  <c r="B5" i="3"/>
  <c r="E53" i="10"/>
  <c r="E45" i="10"/>
  <c r="E30" i="10"/>
  <c r="E22" i="10"/>
  <c r="E14" i="10"/>
  <c r="E6" i="10"/>
  <c r="G8" i="3"/>
  <c r="D28" i="5"/>
  <c r="B12" i="3"/>
  <c r="B4" i="3"/>
  <c r="E51" i="10"/>
  <c r="E38" i="10"/>
  <c r="E28" i="10"/>
  <c r="E20" i="10"/>
  <c r="E12" i="10"/>
  <c r="G10" i="3"/>
  <c r="D30" i="5"/>
  <c r="B10" i="3"/>
  <c r="E62" i="10"/>
  <c r="B30" i="1"/>
  <c r="E50" i="10"/>
  <c r="E37" i="10"/>
  <c r="E27" i="10"/>
  <c r="E19" i="10"/>
  <c r="E11" i="10"/>
  <c r="G11" i="3"/>
  <c r="D31" i="5"/>
  <c r="B9" i="3"/>
  <c r="C17" i="2"/>
  <c r="I15" i="1"/>
  <c r="B21" i="1"/>
  <c r="G4" i="3"/>
  <c r="D24" i="5"/>
  <c r="E34" i="10"/>
  <c r="I17" i="2"/>
  <c r="K17" i="2"/>
  <c r="C4" i="9"/>
  <c r="C14" i="9"/>
  <c r="D14"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AH14" i="9"/>
  <c r="AI14" i="9"/>
  <c r="AJ14" i="9"/>
  <c r="AK14" i="9"/>
  <c r="AL14" i="9"/>
  <c r="AM14" i="9"/>
  <c r="AN14" i="9"/>
  <c r="AO14" i="9"/>
  <c r="AP14" i="9"/>
  <c r="AQ14" i="9"/>
  <c r="AR14" i="9"/>
  <c r="AS14" i="9"/>
  <c r="AT14" i="9"/>
  <c r="AU14" i="9"/>
  <c r="AV14" i="9"/>
  <c r="AW14" i="9"/>
  <c r="AX14" i="9"/>
  <c r="AY14" i="9"/>
  <c r="AZ14" i="9"/>
  <c r="BA14" i="9"/>
  <c r="BB14" i="9"/>
  <c r="BC14" i="9"/>
  <c r="BD14" i="9"/>
  <c r="BE14" i="9"/>
  <c r="BF14" i="9"/>
  <c r="BG14" i="9"/>
  <c r="BH14" i="9"/>
  <c r="BI14" i="9"/>
  <c r="BJ14" i="9"/>
  <c r="BK14" i="9"/>
  <c r="BL14" i="9"/>
  <c r="BM14" i="9"/>
  <c r="BN14" i="9"/>
  <c r="BO14" i="9"/>
  <c r="BP14" i="9"/>
  <c r="BQ14" i="9"/>
  <c r="BR14" i="9"/>
  <c r="BS14" i="9"/>
  <c r="BT14" i="9"/>
  <c r="BU14" i="9"/>
  <c r="BV14" i="9"/>
  <c r="BW14" i="9"/>
  <c r="BX14" i="9"/>
  <c r="BY14" i="9"/>
  <c r="BZ14" i="9"/>
  <c r="CA14" i="9"/>
  <c r="CB14" i="9"/>
  <c r="CC14" i="9"/>
  <c r="CD14" i="9"/>
  <c r="CE14" i="9"/>
  <c r="CF14" i="9"/>
  <c r="CG14" i="9"/>
  <c r="CH14" i="9"/>
  <c r="CI14" i="9"/>
  <c r="CJ14" i="9"/>
  <c r="CK14" i="9"/>
  <c r="CL14" i="9"/>
  <c r="CM14" i="9"/>
  <c r="CN14" i="9"/>
  <c r="CO14" i="9"/>
  <c r="CP14" i="9"/>
  <c r="CQ14" i="9"/>
  <c r="CR14" i="9"/>
  <c r="CS14" i="9"/>
  <c r="CT14" i="9"/>
  <c r="CU14" i="9"/>
  <c r="CV14" i="9"/>
  <c r="CW14" i="9"/>
  <c r="CX14" i="9"/>
  <c r="CY14" i="9"/>
  <c r="CZ14" i="9"/>
  <c r="DA14" i="9"/>
  <c r="DB14" i="9"/>
  <c r="DC14" i="9"/>
  <c r="DD14" i="9"/>
  <c r="DE14" i="9"/>
  <c r="DF14" i="9"/>
  <c r="DG14" i="9"/>
  <c r="DH14" i="9"/>
  <c r="DI14" i="9"/>
  <c r="DJ14" i="9"/>
  <c r="DK14" i="9"/>
  <c r="DL14" i="9"/>
  <c r="DM14" i="9"/>
  <c r="DN14" i="9"/>
  <c r="DO14" i="9"/>
  <c r="DP14" i="9"/>
  <c r="DQ14" i="9"/>
  <c r="DR14" i="9"/>
  <c r="I4" i="10"/>
  <c r="J4" i="10"/>
  <c r="E10" i="12"/>
  <c r="D3" i="5"/>
  <c r="F10" i="12"/>
  <c r="U60" i="10"/>
  <c r="U62" i="10"/>
  <c r="P49" i="5"/>
  <c r="CG60" i="10"/>
  <c r="CG62" i="10"/>
  <c r="CB49" i="5"/>
  <c r="AQ60" i="10"/>
  <c r="AE60" i="10"/>
  <c r="CR60" i="10"/>
  <c r="BE60" i="10"/>
  <c r="BE62" i="10"/>
  <c r="AZ49" i="5"/>
  <c r="Z60" i="10"/>
  <c r="Z62" i="10"/>
  <c r="CL60" i="10"/>
  <c r="CL62" i="10"/>
  <c r="CG49" i="5"/>
  <c r="EI62" i="10"/>
  <c r="ED49" i="5"/>
  <c r="J60" i="10"/>
  <c r="J62" i="10"/>
  <c r="E49" i="5"/>
  <c r="V60" i="10"/>
  <c r="V62" i="10"/>
  <c r="Q49" i="5"/>
  <c r="DG60" i="10"/>
  <c r="DG62" i="10"/>
  <c r="DB49" i="5"/>
  <c r="DY60" i="10"/>
  <c r="DY62" i="10"/>
  <c r="DT49" i="5"/>
  <c r="DK60" i="10"/>
  <c r="DK62" i="10"/>
  <c r="DF49" i="5"/>
  <c r="DP60" i="10"/>
  <c r="DP62" i="10"/>
  <c r="DK49" i="5"/>
  <c r="EE60" i="10"/>
  <c r="EE62" i="10"/>
  <c r="DZ49" i="5"/>
  <c r="EZ60" i="10"/>
  <c r="EZ62" i="10"/>
  <c r="BB60" i="10"/>
  <c r="BB62" i="10"/>
  <c r="AW49" i="5"/>
  <c r="CY60" i="10"/>
  <c r="CY62" i="10"/>
  <c r="CT49" i="5"/>
  <c r="DM60" i="10"/>
  <c r="DM62" i="10"/>
  <c r="DH49" i="5"/>
  <c r="EQ60" i="10"/>
  <c r="EQ62" i="10"/>
  <c r="FM60" i="10"/>
  <c r="FM62" i="10"/>
  <c r="DJ60" i="10"/>
  <c r="DJ62" i="10"/>
  <c r="DE49" i="5"/>
  <c r="N60" i="10"/>
  <c r="AB60" i="10"/>
  <c r="CN60" i="10"/>
  <c r="AW60" i="10"/>
  <c r="AW62" i="10"/>
  <c r="AK60" i="10"/>
  <c r="AK62" i="10"/>
  <c r="AF49" i="5"/>
  <c r="BL60" i="10"/>
  <c r="BL62" i="10"/>
  <c r="BG49" i="5"/>
  <c r="AM60" i="10"/>
  <c r="AM62" i="10"/>
  <c r="AH49" i="5"/>
  <c r="F62" i="10"/>
  <c r="L50" i="5"/>
  <c r="FC62" i="10"/>
  <c r="DC60" i="10"/>
  <c r="DC62" i="10"/>
  <c r="CX49" i="5"/>
  <c r="BM60" i="10"/>
  <c r="BM62" i="10"/>
  <c r="BH49" i="5"/>
  <c r="CQ60" i="10"/>
  <c r="CQ62" i="10"/>
  <c r="CL49" i="5"/>
  <c r="FK60" i="10"/>
  <c r="FK62" i="10"/>
  <c r="DL60" i="10"/>
  <c r="DL62" i="10"/>
  <c r="DG49" i="5"/>
  <c r="CO60" i="10"/>
  <c r="CO62" i="10"/>
  <c r="CJ49" i="5"/>
  <c r="EN60" i="10"/>
  <c r="EN62" i="10"/>
  <c r="AP60" i="10"/>
  <c r="AP62" i="10"/>
  <c r="AK49" i="5"/>
  <c r="BG60" i="10"/>
  <c r="DI60" i="10"/>
  <c r="DI62" i="10"/>
  <c r="DD49" i="5"/>
  <c r="EP60" i="10"/>
  <c r="EP62" i="10"/>
  <c r="FJ60" i="10"/>
  <c r="FJ62" i="10"/>
  <c r="DF60" i="10"/>
  <c r="DF62" i="10"/>
  <c r="DA49" i="5"/>
  <c r="BT49" i="5"/>
  <c r="DL49" i="5"/>
  <c r="I50" i="5"/>
  <c r="AA60" i="10"/>
  <c r="AA62" i="10"/>
  <c r="V49" i="5"/>
  <c r="AH60" i="10"/>
  <c r="AH62" i="10"/>
  <c r="AC49" i="5"/>
  <c r="BD60" i="10"/>
  <c r="BD62" i="10"/>
  <c r="AY49" i="5"/>
  <c r="AR60" i="10"/>
  <c r="AR62" i="10"/>
  <c r="AM49" i="5"/>
  <c r="DA60" i="10"/>
  <c r="BR60" i="10"/>
  <c r="AS60" i="10"/>
  <c r="D50" i="5"/>
  <c r="BG62" i="10"/>
  <c r="BB49" i="5"/>
  <c r="AC60" i="10"/>
  <c r="AC62" i="10"/>
  <c r="X49" i="5"/>
  <c r="FH60" i="10"/>
  <c r="FH62" i="10"/>
  <c r="CH60" i="10"/>
  <c r="CH62" i="10"/>
  <c r="FB60" i="10"/>
  <c r="FB62" i="10"/>
  <c r="DH60" i="10"/>
  <c r="DH62" i="10"/>
  <c r="DC49" i="5"/>
  <c r="W60" i="10"/>
  <c r="EM60" i="10"/>
  <c r="EM62" i="10"/>
  <c r="FO60" i="10"/>
  <c r="FO62" i="10"/>
  <c r="FA60" i="10"/>
  <c r="FA62" i="10"/>
  <c r="DE60" i="10"/>
  <c r="DE62" i="10"/>
  <c r="CZ49" i="5"/>
  <c r="EG60" i="10"/>
  <c r="EG62" i="10"/>
  <c r="FF60" i="10"/>
  <c r="FF62" i="10"/>
  <c r="CX60" i="10"/>
  <c r="CX62" i="10"/>
  <c r="CS49" i="5"/>
  <c r="AS49" i="5"/>
  <c r="BZ49" i="5"/>
  <c r="AI60" i="10"/>
  <c r="K49" i="6"/>
  <c r="FG60" i="10"/>
  <c r="FG62" i="10"/>
  <c r="BU60" i="10"/>
  <c r="BU62" i="10"/>
  <c r="BP49" i="5"/>
  <c r="EX60" i="10"/>
  <c r="EX62" i="10"/>
  <c r="CZ60" i="10"/>
  <c r="FL60" i="10"/>
  <c r="FL62" i="10"/>
  <c r="EK60" i="10"/>
  <c r="EK62" i="10"/>
  <c r="FI60" i="10"/>
  <c r="FI62" i="10"/>
  <c r="ES60" i="10"/>
  <c r="CW60" i="10"/>
  <c r="CW62" i="10"/>
  <c r="CR49" i="5"/>
  <c r="CS60" i="10"/>
  <c r="CS62" i="10"/>
  <c r="CN49" i="5"/>
  <c r="EO60" i="10"/>
  <c r="EO62" i="10"/>
  <c r="N50" i="5"/>
  <c r="AN60" i="10"/>
  <c r="BA60" i="10"/>
  <c r="BA62" i="10"/>
  <c r="AV49" i="5"/>
  <c r="K60" i="10"/>
  <c r="BW60" i="10"/>
  <c r="BW62" i="10"/>
  <c r="BR49" i="5"/>
  <c r="BK60" i="10"/>
  <c r="BK62" i="10"/>
  <c r="BF49" i="5"/>
  <c r="Y60" i="10"/>
  <c r="CK60" i="10"/>
  <c r="CK62" i="10"/>
  <c r="BF60" i="10"/>
  <c r="BF62" i="10"/>
  <c r="BA49" i="5"/>
  <c r="O50" i="5"/>
  <c r="Z50" i="5"/>
  <c r="AJ60" i="10"/>
  <c r="AJ62" i="10"/>
  <c r="AE49" i="5"/>
  <c r="AO60" i="10"/>
  <c r="AO62" i="10"/>
  <c r="AJ49" i="5"/>
  <c r="D57" i="10"/>
  <c r="D58" i="10"/>
  <c r="P60" i="10"/>
  <c r="ET60" i="10"/>
  <c r="ET62" i="10"/>
  <c r="FD60" i="10"/>
  <c r="FD62" i="10"/>
  <c r="EU60" i="10"/>
  <c r="EU62" i="10"/>
  <c r="CV60" i="10"/>
  <c r="CV62" i="10"/>
  <c r="CQ49" i="5"/>
  <c r="FE60" i="10"/>
  <c r="FE62" i="10"/>
  <c r="EA60" i="10"/>
  <c r="EA62" i="10"/>
  <c r="DV49" i="5"/>
  <c r="CP60" i="10"/>
  <c r="CP62" i="10"/>
  <c r="CK49" i="5"/>
  <c r="EL60" i="10"/>
  <c r="EL62" i="10"/>
  <c r="CJ60" i="10"/>
  <c r="CJ62" i="10"/>
  <c r="CE49" i="5"/>
  <c r="BZ60" i="10"/>
  <c r="BZ62" i="10"/>
  <c r="BU49" i="5"/>
  <c r="J49" i="6"/>
  <c r="I49" i="6"/>
  <c r="AR49" i="5"/>
  <c r="U49" i="5"/>
  <c r="DQ49" i="5"/>
  <c r="CA49" i="5"/>
  <c r="BJ49" i="5"/>
  <c r="BW49" i="5"/>
  <c r="CZ62" i="10"/>
  <c r="CU49" i="5"/>
  <c r="EC49" i="5"/>
  <c r="ES62" i="10"/>
  <c r="EB49" i="5"/>
  <c r="BX49" i="5"/>
  <c r="G49" i="6"/>
  <c r="BQ49" i="5"/>
  <c r="H49" i="6"/>
  <c r="CF49" i="5"/>
  <c r="CC49" i="5"/>
  <c r="S49" i="5"/>
  <c r="CO49" i="5"/>
  <c r="M49" i="6"/>
  <c r="D31" i="6"/>
  <c r="AL50" i="5"/>
  <c r="AB62" i="10"/>
  <c r="W49" i="5"/>
  <c r="CN62" i="10"/>
  <c r="CI49" i="5"/>
  <c r="Y62" i="10"/>
  <c r="T49" i="5"/>
  <c r="H62" i="10"/>
  <c r="P40" i="10"/>
  <c r="P62" i="10"/>
  <c r="K49" i="5"/>
  <c r="K50" i="5"/>
  <c r="DB40" i="10"/>
  <c r="DB62" i="10"/>
  <c r="CW49" i="5"/>
  <c r="T40" i="10"/>
  <c r="AN40" i="10"/>
  <c r="AN62" i="10"/>
  <c r="AI49" i="5"/>
  <c r="CD62" i="10"/>
  <c r="BY49" i="5"/>
  <c r="M50" i="5"/>
  <c r="AF40" i="10"/>
  <c r="AU62" i="10"/>
  <c r="AP49" i="5"/>
  <c r="AQ62" i="10"/>
  <c r="AL49" i="5"/>
  <c r="CR62" i="10"/>
  <c r="CM49" i="5"/>
  <c r="M40" i="10"/>
  <c r="M62" i="10"/>
  <c r="H49" i="5"/>
  <c r="AF50" i="5"/>
  <c r="AJ50" i="5"/>
  <c r="J50" i="5"/>
  <c r="K62" i="10"/>
  <c r="F49" i="5"/>
  <c r="DA62" i="10"/>
  <c r="CV49" i="5"/>
  <c r="BR62" i="10"/>
  <c r="BM49" i="5"/>
  <c r="I48" i="6"/>
  <c r="AS62" i="10"/>
  <c r="AN49" i="5"/>
  <c r="T62" i="10"/>
  <c r="O49" i="5"/>
  <c r="B31" i="1"/>
  <c r="CV50" i="5"/>
  <c r="L49" i="6"/>
  <c r="S40" i="10"/>
  <c r="S62" i="10"/>
  <c r="N49" i="5"/>
  <c r="AG62" i="10"/>
  <c r="AB49" i="5"/>
  <c r="L62" i="10"/>
  <c r="G49" i="5"/>
  <c r="R50" i="5"/>
  <c r="E49" i="6"/>
  <c r="W40" i="10"/>
  <c r="W62" i="10"/>
  <c r="R49" i="5"/>
  <c r="AC50" i="5"/>
  <c r="O62" i="10"/>
  <c r="J49" i="5"/>
  <c r="AD62" i="10"/>
  <c r="Y49" i="5"/>
  <c r="R62" i="10"/>
  <c r="M49" i="5"/>
  <c r="AF62" i="10"/>
  <c r="AA49" i="5"/>
  <c r="N40" i="10"/>
  <c r="N62" i="10"/>
  <c r="Q40" i="10"/>
  <c r="Q62" i="10"/>
  <c r="L49" i="5"/>
  <c r="I40" i="10"/>
  <c r="I62" i="10"/>
  <c r="D49" i="5"/>
  <c r="D38" i="10"/>
  <c r="D40" i="10"/>
  <c r="AE40" i="10"/>
  <c r="AE62" i="10"/>
  <c r="Z49" i="5"/>
  <c r="AI40" i="10"/>
  <c r="G50" i="5"/>
  <c r="AC2" i="2"/>
  <c r="AD2" i="2"/>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L2" i="2"/>
  <c r="DM2" i="2"/>
  <c r="DN2" i="2"/>
  <c r="DO2" i="2"/>
  <c r="DP2" i="2"/>
  <c r="DQ2" i="2"/>
  <c r="DR2" i="2"/>
  <c r="DS2" i="2"/>
  <c r="DT2" i="2"/>
  <c r="DU2" i="2"/>
  <c r="DV2" i="2"/>
  <c r="DW2" i="2"/>
  <c r="DX2" i="2"/>
  <c r="DY2" i="2"/>
  <c r="DZ2" i="2"/>
  <c r="EA2" i="2"/>
  <c r="EB2" i="2"/>
  <c r="EC2" i="2"/>
  <c r="ED2" i="2"/>
  <c r="EE2" i="2"/>
  <c r="EF2" i="2"/>
  <c r="EG2" i="2"/>
  <c r="EH2" i="2"/>
  <c r="EI2" i="2"/>
  <c r="EJ2" i="2"/>
  <c r="EK2" i="2"/>
  <c r="EL2" i="2"/>
  <c r="EM2" i="2"/>
  <c r="EN2" i="2"/>
  <c r="EO2" i="2"/>
  <c r="EP2" i="2"/>
  <c r="EQ2" i="2"/>
  <c r="ER2" i="2"/>
  <c r="ES2" i="2"/>
  <c r="ET2" i="2"/>
  <c r="EU2" i="2"/>
  <c r="EV2" i="2"/>
  <c r="EW2" i="2"/>
  <c r="EX2" i="2"/>
  <c r="EY2" i="2"/>
  <c r="EZ2" i="2"/>
  <c r="FA2" i="2"/>
  <c r="FB2" i="2"/>
  <c r="FC2" i="2"/>
  <c r="FD2" i="2"/>
  <c r="J32" i="6"/>
  <c r="E36" i="10"/>
  <c r="E40" i="10"/>
  <c r="E56" i="10"/>
  <c r="E24" i="5"/>
  <c r="F24" i="5"/>
  <c r="G24" i="5"/>
  <c r="H24" i="5"/>
  <c r="I24" i="5"/>
  <c r="J24" i="5"/>
  <c r="K24" i="5"/>
  <c r="L24" i="5"/>
  <c r="M24" i="5"/>
  <c r="N24" i="5"/>
  <c r="O24" i="5"/>
  <c r="P24" i="5"/>
  <c r="E26" i="5"/>
  <c r="F26" i="5"/>
  <c r="G26" i="5"/>
  <c r="H26" i="5"/>
  <c r="I26" i="5"/>
  <c r="J26" i="5"/>
  <c r="K26" i="5"/>
  <c r="L26" i="5"/>
  <c r="M26" i="5"/>
  <c r="N26" i="5"/>
  <c r="O26" i="5"/>
  <c r="P26" i="5"/>
  <c r="E12" i="5"/>
  <c r="D18" i="5"/>
  <c r="I32" i="6"/>
  <c r="E29" i="5"/>
  <c r="F29" i="5"/>
  <c r="G29" i="5"/>
  <c r="H29" i="5"/>
  <c r="I29" i="5"/>
  <c r="J29" i="5"/>
  <c r="K29" i="5"/>
  <c r="L29" i="5"/>
  <c r="M29" i="5"/>
  <c r="N29" i="5"/>
  <c r="O29" i="5"/>
  <c r="P29" i="5"/>
  <c r="F32" i="6"/>
  <c r="H32" i="6"/>
  <c r="DR34" i="5"/>
  <c r="DG34" i="5"/>
  <c r="DF34" i="5"/>
  <c r="DE34" i="5"/>
  <c r="DD34" i="5"/>
  <c r="DC34" i="5"/>
  <c r="DB34" i="5"/>
  <c r="DP34" i="5"/>
  <c r="DH34" i="5"/>
  <c r="CU34" i="5"/>
  <c r="CT34" i="5"/>
  <c r="CS34" i="5"/>
  <c r="CR34" i="5"/>
  <c r="CQ34" i="5"/>
  <c r="CP34" i="5"/>
  <c r="CO34" i="5"/>
  <c r="CN34" i="5"/>
  <c r="CM34" i="5"/>
  <c r="CL34" i="5"/>
  <c r="CK34" i="5"/>
  <c r="CJ34" i="5"/>
  <c r="AY34" i="5"/>
  <c r="AX34" i="5"/>
  <c r="AW34" i="5"/>
  <c r="AV34" i="5"/>
  <c r="AU34" i="5"/>
  <c r="AT34" i="5"/>
  <c r="AS34" i="5"/>
  <c r="AR34" i="5"/>
  <c r="AQ34" i="5"/>
  <c r="AP34" i="5"/>
  <c r="AO34" i="5"/>
  <c r="DQ34" i="5"/>
  <c r="DI34" i="5"/>
  <c r="CZ34" i="5"/>
  <c r="DJ34" i="5"/>
  <c r="CI34" i="5"/>
  <c r="CH34" i="5"/>
  <c r="CG34" i="5"/>
  <c r="CF34" i="5"/>
  <c r="CE34" i="5"/>
  <c r="CD34" i="5"/>
  <c r="CC34" i="5"/>
  <c r="CB34" i="5"/>
  <c r="CA34" i="5"/>
  <c r="BZ34" i="5"/>
  <c r="BY34" i="5"/>
  <c r="BX34" i="5"/>
  <c r="DK34" i="5"/>
  <c r="DL34" i="5"/>
  <c r="BW34" i="5"/>
  <c r="BV34" i="5"/>
  <c r="BU34" i="5"/>
  <c r="BT34" i="5"/>
  <c r="BS34" i="5"/>
  <c r="BR34" i="5"/>
  <c r="BQ34" i="5"/>
  <c r="BP34" i="5"/>
  <c r="BO34" i="5"/>
  <c r="BN34" i="5"/>
  <c r="BM34" i="5"/>
  <c r="BL34" i="5"/>
  <c r="DM34" i="5"/>
  <c r="DN34" i="5"/>
  <c r="DA34" i="5"/>
  <c r="CX34" i="5"/>
  <c r="CW34" i="5"/>
  <c r="CV34" i="5"/>
  <c r="BK34" i="5"/>
  <c r="BJ34" i="5"/>
  <c r="BI34" i="5"/>
  <c r="BH34" i="5"/>
  <c r="BG34" i="5"/>
  <c r="BF34" i="5"/>
  <c r="BE34" i="5"/>
  <c r="BD34" i="5"/>
  <c r="BC34" i="5"/>
  <c r="BB34" i="5"/>
  <c r="BA34" i="5"/>
  <c r="AZ34" i="5"/>
  <c r="AL34" i="5"/>
  <c r="AM34" i="5"/>
  <c r="AG34" i="5"/>
  <c r="AF34" i="5"/>
  <c r="AE34" i="5"/>
  <c r="AD34" i="5"/>
  <c r="AC34" i="5"/>
  <c r="AB34" i="5"/>
  <c r="AI34" i="5"/>
  <c r="AA34" i="5"/>
  <c r="Z34" i="5"/>
  <c r="Y34" i="5"/>
  <c r="X34" i="5"/>
  <c r="W34" i="5"/>
  <c r="V34" i="5"/>
  <c r="U34" i="5"/>
  <c r="T34" i="5"/>
  <c r="S34" i="5"/>
  <c r="R34" i="5"/>
  <c r="Q34" i="5"/>
  <c r="P34" i="5"/>
  <c r="AJ34" i="5"/>
  <c r="DO34" i="5"/>
  <c r="D34" i="5"/>
  <c r="E34" i="5"/>
  <c r="CY34" i="5"/>
  <c r="AH34" i="5"/>
  <c r="O34" i="5"/>
  <c r="N34" i="5"/>
  <c r="M34" i="5"/>
  <c r="L34" i="5"/>
  <c r="K34" i="5"/>
  <c r="J34" i="5"/>
  <c r="I34" i="5"/>
  <c r="H34" i="5"/>
  <c r="F34" i="5"/>
  <c r="AN34" i="5"/>
  <c r="AK34" i="5"/>
  <c r="G34" i="5"/>
  <c r="DW34" i="5"/>
  <c r="EE34" i="5"/>
  <c r="EB34" i="5"/>
  <c r="DY34" i="5"/>
  <c r="DV34" i="5"/>
  <c r="ED34" i="5"/>
  <c r="DS34" i="5"/>
  <c r="DX34" i="5"/>
  <c r="DU34" i="5"/>
  <c r="EC34" i="5"/>
  <c r="DT34" i="5"/>
  <c r="EA34" i="5"/>
  <c r="DZ34" i="5"/>
  <c r="K32" i="6"/>
  <c r="B6" i="1"/>
  <c r="B5" i="1"/>
  <c r="I5" i="1"/>
  <c r="E25" i="5"/>
  <c r="F25" i="5"/>
  <c r="G25" i="5"/>
  <c r="H25" i="5"/>
  <c r="I25" i="5"/>
  <c r="J25" i="5"/>
  <c r="K25" i="5"/>
  <c r="L25" i="5"/>
  <c r="M25" i="5"/>
  <c r="N25" i="5"/>
  <c r="O25" i="5"/>
  <c r="P25" i="5"/>
  <c r="E15" i="5"/>
  <c r="F15" i="5"/>
  <c r="G15" i="5"/>
  <c r="H15" i="5"/>
  <c r="I15" i="5"/>
  <c r="J15" i="5"/>
  <c r="K15" i="5"/>
  <c r="L15" i="5"/>
  <c r="M15" i="5"/>
  <c r="N15" i="5"/>
  <c r="O15" i="5"/>
  <c r="P15" i="5"/>
  <c r="M32" i="6"/>
  <c r="E17" i="2"/>
  <c r="E16" i="5"/>
  <c r="F16" i="5"/>
  <c r="G16" i="5"/>
  <c r="H16" i="5"/>
  <c r="I16" i="5"/>
  <c r="J16" i="5"/>
  <c r="K16" i="5"/>
  <c r="L16" i="5"/>
  <c r="M16" i="5"/>
  <c r="N16" i="5"/>
  <c r="O16" i="5"/>
  <c r="P16" i="5"/>
  <c r="D32" i="6"/>
  <c r="A33" i="5"/>
  <c r="L32" i="6"/>
  <c r="E31" i="5"/>
  <c r="F31" i="5"/>
  <c r="G31" i="5"/>
  <c r="H31" i="5"/>
  <c r="I31" i="5"/>
  <c r="J31" i="5"/>
  <c r="K31" i="5"/>
  <c r="L31" i="5"/>
  <c r="M31" i="5"/>
  <c r="N31" i="5"/>
  <c r="O31" i="5"/>
  <c r="P31" i="5"/>
  <c r="E30" i="5"/>
  <c r="F30" i="5"/>
  <c r="G30" i="5"/>
  <c r="H30" i="5"/>
  <c r="I30" i="5"/>
  <c r="J30" i="5"/>
  <c r="K30" i="5"/>
  <c r="L30" i="5"/>
  <c r="M30" i="5"/>
  <c r="N30" i="5"/>
  <c r="O30" i="5"/>
  <c r="P30" i="5"/>
  <c r="E28" i="5"/>
  <c r="F28" i="5"/>
  <c r="G28" i="5"/>
  <c r="H28" i="5"/>
  <c r="I28" i="5"/>
  <c r="J28" i="5"/>
  <c r="K28" i="5"/>
  <c r="L28" i="5"/>
  <c r="M28" i="5"/>
  <c r="N28" i="5"/>
  <c r="O28" i="5"/>
  <c r="P28" i="5"/>
  <c r="E17" i="5"/>
  <c r="F17" i="5"/>
  <c r="G17" i="5"/>
  <c r="H17" i="5"/>
  <c r="I17" i="5"/>
  <c r="J17" i="5"/>
  <c r="K17" i="5"/>
  <c r="L17" i="5"/>
  <c r="M17" i="5"/>
  <c r="N17" i="5"/>
  <c r="O17" i="5"/>
  <c r="P17" i="5"/>
  <c r="E32" i="6"/>
  <c r="G32" i="6"/>
  <c r="E27" i="5"/>
  <c r="F27" i="5"/>
  <c r="G27" i="5"/>
  <c r="H27" i="5"/>
  <c r="I27" i="5"/>
  <c r="J27" i="5"/>
  <c r="K27" i="5"/>
  <c r="L27" i="5"/>
  <c r="M27" i="5"/>
  <c r="N27" i="5"/>
  <c r="O27" i="5"/>
  <c r="P27" i="5"/>
  <c r="E13" i="5"/>
  <c r="F13" i="5"/>
  <c r="G13" i="5"/>
  <c r="H13" i="5"/>
  <c r="I13" i="5"/>
  <c r="J13" i="5"/>
  <c r="K13" i="5"/>
  <c r="L13" i="5"/>
  <c r="M13" i="5"/>
  <c r="N13" i="5"/>
  <c r="O13" i="5"/>
  <c r="P13" i="5"/>
  <c r="B17" i="1"/>
  <c r="B8" i="1"/>
  <c r="E14" i="5"/>
  <c r="F14" i="5"/>
  <c r="G14" i="5"/>
  <c r="H14" i="5"/>
  <c r="I14" i="5"/>
  <c r="J14" i="5"/>
  <c r="K14" i="5"/>
  <c r="L14" i="5"/>
  <c r="M14" i="5"/>
  <c r="N14" i="5"/>
  <c r="O14" i="5"/>
  <c r="P14" i="5"/>
  <c r="B15" i="3"/>
  <c r="C15" i="3"/>
  <c r="I43" i="10"/>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AI4" i="9"/>
  <c r="AJ4" i="9"/>
  <c r="AK4" i="9"/>
  <c r="AL4" i="9"/>
  <c r="AM4" i="9"/>
  <c r="AN4" i="9"/>
  <c r="AO4" i="9"/>
  <c r="AP4" i="9"/>
  <c r="AQ4" i="9"/>
  <c r="AR4" i="9"/>
  <c r="AS4" i="9"/>
  <c r="AT4" i="9"/>
  <c r="AU4" i="9"/>
  <c r="AV4" i="9"/>
  <c r="AW4" i="9"/>
  <c r="AX4" i="9"/>
  <c r="AY4" i="9"/>
  <c r="AZ4" i="9"/>
  <c r="BA4" i="9"/>
  <c r="BB4" i="9"/>
  <c r="BC4" i="9"/>
  <c r="BD4" i="9"/>
  <c r="BE4" i="9"/>
  <c r="BF4" i="9"/>
  <c r="BG4" i="9"/>
  <c r="BH4" i="9"/>
  <c r="BI4" i="9"/>
  <c r="BJ4" i="9"/>
  <c r="BK4" i="9"/>
  <c r="BL4" i="9"/>
  <c r="BM4" i="9"/>
  <c r="BN4" i="9"/>
  <c r="BO4" i="9"/>
  <c r="BP4" i="9"/>
  <c r="BQ4" i="9"/>
  <c r="BR4" i="9"/>
  <c r="BS4" i="9"/>
  <c r="BT4" i="9"/>
  <c r="BU4" i="9"/>
  <c r="BV4" i="9"/>
  <c r="BW4" i="9"/>
  <c r="BX4" i="9"/>
  <c r="BY4" i="9"/>
  <c r="BZ4" i="9"/>
  <c r="CA4" i="9"/>
  <c r="CB4" i="9"/>
  <c r="CC4" i="9"/>
  <c r="CD4" i="9"/>
  <c r="CE4" i="9"/>
  <c r="CF4" i="9"/>
  <c r="CG4" i="9"/>
  <c r="CH4" i="9"/>
  <c r="CI4" i="9"/>
  <c r="CJ4" i="9"/>
  <c r="CK4" i="9"/>
  <c r="CL4" i="9"/>
  <c r="CM4" i="9"/>
  <c r="CN4" i="9"/>
  <c r="CO4" i="9"/>
  <c r="CP4" i="9"/>
  <c r="CQ4" i="9"/>
  <c r="CR4" i="9"/>
  <c r="CS4" i="9"/>
  <c r="CT4" i="9"/>
  <c r="CU4" i="9"/>
  <c r="CV4" i="9"/>
  <c r="CW4" i="9"/>
  <c r="CX4" i="9"/>
  <c r="CY4" i="9"/>
  <c r="CZ4" i="9"/>
  <c r="DA4" i="9"/>
  <c r="DB4" i="9"/>
  <c r="DC4" i="9"/>
  <c r="DD4" i="9"/>
  <c r="DE4" i="9"/>
  <c r="DF4" i="9"/>
  <c r="DG4" i="9"/>
  <c r="DH4" i="9"/>
  <c r="DI4" i="9"/>
  <c r="DJ4" i="9"/>
  <c r="DK4" i="9"/>
  <c r="DL4" i="9"/>
  <c r="DM4" i="9"/>
  <c r="DN4" i="9"/>
  <c r="DO4" i="9"/>
  <c r="DP4" i="9"/>
  <c r="DQ4" i="9"/>
  <c r="DR4" i="9"/>
  <c r="E3" i="5"/>
  <c r="F3" i="5"/>
  <c r="J43" i="10"/>
  <c r="K4" i="10"/>
  <c r="F35" i="12"/>
  <c r="F21" i="12"/>
  <c r="F49" i="12"/>
  <c r="AI62" i="10"/>
  <c r="AD49" i="5"/>
  <c r="K48" i="6"/>
  <c r="H48" i="6"/>
  <c r="D60" i="10"/>
  <c r="M48" i="6"/>
  <c r="J48" i="6"/>
  <c r="G48" i="6"/>
  <c r="D49" i="6"/>
  <c r="F48" i="6"/>
  <c r="E48" i="6"/>
  <c r="L48" i="6"/>
  <c r="F49" i="6"/>
  <c r="I49" i="5"/>
  <c r="A49" i="5"/>
  <c r="D62" i="10"/>
  <c r="A50" i="5"/>
  <c r="H33" i="6"/>
  <c r="F33" i="6"/>
  <c r="AC5" i="2"/>
  <c r="D6" i="5"/>
  <c r="D7" i="5"/>
  <c r="G33" i="6"/>
  <c r="D27" i="6"/>
  <c r="A32" i="6"/>
  <c r="D16" i="6"/>
  <c r="J33" i="6"/>
  <c r="D26" i="6"/>
  <c r="D12" i="6"/>
  <c r="L33" i="6"/>
  <c r="Q15" i="5"/>
  <c r="R15" i="5"/>
  <c r="S15" i="5"/>
  <c r="T15" i="5"/>
  <c r="U15" i="5"/>
  <c r="V15" i="5"/>
  <c r="W15" i="5"/>
  <c r="X15" i="5"/>
  <c r="Y15" i="5"/>
  <c r="Z15" i="5"/>
  <c r="AA15" i="5"/>
  <c r="AB15" i="5"/>
  <c r="D30" i="6"/>
  <c r="D24" i="6"/>
  <c r="F12" i="5"/>
  <c r="E18" i="5"/>
  <c r="Q30" i="5"/>
  <c r="R30" i="5"/>
  <c r="S30" i="5"/>
  <c r="T30" i="5"/>
  <c r="U30" i="5"/>
  <c r="V30" i="5"/>
  <c r="W30" i="5"/>
  <c r="X30" i="5"/>
  <c r="Y30" i="5"/>
  <c r="Z30" i="5"/>
  <c r="AA30" i="5"/>
  <c r="AB30" i="5"/>
  <c r="A34" i="5"/>
  <c r="D33" i="6"/>
  <c r="Q13" i="5"/>
  <c r="Q17" i="5"/>
  <c r="D15" i="6"/>
  <c r="I33" i="6"/>
  <c r="D28" i="6"/>
  <c r="D25" i="6"/>
  <c r="Q31" i="5"/>
  <c r="R31" i="5"/>
  <c r="S31" i="5"/>
  <c r="T31" i="5"/>
  <c r="U31" i="5"/>
  <c r="V31" i="5"/>
  <c r="W31" i="5"/>
  <c r="X31" i="5"/>
  <c r="Y31" i="5"/>
  <c r="Z31" i="5"/>
  <c r="AA31" i="5"/>
  <c r="AB31" i="5"/>
  <c r="Q16" i="5"/>
  <c r="R16" i="5"/>
  <c r="S16" i="5"/>
  <c r="T16" i="5"/>
  <c r="U16" i="5"/>
  <c r="V16" i="5"/>
  <c r="W16" i="5"/>
  <c r="X16" i="5"/>
  <c r="Y16" i="5"/>
  <c r="Z16" i="5"/>
  <c r="AA16" i="5"/>
  <c r="AB16" i="5"/>
  <c r="Q25" i="5"/>
  <c r="R25" i="5"/>
  <c r="S25" i="5"/>
  <c r="T25" i="5"/>
  <c r="U25" i="5"/>
  <c r="V25" i="5"/>
  <c r="W25" i="5"/>
  <c r="X25" i="5"/>
  <c r="Y25" i="5"/>
  <c r="Z25" i="5"/>
  <c r="AA25" i="5"/>
  <c r="AB25" i="5"/>
  <c r="E33" i="6"/>
  <c r="K33" i="6"/>
  <c r="D13" i="6"/>
  <c r="AD5" i="2"/>
  <c r="E6" i="5"/>
  <c r="Q29" i="5"/>
  <c r="R29" i="5"/>
  <c r="S29" i="5"/>
  <c r="T29" i="5"/>
  <c r="U29" i="5"/>
  <c r="V29" i="5"/>
  <c r="W29" i="5"/>
  <c r="X29" i="5"/>
  <c r="Y29" i="5"/>
  <c r="Z29" i="5"/>
  <c r="AA29" i="5"/>
  <c r="AB29" i="5"/>
  <c r="Q26" i="5"/>
  <c r="R26" i="5"/>
  <c r="S26" i="5"/>
  <c r="T26" i="5"/>
  <c r="U26" i="5"/>
  <c r="V26" i="5"/>
  <c r="W26" i="5"/>
  <c r="X26" i="5"/>
  <c r="Y26" i="5"/>
  <c r="Z26" i="5"/>
  <c r="AA26" i="5"/>
  <c r="AB26" i="5"/>
  <c r="E25" i="6"/>
  <c r="Q14" i="5"/>
  <c r="Q27" i="5"/>
  <c r="Q28" i="5"/>
  <c r="D23" i="6"/>
  <c r="D29" i="6"/>
  <c r="D14" i="6"/>
  <c r="M33" i="6"/>
  <c r="Q24" i="5"/>
  <c r="R24" i="5"/>
  <c r="S24" i="5"/>
  <c r="T24" i="5"/>
  <c r="U24" i="5"/>
  <c r="V24" i="5"/>
  <c r="W24" i="5"/>
  <c r="X24" i="5"/>
  <c r="Y24" i="5"/>
  <c r="Z24" i="5"/>
  <c r="AA24" i="5"/>
  <c r="AB24" i="5"/>
  <c r="G10" i="12"/>
  <c r="G3" i="5"/>
  <c r="H10" i="12"/>
  <c r="L4" i="10"/>
  <c r="K43" i="10"/>
  <c r="D48" i="6"/>
  <c r="A48" i="6"/>
  <c r="A49" i="6"/>
  <c r="D8" i="5"/>
  <c r="D9" i="5"/>
  <c r="E29" i="6"/>
  <c r="E30" i="6"/>
  <c r="E23" i="6"/>
  <c r="E14" i="6"/>
  <c r="AC26" i="5"/>
  <c r="AC31" i="5"/>
  <c r="AD31" i="5"/>
  <c r="AE31" i="5"/>
  <c r="AF31" i="5"/>
  <c r="AG31" i="5"/>
  <c r="AH31" i="5"/>
  <c r="AI31" i="5"/>
  <c r="AJ31" i="5"/>
  <c r="AK31" i="5"/>
  <c r="AL31" i="5"/>
  <c r="AM31" i="5"/>
  <c r="AN31" i="5"/>
  <c r="AC30" i="5"/>
  <c r="AC15" i="5"/>
  <c r="E28" i="6"/>
  <c r="R28" i="5"/>
  <c r="S28" i="5"/>
  <c r="T28" i="5"/>
  <c r="U28" i="5"/>
  <c r="V28" i="5"/>
  <c r="W28" i="5"/>
  <c r="X28" i="5"/>
  <c r="Y28" i="5"/>
  <c r="Z28" i="5"/>
  <c r="AA28" i="5"/>
  <c r="AB28" i="5"/>
  <c r="AC29" i="5"/>
  <c r="AD29" i="5"/>
  <c r="AE29" i="5"/>
  <c r="AF29" i="5"/>
  <c r="AG29" i="5"/>
  <c r="AH29" i="5"/>
  <c r="AI29" i="5"/>
  <c r="AJ29" i="5"/>
  <c r="AK29" i="5"/>
  <c r="AL29" i="5"/>
  <c r="AM29" i="5"/>
  <c r="AN29" i="5"/>
  <c r="R17" i="5"/>
  <c r="AC24" i="5"/>
  <c r="AD24" i="5"/>
  <c r="AE24" i="5"/>
  <c r="AF24" i="5"/>
  <c r="AG24" i="5"/>
  <c r="AH24" i="5"/>
  <c r="AI24" i="5"/>
  <c r="AJ24" i="5"/>
  <c r="AK24" i="5"/>
  <c r="AL24" i="5"/>
  <c r="AM24" i="5"/>
  <c r="AN24" i="5"/>
  <c r="AE5" i="2"/>
  <c r="F6" i="5"/>
  <c r="E24" i="6"/>
  <c r="G12" i="5"/>
  <c r="F18" i="5"/>
  <c r="E7" i="5"/>
  <c r="E8" i="5"/>
  <c r="AC25" i="5"/>
  <c r="AD25" i="5"/>
  <c r="AE25" i="5"/>
  <c r="AF25" i="5"/>
  <c r="AG25" i="5"/>
  <c r="AH25" i="5"/>
  <c r="AI25" i="5"/>
  <c r="AJ25" i="5"/>
  <c r="AK25" i="5"/>
  <c r="AL25" i="5"/>
  <c r="AM25" i="5"/>
  <c r="AN25" i="5"/>
  <c r="R13" i="5"/>
  <c r="S13" i="5"/>
  <c r="T13" i="5"/>
  <c r="U13" i="5"/>
  <c r="V13" i="5"/>
  <c r="W13" i="5"/>
  <c r="X13" i="5"/>
  <c r="Y13" i="5"/>
  <c r="Z13" i="5"/>
  <c r="AA13" i="5"/>
  <c r="AB13" i="5"/>
  <c r="R27" i="5"/>
  <c r="S27" i="5"/>
  <c r="T27" i="5"/>
  <c r="U27" i="5"/>
  <c r="V27" i="5"/>
  <c r="W27" i="5"/>
  <c r="X27" i="5"/>
  <c r="Y27" i="5"/>
  <c r="Z27" i="5"/>
  <c r="AA27" i="5"/>
  <c r="AB27" i="5"/>
  <c r="E15" i="6"/>
  <c r="A33" i="6"/>
  <c r="R14" i="5"/>
  <c r="S14" i="5"/>
  <c r="T14" i="5"/>
  <c r="U14" i="5"/>
  <c r="V14" i="5"/>
  <c r="W14" i="5"/>
  <c r="X14" i="5"/>
  <c r="Y14" i="5"/>
  <c r="Z14" i="5"/>
  <c r="AA14" i="5"/>
  <c r="AB14" i="5"/>
  <c r="AC16" i="5"/>
  <c r="AD16" i="5"/>
  <c r="AE16" i="5"/>
  <c r="AF16" i="5"/>
  <c r="AG16" i="5"/>
  <c r="AH16" i="5"/>
  <c r="AI16" i="5"/>
  <c r="AJ16" i="5"/>
  <c r="AK16" i="5"/>
  <c r="AL16" i="5"/>
  <c r="AM16" i="5"/>
  <c r="AN16" i="5"/>
  <c r="H3" i="5"/>
  <c r="I10" i="12"/>
  <c r="M4" i="10"/>
  <c r="L43" i="10"/>
  <c r="E9" i="5"/>
  <c r="E20" i="5"/>
  <c r="E23" i="5"/>
  <c r="E35" i="5"/>
  <c r="E37" i="5"/>
  <c r="F15" i="6"/>
  <c r="D20" i="5"/>
  <c r="AC28" i="5"/>
  <c r="AD28" i="5"/>
  <c r="AE28" i="5"/>
  <c r="AF28" i="5"/>
  <c r="AG28" i="5"/>
  <c r="AH28" i="5"/>
  <c r="AI28" i="5"/>
  <c r="AJ28" i="5"/>
  <c r="AK28" i="5"/>
  <c r="AL28" i="5"/>
  <c r="AM28" i="5"/>
  <c r="AN28" i="5"/>
  <c r="AO31" i="5"/>
  <c r="AP31" i="5"/>
  <c r="AQ31" i="5"/>
  <c r="AR31" i="5"/>
  <c r="AS31" i="5"/>
  <c r="AT31" i="5"/>
  <c r="AU31" i="5"/>
  <c r="AV31" i="5"/>
  <c r="AW31" i="5"/>
  <c r="AX31" i="5"/>
  <c r="AY31" i="5"/>
  <c r="AZ31" i="5"/>
  <c r="AC13" i="5"/>
  <c r="F7" i="5"/>
  <c r="F8" i="5"/>
  <c r="AO16" i="5"/>
  <c r="F24" i="6"/>
  <c r="AF5" i="2"/>
  <c r="G6" i="5"/>
  <c r="AD26" i="5"/>
  <c r="AC27" i="5"/>
  <c r="AD27" i="5"/>
  <c r="AE27" i="5"/>
  <c r="AF27" i="5"/>
  <c r="AG27" i="5"/>
  <c r="AH27" i="5"/>
  <c r="AI27" i="5"/>
  <c r="AJ27" i="5"/>
  <c r="AK27" i="5"/>
  <c r="AL27" i="5"/>
  <c r="AM27" i="5"/>
  <c r="AN27" i="5"/>
  <c r="AO25" i="5"/>
  <c r="S17" i="5"/>
  <c r="T17" i="5"/>
  <c r="U17" i="5"/>
  <c r="V17" i="5"/>
  <c r="W17" i="5"/>
  <c r="X17" i="5"/>
  <c r="Y17" i="5"/>
  <c r="Z17" i="5"/>
  <c r="AA17" i="5"/>
  <c r="AB17" i="5"/>
  <c r="AD15" i="5"/>
  <c r="AE15" i="5"/>
  <c r="AF15" i="5"/>
  <c r="AG15" i="5"/>
  <c r="AH15" i="5"/>
  <c r="AI15" i="5"/>
  <c r="AJ15" i="5"/>
  <c r="AK15" i="5"/>
  <c r="AL15" i="5"/>
  <c r="AM15" i="5"/>
  <c r="AN15" i="5"/>
  <c r="E26" i="6"/>
  <c r="E27" i="6"/>
  <c r="AC14" i="5"/>
  <c r="F23" i="6"/>
  <c r="F28" i="6"/>
  <c r="AD30" i="5"/>
  <c r="E12" i="6"/>
  <c r="H12" i="5"/>
  <c r="G18" i="5"/>
  <c r="AO24" i="5"/>
  <c r="AO29" i="5"/>
  <c r="AP29" i="5"/>
  <c r="AQ29" i="5"/>
  <c r="AR29" i="5"/>
  <c r="AS29" i="5"/>
  <c r="AT29" i="5"/>
  <c r="AU29" i="5"/>
  <c r="AV29" i="5"/>
  <c r="AW29" i="5"/>
  <c r="AX29" i="5"/>
  <c r="AY29" i="5"/>
  <c r="AZ29" i="5"/>
  <c r="F30" i="6"/>
  <c r="E13" i="6"/>
  <c r="I3" i="5"/>
  <c r="J10" i="12"/>
  <c r="M43" i="10"/>
  <c r="N4" i="10"/>
  <c r="E16" i="6"/>
  <c r="G28" i="6"/>
  <c r="D23" i="5"/>
  <c r="D35" i="5"/>
  <c r="D37" i="5"/>
  <c r="E59" i="5"/>
  <c r="I12" i="5"/>
  <c r="H18" i="5"/>
  <c r="AO15" i="5"/>
  <c r="G30" i="6"/>
  <c r="AC17" i="5"/>
  <c r="AG5" i="2"/>
  <c r="H6" i="5"/>
  <c r="F27" i="6"/>
  <c r="BA31" i="5"/>
  <c r="BB31" i="5"/>
  <c r="BC31" i="5"/>
  <c r="BD31" i="5"/>
  <c r="BE31" i="5"/>
  <c r="BF31" i="5"/>
  <c r="BG31" i="5"/>
  <c r="BH31" i="5"/>
  <c r="BI31" i="5"/>
  <c r="BJ31" i="5"/>
  <c r="BK31" i="5"/>
  <c r="BL31" i="5"/>
  <c r="G7" i="5"/>
  <c r="G8" i="5"/>
  <c r="AO28" i="5"/>
  <c r="AP16" i="5"/>
  <c r="AQ16" i="5"/>
  <c r="AR16" i="5"/>
  <c r="AS16" i="5"/>
  <c r="AT16" i="5"/>
  <c r="AU16" i="5"/>
  <c r="AV16" i="5"/>
  <c r="AW16" i="5"/>
  <c r="AX16" i="5"/>
  <c r="AY16" i="5"/>
  <c r="AZ16" i="5"/>
  <c r="BA29" i="5"/>
  <c r="BB29" i="5"/>
  <c r="BC29" i="5"/>
  <c r="BD29" i="5"/>
  <c r="BE29" i="5"/>
  <c r="BF29" i="5"/>
  <c r="BG29" i="5"/>
  <c r="BH29" i="5"/>
  <c r="BI29" i="5"/>
  <c r="BJ29" i="5"/>
  <c r="BK29" i="5"/>
  <c r="BL29" i="5"/>
  <c r="AD14" i="5"/>
  <c r="AP25" i="5"/>
  <c r="F14" i="6"/>
  <c r="AE26" i="5"/>
  <c r="AF26" i="5"/>
  <c r="AG26" i="5"/>
  <c r="AH26" i="5"/>
  <c r="AI26" i="5"/>
  <c r="AJ26" i="5"/>
  <c r="AK26" i="5"/>
  <c r="AL26" i="5"/>
  <c r="AM26" i="5"/>
  <c r="AN26" i="5"/>
  <c r="F26" i="6"/>
  <c r="F9" i="5"/>
  <c r="AP24" i="5"/>
  <c r="AQ24" i="5"/>
  <c r="AR24" i="5"/>
  <c r="AS24" i="5"/>
  <c r="AT24" i="5"/>
  <c r="AU24" i="5"/>
  <c r="AV24" i="5"/>
  <c r="AW24" i="5"/>
  <c r="AX24" i="5"/>
  <c r="AY24" i="5"/>
  <c r="AZ24" i="5"/>
  <c r="AO27" i="5"/>
  <c r="AP27" i="5"/>
  <c r="AQ27" i="5"/>
  <c r="AR27" i="5"/>
  <c r="AS27" i="5"/>
  <c r="AT27" i="5"/>
  <c r="AU27" i="5"/>
  <c r="AV27" i="5"/>
  <c r="AW27" i="5"/>
  <c r="AX27" i="5"/>
  <c r="AY27" i="5"/>
  <c r="AZ27" i="5"/>
  <c r="AE30" i="5"/>
  <c r="AD13" i="5"/>
  <c r="J3" i="5"/>
  <c r="K10" i="12"/>
  <c r="O4" i="10"/>
  <c r="N43" i="10"/>
  <c r="F25" i="6"/>
  <c r="BA27" i="5"/>
  <c r="BB27" i="5"/>
  <c r="BC27" i="5"/>
  <c r="BD27" i="5"/>
  <c r="BE27" i="5"/>
  <c r="BF27" i="5"/>
  <c r="BG27" i="5"/>
  <c r="BH27" i="5"/>
  <c r="BI27" i="5"/>
  <c r="BJ27" i="5"/>
  <c r="BK27" i="5"/>
  <c r="BL27" i="5"/>
  <c r="H28" i="6"/>
  <c r="BA24" i="5"/>
  <c r="BB24" i="5"/>
  <c r="BC24" i="5"/>
  <c r="BD24" i="5"/>
  <c r="BE24" i="5"/>
  <c r="BF24" i="5"/>
  <c r="BG24" i="5"/>
  <c r="BH24" i="5"/>
  <c r="BI24" i="5"/>
  <c r="BJ24" i="5"/>
  <c r="BK24" i="5"/>
  <c r="BL24" i="5"/>
  <c r="BA16" i="5"/>
  <c r="BB16" i="5"/>
  <c r="BC16" i="5"/>
  <c r="BD16" i="5"/>
  <c r="BE16" i="5"/>
  <c r="BF16" i="5"/>
  <c r="BG16" i="5"/>
  <c r="BH16" i="5"/>
  <c r="BI16" i="5"/>
  <c r="BJ16" i="5"/>
  <c r="BK16" i="5"/>
  <c r="BL16" i="5"/>
  <c r="G9" i="5"/>
  <c r="G20" i="5"/>
  <c r="AH5" i="2"/>
  <c r="I6" i="5"/>
  <c r="AP15" i="5"/>
  <c r="AQ15" i="5"/>
  <c r="AR15" i="5"/>
  <c r="AS15" i="5"/>
  <c r="AT15" i="5"/>
  <c r="AU15" i="5"/>
  <c r="AV15" i="5"/>
  <c r="AW15" i="5"/>
  <c r="AX15" i="5"/>
  <c r="AY15" i="5"/>
  <c r="AZ15" i="5"/>
  <c r="G23" i="6"/>
  <c r="BM29" i="5"/>
  <c r="BN29" i="5"/>
  <c r="BO29" i="5"/>
  <c r="BP29" i="5"/>
  <c r="BQ29" i="5"/>
  <c r="BR29" i="5"/>
  <c r="BS29" i="5"/>
  <c r="BT29" i="5"/>
  <c r="BU29" i="5"/>
  <c r="BV29" i="5"/>
  <c r="BW29" i="5"/>
  <c r="BX29" i="5"/>
  <c r="AO26" i="5"/>
  <c r="AP26" i="5"/>
  <c r="AQ26" i="5"/>
  <c r="AR26" i="5"/>
  <c r="AS26" i="5"/>
  <c r="AT26" i="5"/>
  <c r="AU26" i="5"/>
  <c r="AV26" i="5"/>
  <c r="AW26" i="5"/>
  <c r="AX26" i="5"/>
  <c r="AY26" i="5"/>
  <c r="AZ26" i="5"/>
  <c r="G25" i="6"/>
  <c r="H30" i="6"/>
  <c r="H7" i="5"/>
  <c r="H8" i="5"/>
  <c r="AF30" i="5"/>
  <c r="AG30" i="5"/>
  <c r="AH30" i="5"/>
  <c r="AI30" i="5"/>
  <c r="AJ30" i="5"/>
  <c r="AK30" i="5"/>
  <c r="AL30" i="5"/>
  <c r="AM30" i="5"/>
  <c r="AN30" i="5"/>
  <c r="AE13" i="5"/>
  <c r="F20" i="5"/>
  <c r="AQ25" i="5"/>
  <c r="AP28" i="5"/>
  <c r="AQ28" i="5"/>
  <c r="AR28" i="5"/>
  <c r="AS28" i="5"/>
  <c r="AT28" i="5"/>
  <c r="AU28" i="5"/>
  <c r="AV28" i="5"/>
  <c r="AW28" i="5"/>
  <c r="AX28" i="5"/>
  <c r="AY28" i="5"/>
  <c r="AZ28" i="5"/>
  <c r="BM31" i="5"/>
  <c r="BN31" i="5"/>
  <c r="BO31" i="5"/>
  <c r="BP31" i="5"/>
  <c r="BQ31" i="5"/>
  <c r="BR31" i="5"/>
  <c r="BS31" i="5"/>
  <c r="BT31" i="5"/>
  <c r="BU31" i="5"/>
  <c r="BV31" i="5"/>
  <c r="BW31" i="5"/>
  <c r="BX31" i="5"/>
  <c r="AD17" i="5"/>
  <c r="J12" i="5"/>
  <c r="I18" i="5"/>
  <c r="G26" i="6"/>
  <c r="AE14" i="5"/>
  <c r="AF14" i="5"/>
  <c r="AG14" i="5"/>
  <c r="AH14" i="5"/>
  <c r="AI14" i="5"/>
  <c r="AJ14" i="5"/>
  <c r="AK14" i="5"/>
  <c r="AL14" i="5"/>
  <c r="AM14" i="5"/>
  <c r="AN14" i="5"/>
  <c r="G15" i="6"/>
  <c r="O43" i="10"/>
  <c r="P4" i="10"/>
  <c r="K3" i="5"/>
  <c r="L10" i="12"/>
  <c r="H26" i="6"/>
  <c r="H23" i="6"/>
  <c r="I30" i="6"/>
  <c r="H9" i="5"/>
  <c r="G27" i="6"/>
  <c r="H20" i="5"/>
  <c r="BY31" i="5"/>
  <c r="BZ31" i="5"/>
  <c r="CA31" i="5"/>
  <c r="CB31" i="5"/>
  <c r="CC31" i="5"/>
  <c r="CD31" i="5"/>
  <c r="CE31" i="5"/>
  <c r="CF31" i="5"/>
  <c r="CG31" i="5"/>
  <c r="CH31" i="5"/>
  <c r="CI31" i="5"/>
  <c r="CJ31" i="5"/>
  <c r="AI5" i="2"/>
  <c r="J6" i="5"/>
  <c r="BM27" i="5"/>
  <c r="BN27" i="5"/>
  <c r="BO27" i="5"/>
  <c r="BP27" i="5"/>
  <c r="BQ27" i="5"/>
  <c r="BR27" i="5"/>
  <c r="BS27" i="5"/>
  <c r="BT27" i="5"/>
  <c r="BU27" i="5"/>
  <c r="BV27" i="5"/>
  <c r="BW27" i="5"/>
  <c r="BX27" i="5"/>
  <c r="BA28" i="5"/>
  <c r="BA26" i="5"/>
  <c r="BB26" i="5"/>
  <c r="BC26" i="5"/>
  <c r="BD26" i="5"/>
  <c r="BE26" i="5"/>
  <c r="BF26" i="5"/>
  <c r="BG26" i="5"/>
  <c r="BH26" i="5"/>
  <c r="BI26" i="5"/>
  <c r="BJ26" i="5"/>
  <c r="BK26" i="5"/>
  <c r="BL26" i="5"/>
  <c r="G23" i="5"/>
  <c r="G35" i="5"/>
  <c r="G37" i="5"/>
  <c r="AO30" i="5"/>
  <c r="AP30" i="5"/>
  <c r="AQ30" i="5"/>
  <c r="AR30" i="5"/>
  <c r="AS30" i="5"/>
  <c r="AT30" i="5"/>
  <c r="AU30" i="5"/>
  <c r="AV30" i="5"/>
  <c r="AW30" i="5"/>
  <c r="AX30" i="5"/>
  <c r="AY30" i="5"/>
  <c r="AZ30" i="5"/>
  <c r="I28" i="6"/>
  <c r="H15" i="6"/>
  <c r="G14" i="6"/>
  <c r="K12" i="5"/>
  <c r="J18" i="5"/>
  <c r="AR25" i="5"/>
  <c r="AS25" i="5"/>
  <c r="AT25" i="5"/>
  <c r="AU25" i="5"/>
  <c r="AV25" i="5"/>
  <c r="AW25" i="5"/>
  <c r="AX25" i="5"/>
  <c r="AY25" i="5"/>
  <c r="AZ25" i="5"/>
  <c r="BY29" i="5"/>
  <c r="BZ29" i="5"/>
  <c r="CA29" i="5"/>
  <c r="CB29" i="5"/>
  <c r="CC29" i="5"/>
  <c r="CD29" i="5"/>
  <c r="CE29" i="5"/>
  <c r="CF29" i="5"/>
  <c r="CG29" i="5"/>
  <c r="CH29" i="5"/>
  <c r="CI29" i="5"/>
  <c r="CJ29" i="5"/>
  <c r="BM16" i="5"/>
  <c r="BN16" i="5"/>
  <c r="BO16" i="5"/>
  <c r="BP16" i="5"/>
  <c r="BQ16" i="5"/>
  <c r="BR16" i="5"/>
  <c r="BS16" i="5"/>
  <c r="BT16" i="5"/>
  <c r="BU16" i="5"/>
  <c r="BV16" i="5"/>
  <c r="BW16" i="5"/>
  <c r="BX16" i="5"/>
  <c r="I7" i="5"/>
  <c r="I8" i="5"/>
  <c r="F13" i="6"/>
  <c r="F23" i="5"/>
  <c r="AO14" i="5"/>
  <c r="AP14" i="5"/>
  <c r="AQ14" i="5"/>
  <c r="AR14" i="5"/>
  <c r="AS14" i="5"/>
  <c r="AT14" i="5"/>
  <c r="AU14" i="5"/>
  <c r="AV14" i="5"/>
  <c r="AW14" i="5"/>
  <c r="AX14" i="5"/>
  <c r="AY14" i="5"/>
  <c r="AZ14" i="5"/>
  <c r="AE17" i="5"/>
  <c r="AF17" i="5"/>
  <c r="AG17" i="5"/>
  <c r="AH17" i="5"/>
  <c r="AI17" i="5"/>
  <c r="AJ17" i="5"/>
  <c r="AK17" i="5"/>
  <c r="AL17" i="5"/>
  <c r="AM17" i="5"/>
  <c r="AN17" i="5"/>
  <c r="F29" i="6"/>
  <c r="AF13" i="5"/>
  <c r="AG13" i="5"/>
  <c r="AH13" i="5"/>
  <c r="AI13" i="5"/>
  <c r="AJ13" i="5"/>
  <c r="AK13" i="5"/>
  <c r="AL13" i="5"/>
  <c r="AM13" i="5"/>
  <c r="AN13" i="5"/>
  <c r="BA15" i="5"/>
  <c r="BB15" i="5"/>
  <c r="BC15" i="5"/>
  <c r="BD15" i="5"/>
  <c r="BE15" i="5"/>
  <c r="BF15" i="5"/>
  <c r="BG15" i="5"/>
  <c r="BH15" i="5"/>
  <c r="BI15" i="5"/>
  <c r="BJ15" i="5"/>
  <c r="BK15" i="5"/>
  <c r="BL15" i="5"/>
  <c r="BM24" i="5"/>
  <c r="BN24" i="5"/>
  <c r="BO24" i="5"/>
  <c r="BP24" i="5"/>
  <c r="BQ24" i="5"/>
  <c r="BR24" i="5"/>
  <c r="BS24" i="5"/>
  <c r="BT24" i="5"/>
  <c r="BU24" i="5"/>
  <c r="BV24" i="5"/>
  <c r="BW24" i="5"/>
  <c r="BX24" i="5"/>
  <c r="L3" i="5"/>
  <c r="M10" i="12"/>
  <c r="Q4" i="10"/>
  <c r="P43" i="10"/>
  <c r="H14" i="6"/>
  <c r="I9" i="5"/>
  <c r="I20" i="5"/>
  <c r="I23" i="5"/>
  <c r="I35" i="5"/>
  <c r="I37" i="5"/>
  <c r="I23" i="6"/>
  <c r="J28" i="6"/>
  <c r="G13" i="6"/>
  <c r="J30" i="6"/>
  <c r="AO17" i="5"/>
  <c r="AP17" i="5"/>
  <c r="AQ17" i="5"/>
  <c r="AR17" i="5"/>
  <c r="AS17" i="5"/>
  <c r="AT17" i="5"/>
  <c r="AU17" i="5"/>
  <c r="AV17" i="5"/>
  <c r="AW17" i="5"/>
  <c r="AX17" i="5"/>
  <c r="AY17" i="5"/>
  <c r="AZ17" i="5"/>
  <c r="G29" i="6"/>
  <c r="H25" i="6"/>
  <c r="I26" i="6"/>
  <c r="H23" i="5"/>
  <c r="H35" i="5"/>
  <c r="H37" i="5"/>
  <c r="CK29" i="5"/>
  <c r="CL29" i="5"/>
  <c r="CM29" i="5"/>
  <c r="CN29" i="5"/>
  <c r="CO29" i="5"/>
  <c r="CP29" i="5"/>
  <c r="CQ29" i="5"/>
  <c r="CR29" i="5"/>
  <c r="CS29" i="5"/>
  <c r="CT29" i="5"/>
  <c r="CU29" i="5"/>
  <c r="CV29" i="5"/>
  <c r="BA30" i="5"/>
  <c r="BB30" i="5"/>
  <c r="BC30" i="5"/>
  <c r="BD30" i="5"/>
  <c r="BE30" i="5"/>
  <c r="BF30" i="5"/>
  <c r="BG30" i="5"/>
  <c r="BH30" i="5"/>
  <c r="BI30" i="5"/>
  <c r="BJ30" i="5"/>
  <c r="BK30" i="5"/>
  <c r="BL30" i="5"/>
  <c r="BM26" i="5"/>
  <c r="BN26" i="5"/>
  <c r="BO26" i="5"/>
  <c r="BP26" i="5"/>
  <c r="BQ26" i="5"/>
  <c r="BR26" i="5"/>
  <c r="BS26" i="5"/>
  <c r="BT26" i="5"/>
  <c r="BU26" i="5"/>
  <c r="BV26" i="5"/>
  <c r="BW26" i="5"/>
  <c r="BX26" i="5"/>
  <c r="BY27" i="5"/>
  <c r="BZ27" i="5"/>
  <c r="CA27" i="5"/>
  <c r="CB27" i="5"/>
  <c r="CC27" i="5"/>
  <c r="CD27" i="5"/>
  <c r="CE27" i="5"/>
  <c r="CF27" i="5"/>
  <c r="CG27" i="5"/>
  <c r="CH27" i="5"/>
  <c r="CI27" i="5"/>
  <c r="CJ27" i="5"/>
  <c r="BA14" i="5"/>
  <c r="BB14" i="5"/>
  <c r="BC14" i="5"/>
  <c r="BD14" i="5"/>
  <c r="BE14" i="5"/>
  <c r="BF14" i="5"/>
  <c r="BG14" i="5"/>
  <c r="BH14" i="5"/>
  <c r="BI14" i="5"/>
  <c r="BJ14" i="5"/>
  <c r="BK14" i="5"/>
  <c r="BL14" i="5"/>
  <c r="AJ5" i="2"/>
  <c r="K6" i="5"/>
  <c r="BY24" i="5"/>
  <c r="BZ24" i="5"/>
  <c r="CA24" i="5"/>
  <c r="CB24" i="5"/>
  <c r="CC24" i="5"/>
  <c r="CD24" i="5"/>
  <c r="CE24" i="5"/>
  <c r="CF24" i="5"/>
  <c r="CG24" i="5"/>
  <c r="CH24" i="5"/>
  <c r="CI24" i="5"/>
  <c r="CJ24" i="5"/>
  <c r="BA25" i="5"/>
  <c r="BB25" i="5"/>
  <c r="BC25" i="5"/>
  <c r="BD25" i="5"/>
  <c r="BE25" i="5"/>
  <c r="BF25" i="5"/>
  <c r="BG25" i="5"/>
  <c r="BH25" i="5"/>
  <c r="BI25" i="5"/>
  <c r="BJ25" i="5"/>
  <c r="BK25" i="5"/>
  <c r="BL25" i="5"/>
  <c r="E5" i="1"/>
  <c r="J7" i="5"/>
  <c r="J8" i="5"/>
  <c r="AO13" i="5"/>
  <c r="AP13" i="5"/>
  <c r="AQ13" i="5"/>
  <c r="AR13" i="5"/>
  <c r="AS13" i="5"/>
  <c r="AT13" i="5"/>
  <c r="AU13" i="5"/>
  <c r="AV13" i="5"/>
  <c r="AW13" i="5"/>
  <c r="AX13" i="5"/>
  <c r="AY13" i="5"/>
  <c r="AZ13" i="5"/>
  <c r="BB28" i="5"/>
  <c r="BC28" i="5"/>
  <c r="BD28" i="5"/>
  <c r="BE28" i="5"/>
  <c r="BF28" i="5"/>
  <c r="BG28" i="5"/>
  <c r="BH28" i="5"/>
  <c r="BI28" i="5"/>
  <c r="BJ28" i="5"/>
  <c r="BK28" i="5"/>
  <c r="BL28" i="5"/>
  <c r="F12" i="6"/>
  <c r="BM15" i="5"/>
  <c r="BN15" i="5"/>
  <c r="BO15" i="5"/>
  <c r="BP15" i="5"/>
  <c r="BQ15" i="5"/>
  <c r="BR15" i="5"/>
  <c r="BS15" i="5"/>
  <c r="BT15" i="5"/>
  <c r="BU15" i="5"/>
  <c r="BV15" i="5"/>
  <c r="BW15" i="5"/>
  <c r="BX15" i="5"/>
  <c r="L12" i="5"/>
  <c r="K18" i="5"/>
  <c r="CK31" i="5"/>
  <c r="CL31" i="5"/>
  <c r="CM31" i="5"/>
  <c r="CN31" i="5"/>
  <c r="CO31" i="5"/>
  <c r="CP31" i="5"/>
  <c r="CQ31" i="5"/>
  <c r="CR31" i="5"/>
  <c r="CS31" i="5"/>
  <c r="CT31" i="5"/>
  <c r="CU31" i="5"/>
  <c r="CV31" i="5"/>
  <c r="I15" i="6"/>
  <c r="F16" i="6"/>
  <c r="F35" i="5"/>
  <c r="BY16" i="5"/>
  <c r="BZ16" i="5"/>
  <c r="CA16" i="5"/>
  <c r="CB16" i="5"/>
  <c r="CC16" i="5"/>
  <c r="CD16" i="5"/>
  <c r="CE16" i="5"/>
  <c r="CF16" i="5"/>
  <c r="CG16" i="5"/>
  <c r="CH16" i="5"/>
  <c r="CI16" i="5"/>
  <c r="CJ16" i="5"/>
  <c r="F37" i="5"/>
  <c r="G59" i="5"/>
  <c r="G24" i="6"/>
  <c r="M3" i="5"/>
  <c r="N10" i="12"/>
  <c r="R4" i="10"/>
  <c r="Q43" i="10"/>
  <c r="J26" i="6"/>
  <c r="I14" i="6"/>
  <c r="H29" i="6"/>
  <c r="J9" i="5"/>
  <c r="J20" i="5"/>
  <c r="BA17" i="5"/>
  <c r="BB17" i="5"/>
  <c r="BC17" i="5"/>
  <c r="BD17" i="5"/>
  <c r="BE17" i="5"/>
  <c r="BF17" i="5"/>
  <c r="BG17" i="5"/>
  <c r="BH17" i="5"/>
  <c r="BI17" i="5"/>
  <c r="BJ17" i="5"/>
  <c r="BK17" i="5"/>
  <c r="BL17" i="5"/>
  <c r="BY15" i="5"/>
  <c r="BZ15" i="5"/>
  <c r="CA15" i="5"/>
  <c r="CB15" i="5"/>
  <c r="CC15" i="5"/>
  <c r="CD15" i="5"/>
  <c r="CE15" i="5"/>
  <c r="CF15" i="5"/>
  <c r="CG15" i="5"/>
  <c r="CH15" i="5"/>
  <c r="CI15" i="5"/>
  <c r="CJ15" i="5"/>
  <c r="AK5" i="2"/>
  <c r="L6" i="5"/>
  <c r="CK27" i="5"/>
  <c r="CL27" i="5"/>
  <c r="CM27" i="5"/>
  <c r="CN27" i="5"/>
  <c r="CO27" i="5"/>
  <c r="CP27" i="5"/>
  <c r="CQ27" i="5"/>
  <c r="CR27" i="5"/>
  <c r="CS27" i="5"/>
  <c r="CT27" i="5"/>
  <c r="CU27" i="5"/>
  <c r="CV27" i="5"/>
  <c r="CK16" i="5"/>
  <c r="CL16" i="5"/>
  <c r="CM16" i="5"/>
  <c r="CN16" i="5"/>
  <c r="CO16" i="5"/>
  <c r="CP16" i="5"/>
  <c r="CQ16" i="5"/>
  <c r="CR16" i="5"/>
  <c r="CS16" i="5"/>
  <c r="CT16" i="5"/>
  <c r="CU16" i="5"/>
  <c r="CV16" i="5"/>
  <c r="H24" i="6"/>
  <c r="K7" i="5"/>
  <c r="K8" i="5"/>
  <c r="I25" i="6"/>
  <c r="K30" i="6"/>
  <c r="BM25" i="5"/>
  <c r="BN25" i="5"/>
  <c r="BO25" i="5"/>
  <c r="BP25" i="5"/>
  <c r="BQ25" i="5"/>
  <c r="BR25" i="5"/>
  <c r="BS25" i="5"/>
  <c r="BT25" i="5"/>
  <c r="BU25" i="5"/>
  <c r="BV25" i="5"/>
  <c r="BW25" i="5"/>
  <c r="BX25" i="5"/>
  <c r="BY26" i="5"/>
  <c r="BZ26" i="5"/>
  <c r="CA26" i="5"/>
  <c r="CB26" i="5"/>
  <c r="CC26" i="5"/>
  <c r="CD26" i="5"/>
  <c r="CE26" i="5"/>
  <c r="CF26" i="5"/>
  <c r="CG26" i="5"/>
  <c r="CH26" i="5"/>
  <c r="CI26" i="5"/>
  <c r="CJ26" i="5"/>
  <c r="H27" i="6"/>
  <c r="CW31" i="5"/>
  <c r="CX31" i="5"/>
  <c r="CY31" i="5"/>
  <c r="CZ31" i="5"/>
  <c r="DA31" i="5"/>
  <c r="DB31" i="5"/>
  <c r="DC31" i="5"/>
  <c r="DD31" i="5"/>
  <c r="DE31" i="5"/>
  <c r="DF31" i="5"/>
  <c r="DG31" i="5"/>
  <c r="DH31" i="5"/>
  <c r="BM28" i="5"/>
  <c r="BN28" i="5"/>
  <c r="BO28" i="5"/>
  <c r="BP28" i="5"/>
  <c r="BQ28" i="5"/>
  <c r="BR28" i="5"/>
  <c r="BS28" i="5"/>
  <c r="BT28" i="5"/>
  <c r="BU28" i="5"/>
  <c r="BV28" i="5"/>
  <c r="BW28" i="5"/>
  <c r="BX28" i="5"/>
  <c r="H13" i="6"/>
  <c r="BM30" i="5"/>
  <c r="BN30" i="5"/>
  <c r="BO30" i="5"/>
  <c r="BP30" i="5"/>
  <c r="BQ30" i="5"/>
  <c r="BR30" i="5"/>
  <c r="BS30" i="5"/>
  <c r="BT30" i="5"/>
  <c r="BU30" i="5"/>
  <c r="BV30" i="5"/>
  <c r="BW30" i="5"/>
  <c r="BX30" i="5"/>
  <c r="M12" i="5"/>
  <c r="L18" i="5"/>
  <c r="G12" i="6"/>
  <c r="J23" i="6"/>
  <c r="BM14" i="5"/>
  <c r="BN14" i="5"/>
  <c r="BO14" i="5"/>
  <c r="BP14" i="5"/>
  <c r="BQ14" i="5"/>
  <c r="BR14" i="5"/>
  <c r="BS14" i="5"/>
  <c r="BT14" i="5"/>
  <c r="BU14" i="5"/>
  <c r="BV14" i="5"/>
  <c r="BW14" i="5"/>
  <c r="BX14" i="5"/>
  <c r="K28" i="6"/>
  <c r="J15" i="6"/>
  <c r="BA13" i="5"/>
  <c r="BB13" i="5"/>
  <c r="BC13" i="5"/>
  <c r="BD13" i="5"/>
  <c r="BE13" i="5"/>
  <c r="BF13" i="5"/>
  <c r="BG13" i="5"/>
  <c r="BH13" i="5"/>
  <c r="BI13" i="5"/>
  <c r="BJ13" i="5"/>
  <c r="BK13" i="5"/>
  <c r="BL13" i="5"/>
  <c r="CK24" i="5"/>
  <c r="CL24" i="5"/>
  <c r="CM24" i="5"/>
  <c r="CN24" i="5"/>
  <c r="CO24" i="5"/>
  <c r="CP24" i="5"/>
  <c r="CQ24" i="5"/>
  <c r="CR24" i="5"/>
  <c r="CS24" i="5"/>
  <c r="CT24" i="5"/>
  <c r="CU24" i="5"/>
  <c r="CV24" i="5"/>
  <c r="CW29" i="5"/>
  <c r="CX29" i="5"/>
  <c r="CY29" i="5"/>
  <c r="CZ29" i="5"/>
  <c r="DA29" i="5"/>
  <c r="DB29" i="5"/>
  <c r="DC29" i="5"/>
  <c r="DD29" i="5"/>
  <c r="DE29" i="5"/>
  <c r="DF29" i="5"/>
  <c r="DG29" i="5"/>
  <c r="DH29" i="5"/>
  <c r="G16" i="6"/>
  <c r="I59" i="5"/>
  <c r="N3" i="5"/>
  <c r="O10" i="12"/>
  <c r="S4" i="10"/>
  <c r="R43" i="10"/>
  <c r="K9" i="5"/>
  <c r="K20" i="5"/>
  <c r="K23" i="5"/>
  <c r="K35" i="5"/>
  <c r="K37" i="5"/>
  <c r="BM13" i="5"/>
  <c r="BN13" i="5"/>
  <c r="BO13" i="5"/>
  <c r="BP13" i="5"/>
  <c r="BQ13" i="5"/>
  <c r="BR13" i="5"/>
  <c r="BS13" i="5"/>
  <c r="BT13" i="5"/>
  <c r="BU13" i="5"/>
  <c r="BV13" i="5"/>
  <c r="BW13" i="5"/>
  <c r="BX13" i="5"/>
  <c r="L7" i="5"/>
  <c r="L8" i="5"/>
  <c r="J23" i="5"/>
  <c r="N12" i="5"/>
  <c r="M18" i="5"/>
  <c r="L28" i="6"/>
  <c r="I13" i="6"/>
  <c r="I27" i="6"/>
  <c r="J25" i="6"/>
  <c r="K15" i="6"/>
  <c r="J14" i="6"/>
  <c r="DI29" i="5"/>
  <c r="DJ29" i="5"/>
  <c r="DK29" i="5"/>
  <c r="DL29" i="5"/>
  <c r="DM29" i="5"/>
  <c r="DN29" i="5"/>
  <c r="DO29" i="5"/>
  <c r="DP29" i="5"/>
  <c r="DQ29" i="5"/>
  <c r="DR29" i="5"/>
  <c r="DS29" i="5"/>
  <c r="DT29" i="5"/>
  <c r="DU29" i="5"/>
  <c r="DV29" i="5"/>
  <c r="DW29" i="5"/>
  <c r="DX29" i="5"/>
  <c r="DY29" i="5"/>
  <c r="DZ29" i="5"/>
  <c r="EA29" i="5"/>
  <c r="EB29" i="5"/>
  <c r="EC29" i="5"/>
  <c r="ED29" i="5"/>
  <c r="EE29" i="5"/>
  <c r="A29" i="5"/>
  <c r="BY14" i="5"/>
  <c r="BZ14" i="5"/>
  <c r="CA14" i="5"/>
  <c r="CB14" i="5"/>
  <c r="CC14" i="5"/>
  <c r="CD14" i="5"/>
  <c r="CE14" i="5"/>
  <c r="CF14" i="5"/>
  <c r="CG14" i="5"/>
  <c r="CH14" i="5"/>
  <c r="CI14" i="5"/>
  <c r="CJ14" i="5"/>
  <c r="BY28" i="5"/>
  <c r="BZ28" i="5"/>
  <c r="CA28" i="5"/>
  <c r="CB28" i="5"/>
  <c r="CC28" i="5"/>
  <c r="CD28" i="5"/>
  <c r="CE28" i="5"/>
  <c r="CF28" i="5"/>
  <c r="CG28" i="5"/>
  <c r="CH28" i="5"/>
  <c r="CI28" i="5"/>
  <c r="CJ28" i="5"/>
  <c r="CK26" i="5"/>
  <c r="CL26" i="5"/>
  <c r="CM26" i="5"/>
  <c r="CN26" i="5"/>
  <c r="CO26" i="5"/>
  <c r="CP26" i="5"/>
  <c r="CQ26" i="5"/>
  <c r="CR26" i="5"/>
  <c r="CS26" i="5"/>
  <c r="CT26" i="5"/>
  <c r="CU26" i="5"/>
  <c r="CV26" i="5"/>
  <c r="CW16" i="5"/>
  <c r="CX16" i="5"/>
  <c r="CY16" i="5"/>
  <c r="CZ16" i="5"/>
  <c r="DA16" i="5"/>
  <c r="DB16" i="5"/>
  <c r="DC16" i="5"/>
  <c r="DD16" i="5"/>
  <c r="DE16" i="5"/>
  <c r="DF16" i="5"/>
  <c r="DG16" i="5"/>
  <c r="DH16" i="5"/>
  <c r="CK15" i="5"/>
  <c r="CL15" i="5"/>
  <c r="CM15" i="5"/>
  <c r="CN15" i="5"/>
  <c r="CO15" i="5"/>
  <c r="CP15" i="5"/>
  <c r="CQ15" i="5"/>
  <c r="CR15" i="5"/>
  <c r="CS15" i="5"/>
  <c r="CT15" i="5"/>
  <c r="CU15" i="5"/>
  <c r="CV15" i="5"/>
  <c r="K23" i="6"/>
  <c r="I29" i="6"/>
  <c r="L30" i="6"/>
  <c r="I24" i="6"/>
  <c r="K26" i="6"/>
  <c r="CW24" i="5"/>
  <c r="CX24" i="5"/>
  <c r="CY24" i="5"/>
  <c r="CZ24" i="5"/>
  <c r="DA24" i="5"/>
  <c r="DB24" i="5"/>
  <c r="DC24" i="5"/>
  <c r="DD24" i="5"/>
  <c r="DE24" i="5"/>
  <c r="DF24" i="5"/>
  <c r="DG24" i="5"/>
  <c r="DH24" i="5"/>
  <c r="BY30" i="5"/>
  <c r="BZ30" i="5"/>
  <c r="CA30" i="5"/>
  <c r="CB30" i="5"/>
  <c r="CC30" i="5"/>
  <c r="CD30" i="5"/>
  <c r="CE30" i="5"/>
  <c r="CF30" i="5"/>
  <c r="CG30" i="5"/>
  <c r="CH30" i="5"/>
  <c r="CI30" i="5"/>
  <c r="CJ30" i="5"/>
  <c r="DI31" i="5"/>
  <c r="DJ31" i="5"/>
  <c r="DK31" i="5"/>
  <c r="DL31" i="5"/>
  <c r="DM31" i="5"/>
  <c r="DN31" i="5"/>
  <c r="DO31" i="5"/>
  <c r="DP31" i="5"/>
  <c r="DQ31" i="5"/>
  <c r="DR31" i="5"/>
  <c r="DS31" i="5"/>
  <c r="DT31" i="5"/>
  <c r="DU31" i="5"/>
  <c r="DV31" i="5"/>
  <c r="DW31" i="5"/>
  <c r="DX31" i="5"/>
  <c r="DY31" i="5"/>
  <c r="DZ31" i="5"/>
  <c r="EA31" i="5"/>
  <c r="EB31" i="5"/>
  <c r="EC31" i="5"/>
  <c r="ED31" i="5"/>
  <c r="EE31" i="5"/>
  <c r="A31" i="5"/>
  <c r="M30" i="6"/>
  <c r="A30" i="6"/>
  <c r="BY25" i="5"/>
  <c r="BZ25" i="5"/>
  <c r="CA25" i="5"/>
  <c r="CB25" i="5"/>
  <c r="CC25" i="5"/>
  <c r="CD25" i="5"/>
  <c r="CE25" i="5"/>
  <c r="CF25" i="5"/>
  <c r="CG25" i="5"/>
  <c r="CH25" i="5"/>
  <c r="CI25" i="5"/>
  <c r="CJ25" i="5"/>
  <c r="CW27" i="5"/>
  <c r="CX27" i="5"/>
  <c r="CY27" i="5"/>
  <c r="CZ27" i="5"/>
  <c r="DA27" i="5"/>
  <c r="DB27" i="5"/>
  <c r="DC27" i="5"/>
  <c r="DD27" i="5"/>
  <c r="DE27" i="5"/>
  <c r="DF27" i="5"/>
  <c r="DG27" i="5"/>
  <c r="DH27" i="5"/>
  <c r="H16" i="6"/>
  <c r="H12" i="6"/>
  <c r="AL5" i="2"/>
  <c r="M6" i="5"/>
  <c r="BM17" i="5"/>
  <c r="BN17" i="5"/>
  <c r="BO17" i="5"/>
  <c r="BP17" i="5"/>
  <c r="BQ17" i="5"/>
  <c r="BR17" i="5"/>
  <c r="BS17" i="5"/>
  <c r="BT17" i="5"/>
  <c r="BU17" i="5"/>
  <c r="BV17" i="5"/>
  <c r="BW17" i="5"/>
  <c r="BX17" i="5"/>
  <c r="T4" i="10"/>
  <c r="S43" i="10"/>
  <c r="O3" i="5"/>
  <c r="P10" i="12"/>
  <c r="K25" i="6"/>
  <c r="L9" i="5"/>
  <c r="L20" i="5"/>
  <c r="L23" i="5"/>
  <c r="L35" i="5"/>
  <c r="L37" i="5"/>
  <c r="J29" i="6"/>
  <c r="J27" i="6"/>
  <c r="M28" i="6"/>
  <c r="A28" i="6"/>
  <c r="J35" i="5"/>
  <c r="J37" i="5"/>
  <c r="K59" i="5"/>
  <c r="K66" i="5" s="1"/>
  <c r="M11" i="12" s="1"/>
  <c r="CK14" i="5"/>
  <c r="CL14" i="5"/>
  <c r="CM14" i="5"/>
  <c r="CN14" i="5"/>
  <c r="CO14" i="5"/>
  <c r="CP14" i="5"/>
  <c r="CQ14" i="5"/>
  <c r="CR14" i="5"/>
  <c r="CS14" i="5"/>
  <c r="CT14" i="5"/>
  <c r="CU14" i="5"/>
  <c r="CV14" i="5"/>
  <c r="AM5" i="2"/>
  <c r="N6" i="5"/>
  <c r="CK25" i="5"/>
  <c r="CL25" i="5"/>
  <c r="CM25" i="5"/>
  <c r="CN25" i="5"/>
  <c r="CO25" i="5"/>
  <c r="CP25" i="5"/>
  <c r="CQ25" i="5"/>
  <c r="CR25" i="5"/>
  <c r="CS25" i="5"/>
  <c r="CT25" i="5"/>
  <c r="CU25" i="5"/>
  <c r="CV25" i="5"/>
  <c r="K14" i="6"/>
  <c r="J13" i="6"/>
  <c r="I12" i="6"/>
  <c r="M7" i="5"/>
  <c r="M8" i="5"/>
  <c r="L15" i="6"/>
  <c r="DI16" i="5"/>
  <c r="DJ16" i="5"/>
  <c r="DK16" i="5"/>
  <c r="DL16" i="5"/>
  <c r="DM16" i="5"/>
  <c r="DN16" i="5"/>
  <c r="DO16" i="5"/>
  <c r="DP16" i="5"/>
  <c r="DQ16" i="5"/>
  <c r="DR16" i="5"/>
  <c r="DS16" i="5"/>
  <c r="DT16" i="5"/>
  <c r="DU16" i="5"/>
  <c r="DV16" i="5"/>
  <c r="DW16" i="5"/>
  <c r="DX16" i="5"/>
  <c r="DY16" i="5"/>
  <c r="DZ16" i="5"/>
  <c r="EA16" i="5"/>
  <c r="EB16" i="5"/>
  <c r="EC16" i="5"/>
  <c r="ED16" i="5"/>
  <c r="EE16" i="5"/>
  <c r="A16" i="5"/>
  <c r="BY13" i="5"/>
  <c r="BZ13" i="5"/>
  <c r="CA13" i="5"/>
  <c r="CB13" i="5"/>
  <c r="CC13" i="5"/>
  <c r="CD13" i="5"/>
  <c r="CE13" i="5"/>
  <c r="CF13" i="5"/>
  <c r="CG13" i="5"/>
  <c r="CH13" i="5"/>
  <c r="CI13" i="5"/>
  <c r="CJ13" i="5"/>
  <c r="CK30" i="5"/>
  <c r="CL30" i="5"/>
  <c r="CM30" i="5"/>
  <c r="CN30" i="5"/>
  <c r="CO30" i="5"/>
  <c r="CP30" i="5"/>
  <c r="CQ30" i="5"/>
  <c r="CR30" i="5"/>
  <c r="CS30" i="5"/>
  <c r="CT30" i="5"/>
  <c r="CU30" i="5"/>
  <c r="CV30" i="5"/>
  <c r="L26" i="6"/>
  <c r="L23" i="6"/>
  <c r="CW26" i="5"/>
  <c r="CX26" i="5"/>
  <c r="CY26" i="5"/>
  <c r="CZ26" i="5"/>
  <c r="DA26" i="5"/>
  <c r="DB26" i="5"/>
  <c r="DC26" i="5"/>
  <c r="DD26" i="5"/>
  <c r="DE26" i="5"/>
  <c r="DF26" i="5"/>
  <c r="DG26" i="5"/>
  <c r="DH26" i="5"/>
  <c r="O12" i="5"/>
  <c r="N18" i="5"/>
  <c r="CW15" i="5"/>
  <c r="CX15" i="5"/>
  <c r="CY15" i="5"/>
  <c r="CZ15" i="5"/>
  <c r="DA15" i="5"/>
  <c r="DB15" i="5"/>
  <c r="DC15" i="5"/>
  <c r="DD15" i="5"/>
  <c r="DE15" i="5"/>
  <c r="DF15" i="5"/>
  <c r="DG15" i="5"/>
  <c r="DH15" i="5"/>
  <c r="I16" i="6"/>
  <c r="DI27" i="5"/>
  <c r="DJ27" i="5"/>
  <c r="DK27" i="5"/>
  <c r="DL27" i="5"/>
  <c r="DM27" i="5"/>
  <c r="DN27" i="5"/>
  <c r="DO27" i="5"/>
  <c r="DP27" i="5"/>
  <c r="DQ27" i="5"/>
  <c r="DR27" i="5"/>
  <c r="DS27" i="5"/>
  <c r="DT27" i="5"/>
  <c r="DU27" i="5"/>
  <c r="DV27" i="5"/>
  <c r="DW27" i="5"/>
  <c r="DX27" i="5"/>
  <c r="DY27" i="5"/>
  <c r="DZ27" i="5"/>
  <c r="EA27" i="5"/>
  <c r="EB27" i="5"/>
  <c r="EC27" i="5"/>
  <c r="ED27" i="5"/>
  <c r="EE27" i="5"/>
  <c r="A27" i="5"/>
  <c r="DI24" i="5"/>
  <c r="DJ24" i="5"/>
  <c r="DK24" i="5"/>
  <c r="DL24" i="5"/>
  <c r="DM24" i="5"/>
  <c r="DN24" i="5"/>
  <c r="DO24" i="5"/>
  <c r="DP24" i="5"/>
  <c r="DQ24" i="5"/>
  <c r="DR24" i="5"/>
  <c r="DS24" i="5"/>
  <c r="DT24" i="5"/>
  <c r="DU24" i="5"/>
  <c r="DV24" i="5"/>
  <c r="DW24" i="5"/>
  <c r="DX24" i="5"/>
  <c r="DY24" i="5"/>
  <c r="DZ24" i="5"/>
  <c r="EA24" i="5"/>
  <c r="EB24" i="5"/>
  <c r="EC24" i="5"/>
  <c r="ED24" i="5"/>
  <c r="EE24" i="5"/>
  <c r="A24" i="5"/>
  <c r="BY17" i="5"/>
  <c r="BZ17" i="5"/>
  <c r="CA17" i="5"/>
  <c r="CB17" i="5"/>
  <c r="CC17" i="5"/>
  <c r="CD17" i="5"/>
  <c r="CE17" i="5"/>
  <c r="CF17" i="5"/>
  <c r="CG17" i="5"/>
  <c r="CH17" i="5"/>
  <c r="CI17" i="5"/>
  <c r="CJ17" i="5"/>
  <c r="J24" i="6"/>
  <c r="CK28" i="5"/>
  <c r="CL28" i="5"/>
  <c r="CM28" i="5"/>
  <c r="CN28" i="5"/>
  <c r="CO28" i="5"/>
  <c r="CP28" i="5"/>
  <c r="CQ28" i="5"/>
  <c r="CR28" i="5"/>
  <c r="CS28" i="5"/>
  <c r="CT28" i="5"/>
  <c r="CU28" i="5"/>
  <c r="CV28" i="5"/>
  <c r="T43" i="10"/>
  <c r="U4" i="10"/>
  <c r="P3" i="5"/>
  <c r="Q10" i="12"/>
  <c r="M9" i="5"/>
  <c r="M20" i="5"/>
  <c r="M23" i="5"/>
  <c r="K29" i="6"/>
  <c r="M26" i="6"/>
  <c r="A26" i="6"/>
  <c r="L25" i="6"/>
  <c r="CK13" i="5"/>
  <c r="CL13" i="5"/>
  <c r="CM13" i="5"/>
  <c r="CN13" i="5"/>
  <c r="CO13" i="5"/>
  <c r="CP13" i="5"/>
  <c r="CQ13" i="5"/>
  <c r="CR13" i="5"/>
  <c r="CS13" i="5"/>
  <c r="CT13" i="5"/>
  <c r="CU13" i="5"/>
  <c r="CV13" i="5"/>
  <c r="CW25" i="5"/>
  <c r="CX25" i="5"/>
  <c r="CY25" i="5"/>
  <c r="CZ25" i="5"/>
  <c r="DA25" i="5"/>
  <c r="DB25" i="5"/>
  <c r="DC25" i="5"/>
  <c r="DD25" i="5"/>
  <c r="DE25" i="5"/>
  <c r="DF25" i="5"/>
  <c r="DG25" i="5"/>
  <c r="DH25" i="5"/>
  <c r="CW14" i="5"/>
  <c r="CX14" i="5"/>
  <c r="CY14" i="5"/>
  <c r="CZ14" i="5"/>
  <c r="DA14" i="5"/>
  <c r="DB14" i="5"/>
  <c r="DC14" i="5"/>
  <c r="DD14" i="5"/>
  <c r="DE14" i="5"/>
  <c r="DF14" i="5"/>
  <c r="DG14" i="5"/>
  <c r="DH14" i="5"/>
  <c r="M23" i="6"/>
  <c r="A23" i="6"/>
  <c r="DI26" i="5"/>
  <c r="DJ26" i="5"/>
  <c r="DK26" i="5"/>
  <c r="DL26" i="5"/>
  <c r="DM26" i="5"/>
  <c r="DN26" i="5"/>
  <c r="DO26" i="5"/>
  <c r="DP26" i="5"/>
  <c r="DQ26" i="5"/>
  <c r="DR26" i="5"/>
  <c r="DS26" i="5"/>
  <c r="DT26" i="5"/>
  <c r="DU26" i="5"/>
  <c r="DV26" i="5"/>
  <c r="DW26" i="5"/>
  <c r="DX26" i="5"/>
  <c r="DY26" i="5"/>
  <c r="DZ26" i="5"/>
  <c r="EA26" i="5"/>
  <c r="EB26" i="5"/>
  <c r="EC26" i="5"/>
  <c r="ED26" i="5"/>
  <c r="EE26" i="5"/>
  <c r="A26" i="5"/>
  <c r="AN5" i="2"/>
  <c r="O6" i="5"/>
  <c r="K27" i="6"/>
  <c r="L14" i="6"/>
  <c r="N7" i="5"/>
  <c r="N8" i="5"/>
  <c r="CW28" i="5"/>
  <c r="CX28" i="5"/>
  <c r="CY28" i="5"/>
  <c r="CZ28" i="5"/>
  <c r="DA28" i="5"/>
  <c r="DB28" i="5"/>
  <c r="DC28" i="5"/>
  <c r="DD28" i="5"/>
  <c r="DE28" i="5"/>
  <c r="DF28" i="5"/>
  <c r="DG28" i="5"/>
  <c r="DH28" i="5"/>
  <c r="DI15" i="5"/>
  <c r="DJ15" i="5"/>
  <c r="DK15" i="5"/>
  <c r="DL15" i="5"/>
  <c r="DM15" i="5"/>
  <c r="DN15" i="5"/>
  <c r="DO15" i="5"/>
  <c r="DP15" i="5"/>
  <c r="DQ15" i="5"/>
  <c r="DR15" i="5"/>
  <c r="DS15" i="5"/>
  <c r="DT15" i="5"/>
  <c r="DU15" i="5"/>
  <c r="DV15" i="5"/>
  <c r="DW15" i="5"/>
  <c r="DX15" i="5"/>
  <c r="DY15" i="5"/>
  <c r="DZ15" i="5"/>
  <c r="EA15" i="5"/>
  <c r="EB15" i="5"/>
  <c r="EC15" i="5"/>
  <c r="ED15" i="5"/>
  <c r="EE15" i="5"/>
  <c r="A15" i="5"/>
  <c r="M15" i="6"/>
  <c r="A15" i="6"/>
  <c r="J16" i="6"/>
  <c r="CW30" i="5"/>
  <c r="CX30" i="5"/>
  <c r="CY30" i="5"/>
  <c r="CZ30" i="5"/>
  <c r="DA30" i="5"/>
  <c r="DB30" i="5"/>
  <c r="DC30" i="5"/>
  <c r="DD30" i="5"/>
  <c r="DE30" i="5"/>
  <c r="DF30" i="5"/>
  <c r="DG30" i="5"/>
  <c r="DH30" i="5"/>
  <c r="CK17" i="5"/>
  <c r="CL17" i="5"/>
  <c r="CM17" i="5"/>
  <c r="CN17" i="5"/>
  <c r="CO17" i="5"/>
  <c r="CP17" i="5"/>
  <c r="CQ17" i="5"/>
  <c r="CR17" i="5"/>
  <c r="CS17" i="5"/>
  <c r="CT17" i="5"/>
  <c r="CU17" i="5"/>
  <c r="CV17" i="5"/>
  <c r="P12" i="5"/>
  <c r="O18" i="5"/>
  <c r="J12" i="6"/>
  <c r="K24" i="6"/>
  <c r="K13" i="6"/>
  <c r="R10" i="12"/>
  <c r="Q3" i="5"/>
  <c r="V4" i="10"/>
  <c r="U43" i="10"/>
  <c r="L24" i="6"/>
  <c r="M14" i="6"/>
  <c r="A14" i="6"/>
  <c r="L27" i="6"/>
  <c r="N9" i="5"/>
  <c r="N20" i="5"/>
  <c r="N23" i="5"/>
  <c r="N35" i="5"/>
  <c r="N37" i="5"/>
  <c r="M25" i="6"/>
  <c r="A25" i="6"/>
  <c r="L13" i="6"/>
  <c r="Q12" i="5"/>
  <c r="P18" i="5"/>
  <c r="DI14" i="5"/>
  <c r="DJ14" i="5"/>
  <c r="DK14" i="5"/>
  <c r="DL14" i="5"/>
  <c r="DM14" i="5"/>
  <c r="DN14" i="5"/>
  <c r="DO14" i="5"/>
  <c r="DP14" i="5"/>
  <c r="DQ14" i="5"/>
  <c r="DR14" i="5"/>
  <c r="DS14" i="5"/>
  <c r="DT14" i="5"/>
  <c r="DU14" i="5"/>
  <c r="DV14" i="5"/>
  <c r="DW14" i="5"/>
  <c r="DX14" i="5"/>
  <c r="DY14" i="5"/>
  <c r="DZ14" i="5"/>
  <c r="EA14" i="5"/>
  <c r="EB14" i="5"/>
  <c r="EC14" i="5"/>
  <c r="ED14" i="5"/>
  <c r="EE14" i="5"/>
  <c r="A14" i="5"/>
  <c r="K16" i="6"/>
  <c r="DI28" i="5"/>
  <c r="DJ28" i="5"/>
  <c r="DK28" i="5"/>
  <c r="DL28" i="5"/>
  <c r="DM28" i="5"/>
  <c r="DN28" i="5"/>
  <c r="DO28" i="5"/>
  <c r="DP28" i="5"/>
  <c r="DQ28" i="5"/>
  <c r="DR28" i="5"/>
  <c r="DS28" i="5"/>
  <c r="DT28" i="5"/>
  <c r="DU28" i="5"/>
  <c r="DV28" i="5"/>
  <c r="DW28" i="5"/>
  <c r="DX28" i="5"/>
  <c r="DY28" i="5"/>
  <c r="DZ28" i="5"/>
  <c r="EA28" i="5"/>
  <c r="EB28" i="5"/>
  <c r="EC28" i="5"/>
  <c r="ED28" i="5"/>
  <c r="EE28" i="5"/>
  <c r="A28" i="5"/>
  <c r="M27" i="6"/>
  <c r="A27" i="6"/>
  <c r="DI25" i="5"/>
  <c r="DJ25" i="5"/>
  <c r="DK25" i="5"/>
  <c r="DL25" i="5"/>
  <c r="DM25" i="5"/>
  <c r="DN25" i="5"/>
  <c r="DO25" i="5"/>
  <c r="DP25" i="5"/>
  <c r="DQ25" i="5"/>
  <c r="DR25" i="5"/>
  <c r="DS25" i="5"/>
  <c r="DT25" i="5"/>
  <c r="DU25" i="5"/>
  <c r="DV25" i="5"/>
  <c r="DW25" i="5"/>
  <c r="DX25" i="5"/>
  <c r="DY25" i="5"/>
  <c r="DZ25" i="5"/>
  <c r="EA25" i="5"/>
  <c r="EB25" i="5"/>
  <c r="EC25" i="5"/>
  <c r="ED25" i="5"/>
  <c r="EE25" i="5"/>
  <c r="A25" i="5"/>
  <c r="CW17" i="5"/>
  <c r="CX17" i="5"/>
  <c r="CY17" i="5"/>
  <c r="CZ17" i="5"/>
  <c r="DA17" i="5"/>
  <c r="DB17" i="5"/>
  <c r="DC17" i="5"/>
  <c r="DD17" i="5"/>
  <c r="DE17" i="5"/>
  <c r="DF17" i="5"/>
  <c r="DG17" i="5"/>
  <c r="DH17" i="5"/>
  <c r="AO5" i="2"/>
  <c r="P6" i="5"/>
  <c r="K12" i="6"/>
  <c r="M35" i="5"/>
  <c r="DI30" i="5"/>
  <c r="DJ30" i="5"/>
  <c r="DK30" i="5"/>
  <c r="DL30" i="5"/>
  <c r="DM30" i="5"/>
  <c r="DN30" i="5"/>
  <c r="DO30" i="5"/>
  <c r="DP30" i="5"/>
  <c r="DQ30" i="5"/>
  <c r="DR30" i="5"/>
  <c r="DS30" i="5"/>
  <c r="DT30" i="5"/>
  <c r="DU30" i="5"/>
  <c r="DV30" i="5"/>
  <c r="DW30" i="5"/>
  <c r="DX30" i="5"/>
  <c r="DY30" i="5"/>
  <c r="DZ30" i="5"/>
  <c r="EA30" i="5"/>
  <c r="EB30" i="5"/>
  <c r="EC30" i="5"/>
  <c r="ED30" i="5"/>
  <c r="EE30" i="5"/>
  <c r="A30" i="5"/>
  <c r="M29" i="6"/>
  <c r="L29" i="6"/>
  <c r="O7" i="5"/>
  <c r="O8" i="5"/>
  <c r="CW13" i="5"/>
  <c r="CX13" i="5"/>
  <c r="CY13" i="5"/>
  <c r="CZ13" i="5"/>
  <c r="DA13" i="5"/>
  <c r="DB13" i="5"/>
  <c r="DC13" i="5"/>
  <c r="DD13" i="5"/>
  <c r="DE13" i="5"/>
  <c r="DF13" i="5"/>
  <c r="DG13" i="5"/>
  <c r="DH13" i="5"/>
  <c r="S10" i="12"/>
  <c r="R3" i="5"/>
  <c r="W4" i="10"/>
  <c r="V43" i="10"/>
  <c r="L12" i="6"/>
  <c r="O9" i="5"/>
  <c r="O20" i="5"/>
  <c r="O23" i="5"/>
  <c r="M24" i="6"/>
  <c r="A24" i="6"/>
  <c r="M13" i="6"/>
  <c r="A13" i="6"/>
  <c r="A29" i="6"/>
  <c r="P7" i="5"/>
  <c r="P8" i="5"/>
  <c r="M37" i="5"/>
  <c r="M59" i="5"/>
  <c r="L16" i="6"/>
  <c r="DI17" i="5"/>
  <c r="DJ17" i="5"/>
  <c r="DK17" i="5"/>
  <c r="DL17" i="5"/>
  <c r="DM17" i="5"/>
  <c r="DN17" i="5"/>
  <c r="DO17" i="5"/>
  <c r="DP17" i="5"/>
  <c r="DQ17" i="5"/>
  <c r="DR17" i="5"/>
  <c r="DS17" i="5"/>
  <c r="DT17" i="5"/>
  <c r="DU17" i="5"/>
  <c r="DV17" i="5"/>
  <c r="DW17" i="5"/>
  <c r="DX17" i="5"/>
  <c r="DY17" i="5"/>
  <c r="DZ17" i="5"/>
  <c r="EA17" i="5"/>
  <c r="EB17" i="5"/>
  <c r="EC17" i="5"/>
  <c r="ED17" i="5"/>
  <c r="EE17" i="5"/>
  <c r="A17" i="5"/>
  <c r="AP5" i="2"/>
  <c r="Q6" i="5"/>
  <c r="DI13" i="5"/>
  <c r="DJ13" i="5"/>
  <c r="DK13" i="5"/>
  <c r="DL13" i="5"/>
  <c r="DM13" i="5"/>
  <c r="DN13" i="5"/>
  <c r="DO13" i="5"/>
  <c r="DP13" i="5"/>
  <c r="DQ13" i="5"/>
  <c r="DR13" i="5"/>
  <c r="DS13" i="5"/>
  <c r="DT13" i="5"/>
  <c r="DU13" i="5"/>
  <c r="DV13" i="5"/>
  <c r="DW13" i="5"/>
  <c r="DX13" i="5"/>
  <c r="DY13" i="5"/>
  <c r="DZ13" i="5"/>
  <c r="EA13" i="5"/>
  <c r="EB13" i="5"/>
  <c r="EC13" i="5"/>
  <c r="ED13" i="5"/>
  <c r="EE13" i="5"/>
  <c r="A13" i="5"/>
  <c r="R12" i="5"/>
  <c r="Q18" i="5"/>
  <c r="S3" i="5"/>
  <c r="T10" i="12"/>
  <c r="X4" i="10"/>
  <c r="W43" i="10"/>
  <c r="Q7" i="5"/>
  <c r="Q8" i="5"/>
  <c r="P9" i="5"/>
  <c r="M16" i="6"/>
  <c r="A16" i="6"/>
  <c r="O35" i="5"/>
  <c r="G3" i="3"/>
  <c r="F3" i="3"/>
  <c r="F15" i="3"/>
  <c r="G15" i="3"/>
  <c r="M12" i="6"/>
  <c r="A12" i="6"/>
  <c r="S12" i="5"/>
  <c r="R18" i="5"/>
  <c r="AQ5" i="2"/>
  <c r="R6" i="5"/>
  <c r="T3" i="5"/>
  <c r="U10" i="12"/>
  <c r="Y4" i="10"/>
  <c r="X43" i="10"/>
  <c r="Q9" i="5"/>
  <c r="Q20" i="5"/>
  <c r="Q23" i="5"/>
  <c r="P20" i="5"/>
  <c r="AR5" i="2"/>
  <c r="S6" i="5"/>
  <c r="R7" i="5"/>
  <c r="R8" i="5"/>
  <c r="T12" i="5"/>
  <c r="S18" i="5"/>
  <c r="D34" i="6"/>
  <c r="O37" i="5"/>
  <c r="V10" i="12"/>
  <c r="U3" i="5"/>
  <c r="Z4" i="10"/>
  <c r="Y43" i="10"/>
  <c r="O59" i="5"/>
  <c r="P23" i="5"/>
  <c r="D36" i="6"/>
  <c r="I3" i="1"/>
  <c r="R9" i="5"/>
  <c r="AS5" i="2"/>
  <c r="T6" i="5"/>
  <c r="S7" i="5"/>
  <c r="S8" i="5"/>
  <c r="U12" i="5"/>
  <c r="T18" i="5"/>
  <c r="AA4" i="10"/>
  <c r="Z43" i="10"/>
  <c r="V3" i="5"/>
  <c r="W10" i="12"/>
  <c r="S9" i="5"/>
  <c r="S20" i="5"/>
  <c r="S23" i="5"/>
  <c r="V12" i="5"/>
  <c r="U18" i="5"/>
  <c r="AT5" i="2"/>
  <c r="U6" i="5"/>
  <c r="T7" i="5"/>
  <c r="T8" i="5"/>
  <c r="B25" i="1"/>
  <c r="L3" i="1"/>
  <c r="R20" i="5"/>
  <c r="AA43" i="10"/>
  <c r="AB4" i="10"/>
  <c r="X10" i="12"/>
  <c r="W3" i="5"/>
  <c r="R23" i="5"/>
  <c r="T9" i="5"/>
  <c r="AU5" i="2"/>
  <c r="V6" i="5"/>
  <c r="U7" i="5"/>
  <c r="U8" i="5"/>
  <c r="W12" i="5"/>
  <c r="V18" i="5"/>
  <c r="Y10" i="12"/>
  <c r="X3" i="5"/>
  <c r="AC4" i="10"/>
  <c r="AB43" i="10"/>
  <c r="U9" i="5"/>
  <c r="U20" i="5"/>
  <c r="U23" i="5"/>
  <c r="T20" i="5"/>
  <c r="X12" i="5"/>
  <c r="W18" i="5"/>
  <c r="AV5" i="2"/>
  <c r="W6" i="5"/>
  <c r="V7" i="5"/>
  <c r="V8" i="5"/>
  <c r="Y3" i="5"/>
  <c r="Z10" i="12"/>
  <c r="AD4" i="10"/>
  <c r="AC43" i="10"/>
  <c r="V9" i="5"/>
  <c r="V20" i="5"/>
  <c r="T23" i="5"/>
  <c r="Y12" i="5"/>
  <c r="X18" i="5"/>
  <c r="AW5" i="2"/>
  <c r="X6" i="5"/>
  <c r="W7" i="5"/>
  <c r="W8" i="5"/>
  <c r="AD43" i="10"/>
  <c r="AE4" i="10"/>
  <c r="Z3" i="5"/>
  <c r="AA10" i="12"/>
  <c r="W9" i="5"/>
  <c r="W20" i="5"/>
  <c r="Z12" i="5"/>
  <c r="Y18" i="5"/>
  <c r="AX5" i="2"/>
  <c r="Y6" i="5"/>
  <c r="X7" i="5"/>
  <c r="X8" i="5"/>
  <c r="V23" i="5"/>
  <c r="AF4" i="10"/>
  <c r="AE43" i="10"/>
  <c r="AA3" i="5"/>
  <c r="AB10" i="12"/>
  <c r="X9" i="5"/>
  <c r="X20" i="5"/>
  <c r="X23" i="5"/>
  <c r="AA12" i="5"/>
  <c r="Z18" i="5"/>
  <c r="AY5" i="2"/>
  <c r="Z6" i="5"/>
  <c r="Y7" i="5"/>
  <c r="Y8" i="5"/>
  <c r="W23" i="5"/>
  <c r="AB3" i="5"/>
  <c r="AC10" i="12"/>
  <c r="AF43" i="10"/>
  <c r="AG4" i="10"/>
  <c r="Y9" i="5"/>
  <c r="Y20" i="5"/>
  <c r="Y23" i="5"/>
  <c r="Z7" i="5"/>
  <c r="Z8" i="5"/>
  <c r="AB12" i="5"/>
  <c r="AA18" i="5"/>
  <c r="AZ5" i="2"/>
  <c r="AA6" i="5"/>
  <c r="AD10" i="12"/>
  <c r="AC3" i="5"/>
  <c r="AH4" i="10"/>
  <c r="AG43" i="10"/>
  <c r="Z9" i="5"/>
  <c r="Z20" i="5"/>
  <c r="Z23" i="5"/>
  <c r="BA5" i="2"/>
  <c r="AB6" i="5"/>
  <c r="AA8" i="5"/>
  <c r="AA7" i="5"/>
  <c r="AC12" i="5"/>
  <c r="AB18" i="5"/>
  <c r="AE10" i="12"/>
  <c r="AD3" i="5"/>
  <c r="AI4" i="10"/>
  <c r="AH43" i="10"/>
  <c r="AA9" i="5"/>
  <c r="AA20" i="5"/>
  <c r="AA23" i="5"/>
  <c r="AD12" i="5"/>
  <c r="AC18" i="5"/>
  <c r="BB5" i="2"/>
  <c r="AC6" i="5"/>
  <c r="AB8" i="5"/>
  <c r="AB7" i="5"/>
  <c r="AI43" i="10"/>
  <c r="AJ4" i="10"/>
  <c r="AE3" i="5"/>
  <c r="AF10" i="12"/>
  <c r="AE12" i="5"/>
  <c r="AD18" i="5"/>
  <c r="BC5" i="2"/>
  <c r="AD6" i="5"/>
  <c r="AB9" i="5"/>
  <c r="AC8" i="5"/>
  <c r="AC7" i="5"/>
  <c r="AG10" i="12"/>
  <c r="AF3" i="5"/>
  <c r="AK4" i="10"/>
  <c r="AJ43" i="10"/>
  <c r="AC9" i="5"/>
  <c r="AC20" i="5"/>
  <c r="AC23" i="5"/>
  <c r="AF12" i="5"/>
  <c r="AE18" i="5"/>
  <c r="AB20" i="5"/>
  <c r="BD5" i="2"/>
  <c r="AE6" i="5"/>
  <c r="AD8" i="5"/>
  <c r="AD7" i="5"/>
  <c r="AK43" i="10"/>
  <c r="AL4" i="10"/>
  <c r="AG3" i="5"/>
  <c r="AH10" i="12"/>
  <c r="AD9" i="5"/>
  <c r="AD20" i="5"/>
  <c r="AB23" i="5"/>
  <c r="BE5" i="2"/>
  <c r="AF6" i="5"/>
  <c r="AE8" i="5"/>
  <c r="AE7" i="5"/>
  <c r="AG12" i="5"/>
  <c r="AF18" i="5"/>
  <c r="AH3" i="5"/>
  <c r="AI10" i="12"/>
  <c r="AL43" i="10"/>
  <c r="AM4" i="10"/>
  <c r="AF8" i="5"/>
  <c r="AF7" i="5"/>
  <c r="BF5" i="2"/>
  <c r="AG6" i="5"/>
  <c r="AE9" i="5"/>
  <c r="AD23" i="5"/>
  <c r="AH12" i="5"/>
  <c r="AG18" i="5"/>
  <c r="AI3" i="5"/>
  <c r="AJ10" i="12"/>
  <c r="AN4" i="10"/>
  <c r="AM43" i="10"/>
  <c r="AF9" i="5"/>
  <c r="AF20" i="5"/>
  <c r="AF23" i="5"/>
  <c r="BG5" i="2"/>
  <c r="AH6" i="5"/>
  <c r="AG7" i="5"/>
  <c r="AG8" i="5"/>
  <c r="AI12" i="5"/>
  <c r="AH18" i="5"/>
  <c r="AE20" i="5"/>
  <c r="AJ3" i="5"/>
  <c r="AK10" i="12"/>
  <c r="AO4" i="10"/>
  <c r="AN43" i="10"/>
  <c r="AG9" i="5"/>
  <c r="AG20" i="5"/>
  <c r="AG23" i="5"/>
  <c r="AE23" i="5"/>
  <c r="BH5" i="2"/>
  <c r="AI6" i="5"/>
  <c r="AJ12" i="5"/>
  <c r="AI18" i="5"/>
  <c r="AH7" i="5"/>
  <c r="AH8" i="5"/>
  <c r="AK3" i="5"/>
  <c r="AL10" i="12"/>
  <c r="AP4" i="10"/>
  <c r="AO43" i="10"/>
  <c r="AH9" i="5"/>
  <c r="AH20" i="5"/>
  <c r="BI5" i="2"/>
  <c r="AJ6" i="5"/>
  <c r="AI8" i="5"/>
  <c r="AI7" i="5"/>
  <c r="AK12" i="5"/>
  <c r="AJ18" i="5"/>
  <c r="AP43" i="10"/>
  <c r="AQ4" i="10"/>
  <c r="AL3" i="5"/>
  <c r="AM10" i="12"/>
  <c r="AI9" i="5"/>
  <c r="AI20" i="5"/>
  <c r="AI23" i="5"/>
  <c r="AL12" i="5"/>
  <c r="AK18" i="5"/>
  <c r="BJ5" i="2"/>
  <c r="AK6" i="5"/>
  <c r="AJ7" i="5"/>
  <c r="AJ8" i="5"/>
  <c r="AH23" i="5"/>
  <c r="AM3" i="5"/>
  <c r="AN10" i="12"/>
  <c r="AR4" i="10"/>
  <c r="AQ43" i="10"/>
  <c r="AJ9" i="5"/>
  <c r="AJ20" i="5"/>
  <c r="AJ23" i="5"/>
  <c r="BK5" i="2"/>
  <c r="AL6" i="5"/>
  <c r="AK7" i="5"/>
  <c r="AK8" i="5"/>
  <c r="AM12" i="5"/>
  <c r="AL18" i="5"/>
  <c r="AO10" i="12"/>
  <c r="AN3" i="5"/>
  <c r="AS4" i="10"/>
  <c r="AR43" i="10"/>
  <c r="AK9" i="5"/>
  <c r="AK20" i="5"/>
  <c r="AK23" i="5"/>
  <c r="AN12" i="5"/>
  <c r="AM18" i="5"/>
  <c r="BL5" i="2"/>
  <c r="AM6" i="5"/>
  <c r="AL7" i="5"/>
  <c r="AL8" i="5"/>
  <c r="AO3" i="5"/>
  <c r="AP10" i="12"/>
  <c r="AT4" i="10"/>
  <c r="AS43" i="10"/>
  <c r="AL9" i="5"/>
  <c r="AL20" i="5"/>
  <c r="AL23" i="5"/>
  <c r="BM5" i="2"/>
  <c r="AN6" i="5"/>
  <c r="AO12" i="5"/>
  <c r="AN18" i="5"/>
  <c r="AM7" i="5"/>
  <c r="AM8" i="5"/>
  <c r="AQ10" i="12"/>
  <c r="AP3" i="5"/>
  <c r="AU4" i="10"/>
  <c r="AT43" i="10"/>
  <c r="AM9" i="5"/>
  <c r="AM20" i="5"/>
  <c r="AM23" i="5"/>
  <c r="AP12" i="5"/>
  <c r="AO18" i="5"/>
  <c r="BN5" i="2"/>
  <c r="AO6" i="5"/>
  <c r="AN7" i="5"/>
  <c r="AN8" i="5"/>
  <c r="AR10" i="12"/>
  <c r="AQ3" i="5"/>
  <c r="AU43" i="10"/>
  <c r="AV4" i="10"/>
  <c r="AN9" i="5"/>
  <c r="AN20" i="5"/>
  <c r="AQ12" i="5"/>
  <c r="AP18" i="5"/>
  <c r="BO5" i="2"/>
  <c r="AP6" i="5"/>
  <c r="AO7" i="5"/>
  <c r="AO8" i="5"/>
  <c r="F22" i="6"/>
  <c r="AW4" i="10"/>
  <c r="AV43" i="10"/>
  <c r="AS10" i="12"/>
  <c r="AR3" i="5"/>
  <c r="AO9" i="5"/>
  <c r="AO20" i="5"/>
  <c r="AR12" i="5"/>
  <c r="AQ18" i="5"/>
  <c r="BP5" i="2"/>
  <c r="AQ6" i="5"/>
  <c r="AN23" i="5"/>
  <c r="AP8" i="5"/>
  <c r="AP7" i="5"/>
  <c r="AS3" i="5"/>
  <c r="AT10" i="12"/>
  <c r="AW43" i="10"/>
  <c r="AX4" i="10"/>
  <c r="AP9" i="5"/>
  <c r="AS12" i="5"/>
  <c r="AR18" i="5"/>
  <c r="BQ5" i="2"/>
  <c r="AR6" i="5"/>
  <c r="AQ8" i="5"/>
  <c r="AQ7" i="5"/>
  <c r="AO23" i="5"/>
  <c r="AU10" i="12"/>
  <c r="AT3" i="5"/>
  <c r="AY4" i="10"/>
  <c r="AX43" i="10"/>
  <c r="AQ9" i="5"/>
  <c r="AQ20" i="5"/>
  <c r="AQ23" i="5"/>
  <c r="BR5" i="2"/>
  <c r="AS6" i="5"/>
  <c r="AR8" i="5"/>
  <c r="AR7" i="5"/>
  <c r="AT12" i="5"/>
  <c r="AS18" i="5"/>
  <c r="AP20" i="5"/>
  <c r="AZ4" i="10"/>
  <c r="AY43" i="10"/>
  <c r="AV10" i="12"/>
  <c r="AU3" i="5"/>
  <c r="AR9" i="5"/>
  <c r="AR20" i="5"/>
  <c r="AP23" i="5"/>
  <c r="AU12" i="5"/>
  <c r="AT18" i="5"/>
  <c r="BS5" i="2"/>
  <c r="AT6" i="5"/>
  <c r="AS8" i="5"/>
  <c r="AS7" i="5"/>
  <c r="AZ43" i="10"/>
  <c r="BA4" i="10"/>
  <c r="AW10" i="12"/>
  <c r="AV3" i="5"/>
  <c r="AS9" i="5"/>
  <c r="AS20" i="5"/>
  <c r="AV12" i="5"/>
  <c r="AU18" i="5"/>
  <c r="AR23" i="5"/>
  <c r="BT5" i="2"/>
  <c r="AU6" i="5"/>
  <c r="AT8" i="5"/>
  <c r="AT7" i="5"/>
  <c r="BA43" i="10"/>
  <c r="BB4" i="10"/>
  <c r="AW3" i="5"/>
  <c r="AX10" i="12"/>
  <c r="AT9" i="5"/>
  <c r="AT20" i="5"/>
  <c r="AT23" i="5"/>
  <c r="AS23" i="5"/>
  <c r="BU5" i="2"/>
  <c r="AV6" i="5"/>
  <c r="AU8" i="5"/>
  <c r="AU7" i="5"/>
  <c r="AW12" i="5"/>
  <c r="AV18" i="5"/>
  <c r="BC4" i="10"/>
  <c r="BB43" i="10"/>
  <c r="AY10" i="12"/>
  <c r="AX3" i="5"/>
  <c r="AU9" i="5"/>
  <c r="AU20" i="5"/>
  <c r="AU23" i="5"/>
  <c r="BV5" i="2"/>
  <c r="AW6" i="5"/>
  <c r="AX12" i="5"/>
  <c r="AW18" i="5"/>
  <c r="AV8" i="5"/>
  <c r="AV7" i="5"/>
  <c r="BC43" i="10"/>
  <c r="BD4" i="10"/>
  <c r="AZ10" i="12"/>
  <c r="AY3" i="5"/>
  <c r="AV9" i="5"/>
  <c r="AV20" i="5"/>
  <c r="AV23" i="5"/>
  <c r="AW8" i="5"/>
  <c r="AW7" i="5"/>
  <c r="BW5" i="2"/>
  <c r="AX6" i="5"/>
  <c r="AY12" i="5"/>
  <c r="AX18" i="5"/>
  <c r="BA10" i="12"/>
  <c r="AZ3" i="5"/>
  <c r="BD43" i="10"/>
  <c r="BE4" i="10"/>
  <c r="AW9" i="5"/>
  <c r="AW20" i="5"/>
  <c r="AW23" i="5"/>
  <c r="AZ12" i="5"/>
  <c r="AY18" i="5"/>
  <c r="BX5" i="2"/>
  <c r="AY6" i="5"/>
  <c r="AX8" i="5"/>
  <c r="AX7" i="5"/>
  <c r="BF4" i="10"/>
  <c r="BE43" i="10"/>
  <c r="BA3" i="5"/>
  <c r="BB10" i="12"/>
  <c r="AX9" i="5"/>
  <c r="AX20" i="5"/>
  <c r="AX23" i="5"/>
  <c r="AY8" i="5"/>
  <c r="AY7" i="5"/>
  <c r="BA12" i="5"/>
  <c r="AZ18" i="5"/>
  <c r="BY5" i="2"/>
  <c r="AZ6" i="5"/>
  <c r="BG4" i="10"/>
  <c r="BF43" i="10"/>
  <c r="BC10" i="12"/>
  <c r="BB3" i="5"/>
  <c r="AY9" i="5"/>
  <c r="AY20" i="5"/>
  <c r="AY23" i="5"/>
  <c r="BB12" i="5"/>
  <c r="BA18" i="5"/>
  <c r="BZ5" i="2"/>
  <c r="BA6" i="5"/>
  <c r="AZ8" i="5"/>
  <c r="AZ7" i="5"/>
  <c r="BH4" i="10"/>
  <c r="BG43" i="10"/>
  <c r="BD10" i="12"/>
  <c r="BC3" i="5"/>
  <c r="CA5" i="2"/>
  <c r="BB6" i="5"/>
  <c r="BA8" i="5"/>
  <c r="BA7" i="5"/>
  <c r="BC12" i="5"/>
  <c r="BB18" i="5"/>
  <c r="AZ9" i="5"/>
  <c r="BI4" i="10"/>
  <c r="BH43" i="10"/>
  <c r="BE10" i="12"/>
  <c r="BD3" i="5"/>
  <c r="BA9" i="5"/>
  <c r="BA20" i="5"/>
  <c r="BA23" i="5"/>
  <c r="AZ20" i="5"/>
  <c r="BD12" i="5"/>
  <c r="BC18" i="5"/>
  <c r="CB5" i="2"/>
  <c r="BC6" i="5"/>
  <c r="BB8" i="5"/>
  <c r="BB7" i="5"/>
  <c r="BI43" i="10"/>
  <c r="BJ4" i="10"/>
  <c r="BE3" i="5"/>
  <c r="BF10" i="12"/>
  <c r="BB9" i="5"/>
  <c r="BB20" i="5"/>
  <c r="AZ23" i="5"/>
  <c r="CC5" i="2"/>
  <c r="BD6" i="5"/>
  <c r="BC8" i="5"/>
  <c r="BC7" i="5"/>
  <c r="BE12" i="5"/>
  <c r="BD18" i="5"/>
  <c r="BK4" i="10"/>
  <c r="BJ43" i="10"/>
  <c r="BG10" i="12"/>
  <c r="BF3" i="5"/>
  <c r="BC9" i="5"/>
  <c r="BC20" i="5"/>
  <c r="BF12" i="5"/>
  <c r="BE18" i="5"/>
  <c r="BB23" i="5"/>
  <c r="CD5" i="2"/>
  <c r="BE6" i="5"/>
  <c r="BD8" i="5"/>
  <c r="BD7" i="5"/>
  <c r="BL4" i="10"/>
  <c r="BK43" i="10"/>
  <c r="BH10" i="12"/>
  <c r="BG3" i="5"/>
  <c r="CE5" i="2"/>
  <c r="BF6" i="5"/>
  <c r="BG12" i="5"/>
  <c r="BF18" i="5"/>
  <c r="BE8" i="5"/>
  <c r="BE7" i="5"/>
  <c r="BC23" i="5"/>
  <c r="BD9" i="5"/>
  <c r="BM4" i="10"/>
  <c r="BL43" i="10"/>
  <c r="BI10" i="12"/>
  <c r="BH3" i="5"/>
  <c r="BE9" i="5"/>
  <c r="BE20" i="5"/>
  <c r="BE23" i="5"/>
  <c r="BD20" i="5"/>
  <c r="BH12" i="5"/>
  <c r="BG18" i="5"/>
  <c r="CF5" i="2"/>
  <c r="BG6" i="5"/>
  <c r="BF8" i="5"/>
  <c r="BF7" i="5"/>
  <c r="BM43" i="10"/>
  <c r="BN4" i="10"/>
  <c r="BI3" i="5"/>
  <c r="BJ10" i="12"/>
  <c r="BF9" i="5"/>
  <c r="BD23" i="5"/>
  <c r="BF20" i="5"/>
  <c r="CG5" i="2"/>
  <c r="BH6" i="5"/>
  <c r="BG8" i="5"/>
  <c r="BG7" i="5"/>
  <c r="BI12" i="5"/>
  <c r="BH18" i="5"/>
  <c r="BO4" i="10"/>
  <c r="BN43" i="10"/>
  <c r="BK10" i="12"/>
  <c r="BJ3" i="5"/>
  <c r="BG9" i="5"/>
  <c r="BG20" i="5"/>
  <c r="BG23" i="5"/>
  <c r="BJ12" i="5"/>
  <c r="BI18" i="5"/>
  <c r="CH5" i="2"/>
  <c r="BI6" i="5"/>
  <c r="BH8" i="5"/>
  <c r="BH7" i="5"/>
  <c r="BF23" i="5"/>
  <c r="BL10" i="12"/>
  <c r="BK3" i="5"/>
  <c r="BP4" i="10"/>
  <c r="BO43" i="10"/>
  <c r="BH9" i="5"/>
  <c r="BH20" i="5"/>
  <c r="BH23" i="5"/>
  <c r="BK12" i="5"/>
  <c r="BJ18" i="5"/>
  <c r="CI5" i="2"/>
  <c r="BJ6" i="5"/>
  <c r="BI8" i="5"/>
  <c r="BI7" i="5"/>
  <c r="BP43" i="10"/>
  <c r="BQ4" i="10"/>
  <c r="BM10" i="12"/>
  <c r="BL3" i="5"/>
  <c r="BI9" i="5"/>
  <c r="BI20" i="5"/>
  <c r="BI23" i="5"/>
  <c r="BJ8" i="5"/>
  <c r="BJ7" i="5"/>
  <c r="BL12" i="5"/>
  <c r="BK18" i="5"/>
  <c r="CJ5" i="2"/>
  <c r="BK6" i="5"/>
  <c r="BM3" i="5"/>
  <c r="BN10" i="12"/>
  <c r="BR4" i="10"/>
  <c r="BQ43" i="10"/>
  <c r="BJ9" i="5"/>
  <c r="BJ20" i="5"/>
  <c r="BJ23" i="5"/>
  <c r="BM12" i="5"/>
  <c r="BL18" i="5"/>
  <c r="CK5" i="2"/>
  <c r="BL6" i="5"/>
  <c r="BK7" i="5"/>
  <c r="BK8" i="5"/>
  <c r="BO10" i="12"/>
  <c r="BN3" i="5"/>
  <c r="BR43" i="10"/>
  <c r="BS4" i="10"/>
  <c r="BK9" i="5"/>
  <c r="BK20" i="5"/>
  <c r="BK23" i="5"/>
  <c r="CL5" i="2"/>
  <c r="BM6" i="5"/>
  <c r="BL7" i="5"/>
  <c r="BL8" i="5"/>
  <c r="BN12" i="5"/>
  <c r="BM18" i="5"/>
  <c r="BS43" i="10"/>
  <c r="BT4" i="10"/>
  <c r="BO3" i="5"/>
  <c r="BP10" i="12"/>
  <c r="BL9" i="5"/>
  <c r="BL20" i="5"/>
  <c r="CM5" i="2"/>
  <c r="BN6" i="5"/>
  <c r="BM7" i="5"/>
  <c r="BM8" i="5"/>
  <c r="BO12" i="5"/>
  <c r="BN18" i="5"/>
  <c r="BT43" i="10"/>
  <c r="BU4" i="10"/>
  <c r="BQ10" i="12"/>
  <c r="BP3" i="5"/>
  <c r="BM9" i="5"/>
  <c r="BM20" i="5"/>
  <c r="BP12" i="5"/>
  <c r="BO18" i="5"/>
  <c r="CN5" i="2"/>
  <c r="BO6" i="5"/>
  <c r="BL23" i="5"/>
  <c r="BN7" i="5"/>
  <c r="BN8" i="5"/>
  <c r="BQ3" i="5"/>
  <c r="BR10" i="12"/>
  <c r="BU43" i="10"/>
  <c r="BV4" i="10"/>
  <c r="BN9" i="5"/>
  <c r="BN20" i="5"/>
  <c r="BQ12" i="5"/>
  <c r="BP18" i="5"/>
  <c r="BM23" i="5"/>
  <c r="CO5" i="2"/>
  <c r="BP6" i="5"/>
  <c r="BO7" i="5"/>
  <c r="BO8" i="5"/>
  <c r="BW4" i="10"/>
  <c r="BV43" i="10"/>
  <c r="BS10" i="12"/>
  <c r="BR3" i="5"/>
  <c r="BO9" i="5"/>
  <c r="CP5" i="2"/>
  <c r="BQ6" i="5"/>
  <c r="BP7" i="5"/>
  <c r="BP8" i="5"/>
  <c r="BN23" i="5"/>
  <c r="BR12" i="5"/>
  <c r="BQ18" i="5"/>
  <c r="BS3" i="5"/>
  <c r="BT10" i="12"/>
  <c r="BW43" i="10"/>
  <c r="BX4" i="10"/>
  <c r="CQ5" i="2"/>
  <c r="BR6" i="5"/>
  <c r="BQ7" i="5"/>
  <c r="BQ8" i="5"/>
  <c r="BO20" i="5"/>
  <c r="BP9" i="5"/>
  <c r="BP20" i="5"/>
  <c r="BS12" i="5"/>
  <c r="BR18" i="5"/>
  <c r="BX43" i="10"/>
  <c r="BY4" i="10"/>
  <c r="BU10" i="12"/>
  <c r="BT3" i="5"/>
  <c r="BQ9" i="5"/>
  <c r="BQ20" i="5"/>
  <c r="BR7" i="5"/>
  <c r="BR8" i="5"/>
  <c r="BO23" i="5"/>
  <c r="BT12" i="5"/>
  <c r="BS18" i="5"/>
  <c r="BP23" i="5"/>
  <c r="CR5" i="2"/>
  <c r="BS6" i="5"/>
  <c r="BY43" i="10"/>
  <c r="BZ4" i="10"/>
  <c r="BU3" i="5"/>
  <c r="BV10" i="12"/>
  <c r="BR9" i="5"/>
  <c r="BR20" i="5"/>
  <c r="BR23" i="5"/>
  <c r="CS5" i="2"/>
  <c r="BT6" i="5"/>
  <c r="BS7" i="5"/>
  <c r="BS8" i="5"/>
  <c r="BU12" i="5"/>
  <c r="BT18" i="5"/>
  <c r="BQ23" i="5"/>
  <c r="BW10" i="12"/>
  <c r="BV3" i="5"/>
  <c r="CA4" i="10"/>
  <c r="BZ43" i="10"/>
  <c r="BS9" i="5"/>
  <c r="BS20" i="5"/>
  <c r="BS23" i="5"/>
  <c r="BV12" i="5"/>
  <c r="BU18" i="5"/>
  <c r="CT5" i="2"/>
  <c r="BU6" i="5"/>
  <c r="BT7" i="5"/>
  <c r="BT8" i="5"/>
  <c r="BX10" i="12"/>
  <c r="BW3" i="5"/>
  <c r="CA43" i="10"/>
  <c r="CB4" i="10"/>
  <c r="BT9" i="5"/>
  <c r="BT20" i="5"/>
  <c r="BT23" i="5"/>
  <c r="BU7" i="5"/>
  <c r="BU8" i="5"/>
  <c r="BW12" i="5"/>
  <c r="BV18" i="5"/>
  <c r="CU5" i="2"/>
  <c r="BV6" i="5"/>
  <c r="CB43" i="10"/>
  <c r="CC4" i="10"/>
  <c r="BY10" i="12"/>
  <c r="BX3" i="5"/>
  <c r="BU9" i="5"/>
  <c r="BU20" i="5"/>
  <c r="BU23" i="5"/>
  <c r="CV5" i="2"/>
  <c r="BW6" i="5"/>
  <c r="BX12" i="5"/>
  <c r="BW18" i="5"/>
  <c r="BV7" i="5"/>
  <c r="BV8" i="5"/>
  <c r="BY3" i="5"/>
  <c r="BZ10" i="12"/>
  <c r="CC43" i="10"/>
  <c r="CD4" i="10"/>
  <c r="BV9" i="5"/>
  <c r="BV20" i="5"/>
  <c r="BV23" i="5"/>
  <c r="CW5" i="2"/>
  <c r="BX6" i="5"/>
  <c r="BW7" i="5"/>
  <c r="BW8" i="5"/>
  <c r="BY12" i="5"/>
  <c r="BX18" i="5"/>
  <c r="CA10" i="12"/>
  <c r="BZ3" i="5"/>
  <c r="CE4" i="10"/>
  <c r="CD43" i="10"/>
  <c r="BW9" i="5"/>
  <c r="BW20" i="5"/>
  <c r="BW23" i="5"/>
  <c r="CX5" i="2"/>
  <c r="BY6" i="5"/>
  <c r="BX7" i="5"/>
  <c r="BX8" i="5"/>
  <c r="BZ12" i="5"/>
  <c r="BY18" i="5"/>
  <c r="CB10" i="12"/>
  <c r="CA3" i="5"/>
  <c r="CF4" i="10"/>
  <c r="CE43" i="10"/>
  <c r="BX9" i="5"/>
  <c r="BX20" i="5"/>
  <c r="CA12" i="5"/>
  <c r="BZ18" i="5"/>
  <c r="CY5" i="2"/>
  <c r="BZ6" i="5"/>
  <c r="BY7" i="5"/>
  <c r="BY8" i="5"/>
  <c r="CF43" i="10"/>
  <c r="CG4" i="10"/>
  <c r="CC10" i="12"/>
  <c r="CB3" i="5"/>
  <c r="BY9" i="5"/>
  <c r="BY20" i="5"/>
  <c r="BY23" i="5"/>
  <c r="CZ5" i="2"/>
  <c r="CA6" i="5"/>
  <c r="BZ7" i="5"/>
  <c r="BZ8" i="5"/>
  <c r="BX23" i="5"/>
  <c r="CB12" i="5"/>
  <c r="CA18" i="5"/>
  <c r="CH4" i="10"/>
  <c r="CG43" i="10"/>
  <c r="CC3" i="5"/>
  <c r="CD10" i="12"/>
  <c r="BZ9" i="5"/>
  <c r="BZ20" i="5"/>
  <c r="CA7" i="5"/>
  <c r="CA8" i="5"/>
  <c r="CC12" i="5"/>
  <c r="CB18" i="5"/>
  <c r="DA5" i="2"/>
  <c r="CB6" i="5"/>
  <c r="CI4" i="10"/>
  <c r="CH43" i="10"/>
  <c r="CE10" i="12"/>
  <c r="CD3" i="5"/>
  <c r="CA9" i="5"/>
  <c r="CA20" i="5"/>
  <c r="CD12" i="5"/>
  <c r="CC18" i="5"/>
  <c r="BZ23" i="5"/>
  <c r="DB5" i="2"/>
  <c r="CC6" i="5"/>
  <c r="CB7" i="5"/>
  <c r="CB8" i="5"/>
  <c r="CI43" i="10"/>
  <c r="CJ4" i="10"/>
  <c r="CF10" i="12"/>
  <c r="CE3" i="5"/>
  <c r="CB9" i="5"/>
  <c r="CB20" i="5"/>
  <c r="DC5" i="2"/>
  <c r="CD6" i="5"/>
  <c r="CE12" i="5"/>
  <c r="CD18" i="5"/>
  <c r="CC7" i="5"/>
  <c r="CC8" i="5"/>
  <c r="CA23" i="5"/>
  <c r="CG10" i="12"/>
  <c r="CF3" i="5"/>
  <c r="CK4" i="10"/>
  <c r="CJ43" i="10"/>
  <c r="CC9" i="5"/>
  <c r="CC20" i="5"/>
  <c r="CC23" i="5"/>
  <c r="DD5" i="2"/>
  <c r="CE6" i="5"/>
  <c r="CD7" i="5"/>
  <c r="CD8" i="5"/>
  <c r="CF12" i="5"/>
  <c r="CE18" i="5"/>
  <c r="CB23" i="5"/>
  <c r="CG3" i="5"/>
  <c r="CH10" i="12"/>
  <c r="CL4" i="10"/>
  <c r="CK43" i="10"/>
  <c r="CD9" i="5"/>
  <c r="CD20" i="5"/>
  <c r="CD23" i="5"/>
  <c r="CG12" i="5"/>
  <c r="CF18" i="5"/>
  <c r="DE5" i="2"/>
  <c r="CF6" i="5"/>
  <c r="CE7" i="5"/>
  <c r="CE8" i="5"/>
  <c r="CM4" i="10"/>
  <c r="CL43" i="10"/>
  <c r="CI10" i="12"/>
  <c r="CH3" i="5"/>
  <c r="CE9" i="5"/>
  <c r="CE20" i="5"/>
  <c r="CE23" i="5"/>
  <c r="DF5" i="2"/>
  <c r="CG6" i="5"/>
  <c r="CF7" i="5"/>
  <c r="CF8" i="5"/>
  <c r="CH12" i="5"/>
  <c r="CG18" i="5"/>
  <c r="CM43" i="10"/>
  <c r="CN4" i="10"/>
  <c r="CJ10" i="12"/>
  <c r="CI3" i="5"/>
  <c r="CF9" i="5"/>
  <c r="CF20" i="5"/>
  <c r="CF23" i="5"/>
  <c r="CI12" i="5"/>
  <c r="CH18" i="5"/>
  <c r="DG5" i="2"/>
  <c r="CH6" i="5"/>
  <c r="CG7" i="5"/>
  <c r="CG8" i="5"/>
  <c r="CK10" i="12"/>
  <c r="CJ3" i="5"/>
  <c r="CO4" i="10"/>
  <c r="CN43" i="10"/>
  <c r="CG9" i="5"/>
  <c r="CG20" i="5"/>
  <c r="CG23" i="5"/>
  <c r="DH5" i="2"/>
  <c r="CI6" i="5"/>
  <c r="CH7" i="5"/>
  <c r="CH8" i="5"/>
  <c r="CJ12" i="5"/>
  <c r="CI18" i="5"/>
  <c r="CO43" i="10"/>
  <c r="CP4" i="10"/>
  <c r="CK3" i="5"/>
  <c r="CL10" i="12"/>
  <c r="CH9" i="5"/>
  <c r="CH20" i="5"/>
  <c r="CH23" i="5"/>
  <c r="CI7" i="5"/>
  <c r="CI8" i="5"/>
  <c r="DI5" i="2"/>
  <c r="CJ6" i="5"/>
  <c r="CK12" i="5"/>
  <c r="CJ18" i="5"/>
  <c r="CP43" i="10"/>
  <c r="CQ4" i="10"/>
  <c r="CM10" i="12"/>
  <c r="CL3" i="5"/>
  <c r="CI9" i="5"/>
  <c r="CI20" i="5"/>
  <c r="CI23" i="5"/>
  <c r="DJ5" i="2"/>
  <c r="CK6" i="5"/>
  <c r="CJ7" i="5"/>
  <c r="CJ8" i="5"/>
  <c r="CL12" i="5"/>
  <c r="CK18" i="5"/>
  <c r="CR4" i="10"/>
  <c r="CQ43" i="10"/>
  <c r="CN10" i="12"/>
  <c r="CM3" i="5"/>
  <c r="CJ9" i="5"/>
  <c r="CJ20" i="5"/>
  <c r="CM12" i="5"/>
  <c r="CL18" i="5"/>
  <c r="DK5" i="2"/>
  <c r="CL6" i="5"/>
  <c r="CK7" i="5"/>
  <c r="CK8" i="5"/>
  <c r="CO10" i="12"/>
  <c r="CN3" i="5"/>
  <c r="CR43" i="10"/>
  <c r="CS4" i="10"/>
  <c r="CK9" i="5"/>
  <c r="CN12" i="5"/>
  <c r="CM18" i="5"/>
  <c r="CK20" i="5"/>
  <c r="CJ23" i="5"/>
  <c r="DL5" i="2"/>
  <c r="CM6" i="5"/>
  <c r="CL7" i="5"/>
  <c r="CL8" i="5"/>
  <c r="CT4" i="10"/>
  <c r="CS43" i="10"/>
  <c r="CO3" i="5"/>
  <c r="CP10" i="12"/>
  <c r="CL9" i="5"/>
  <c r="CL20" i="5"/>
  <c r="CO12" i="5"/>
  <c r="CN18" i="5"/>
  <c r="CK23" i="5"/>
  <c r="DM5" i="2"/>
  <c r="CN6" i="5"/>
  <c r="CM7" i="5"/>
  <c r="CM8" i="5"/>
  <c r="CQ10" i="12"/>
  <c r="CP3" i="5"/>
  <c r="CT43" i="10"/>
  <c r="CU4" i="10"/>
  <c r="CM9" i="5"/>
  <c r="CM20" i="5"/>
  <c r="DN5" i="2"/>
  <c r="CO6" i="5"/>
  <c r="CN7" i="5"/>
  <c r="CN8" i="5"/>
  <c r="CP12" i="5"/>
  <c r="CO18" i="5"/>
  <c r="CL23" i="5"/>
  <c r="CR10" i="12"/>
  <c r="CQ3" i="5"/>
  <c r="CV4" i="10"/>
  <c r="CU43" i="10"/>
  <c r="CN9" i="5"/>
  <c r="CN20" i="5"/>
  <c r="CN23" i="5"/>
  <c r="DO5" i="2"/>
  <c r="CP6" i="5"/>
  <c r="CQ12" i="5"/>
  <c r="CP18" i="5"/>
  <c r="CO7" i="5"/>
  <c r="CO8" i="5"/>
  <c r="CM23" i="5"/>
  <c r="CS10" i="12"/>
  <c r="CR3" i="5"/>
  <c r="CV43" i="10"/>
  <c r="CW4" i="10"/>
  <c r="CO9" i="5"/>
  <c r="CO20" i="5"/>
  <c r="CO23" i="5"/>
  <c r="CP7" i="5"/>
  <c r="CP8" i="5"/>
  <c r="CR12" i="5"/>
  <c r="CQ18" i="5"/>
  <c r="DP5" i="2"/>
  <c r="CQ6" i="5"/>
  <c r="CX4" i="10"/>
  <c r="CW43" i="10"/>
  <c r="CS3" i="5"/>
  <c r="CT10" i="12"/>
  <c r="CP9" i="5"/>
  <c r="CP20" i="5"/>
  <c r="CP23" i="5"/>
  <c r="DQ5" i="2"/>
  <c r="CR6" i="5"/>
  <c r="CS12" i="5"/>
  <c r="CR18" i="5"/>
  <c r="CQ7" i="5"/>
  <c r="CQ8" i="5"/>
  <c r="CY4" i="10"/>
  <c r="CX43" i="10"/>
  <c r="CU10" i="12"/>
  <c r="CT3" i="5"/>
  <c r="CQ9" i="5"/>
  <c r="CQ20" i="5"/>
  <c r="CQ23" i="5"/>
  <c r="DR5" i="2"/>
  <c r="CS6" i="5"/>
  <c r="CT12" i="5"/>
  <c r="CS18" i="5"/>
  <c r="CR7" i="5"/>
  <c r="CR8" i="5"/>
  <c r="CY43" i="10"/>
  <c r="CZ4" i="10"/>
  <c r="CU3" i="5"/>
  <c r="CV10" i="12"/>
  <c r="CR9" i="5"/>
  <c r="CR20" i="5"/>
  <c r="CR23" i="5"/>
  <c r="DS5" i="2"/>
  <c r="CT6" i="5"/>
  <c r="CU12" i="5"/>
  <c r="CT18" i="5"/>
  <c r="CS7" i="5"/>
  <c r="CS8" i="5"/>
  <c r="CW10" i="12"/>
  <c r="CV3" i="5"/>
  <c r="CZ43" i="10"/>
  <c r="DA4" i="10"/>
  <c r="CS9" i="5"/>
  <c r="CS20" i="5"/>
  <c r="CS23" i="5"/>
  <c r="CV12" i="5"/>
  <c r="CU18" i="5"/>
  <c r="DT5" i="2"/>
  <c r="CU6" i="5"/>
  <c r="CT7" i="5"/>
  <c r="CT8" i="5"/>
  <c r="DA43" i="10"/>
  <c r="DB4" i="10"/>
  <c r="CW3" i="5"/>
  <c r="CX10" i="12"/>
  <c r="CT9" i="5"/>
  <c r="CT20" i="5"/>
  <c r="CT23" i="5"/>
  <c r="CW12" i="5"/>
  <c r="CV18" i="5"/>
  <c r="CU8" i="5"/>
  <c r="CU7" i="5"/>
  <c r="DU5" i="2"/>
  <c r="CV6" i="5"/>
  <c r="CY10" i="12"/>
  <c r="CX3" i="5"/>
  <c r="DB43" i="10"/>
  <c r="DC4" i="10"/>
  <c r="CU9" i="5"/>
  <c r="CU20" i="5"/>
  <c r="CU23" i="5"/>
  <c r="CX12" i="5"/>
  <c r="CW18" i="5"/>
  <c r="DV5" i="2"/>
  <c r="CW6" i="5"/>
  <c r="CV8" i="5"/>
  <c r="CV7" i="5"/>
  <c r="CY3" i="5"/>
  <c r="CZ10" i="12"/>
  <c r="DC43" i="10"/>
  <c r="DD4" i="10"/>
  <c r="CV9" i="5"/>
  <c r="CV20" i="5"/>
  <c r="CV23" i="5"/>
  <c r="CY12" i="5"/>
  <c r="CX18" i="5"/>
  <c r="DW5" i="2"/>
  <c r="CX6" i="5"/>
  <c r="CW8" i="5"/>
  <c r="CW7" i="5"/>
  <c r="DE4" i="10"/>
  <c r="DD43" i="10"/>
  <c r="DA10" i="12"/>
  <c r="CZ3" i="5"/>
  <c r="CW9" i="5"/>
  <c r="DX5" i="2"/>
  <c r="CY6" i="5"/>
  <c r="CZ12" i="5"/>
  <c r="CY18" i="5"/>
  <c r="CX7" i="5"/>
  <c r="CX8" i="5"/>
  <c r="DF4" i="10"/>
  <c r="DE43" i="10"/>
  <c r="DA3" i="5"/>
  <c r="DB10" i="12"/>
  <c r="CX9" i="5"/>
  <c r="CX20" i="5"/>
  <c r="CX23" i="5"/>
  <c r="DA12" i="5"/>
  <c r="CZ18" i="5"/>
  <c r="DY5" i="2"/>
  <c r="CZ6" i="5"/>
  <c r="CY7" i="5"/>
  <c r="CY8" i="5"/>
  <c r="CW20" i="5"/>
  <c r="DF43" i="10"/>
  <c r="DG4" i="10"/>
  <c r="DC10" i="12"/>
  <c r="DB3" i="5"/>
  <c r="CW23" i="5"/>
  <c r="CZ8" i="5"/>
  <c r="CZ7" i="5"/>
  <c r="DB12" i="5"/>
  <c r="DA18" i="5"/>
  <c r="CY9" i="5"/>
  <c r="DZ5" i="2"/>
  <c r="DA6" i="5"/>
  <c r="DD10" i="12"/>
  <c r="DC3" i="5"/>
  <c r="DH4" i="10"/>
  <c r="DG43" i="10"/>
  <c r="CZ9" i="5"/>
  <c r="CZ20" i="5"/>
  <c r="CZ23" i="5"/>
  <c r="CY20" i="5"/>
  <c r="EA5" i="2"/>
  <c r="DB6" i="5"/>
  <c r="DA8" i="5"/>
  <c r="DA7" i="5"/>
  <c r="DC12" i="5"/>
  <c r="DB18" i="5"/>
  <c r="DI4" i="10"/>
  <c r="DH43" i="10"/>
  <c r="DE10" i="12"/>
  <c r="DD3" i="5"/>
  <c r="DA9" i="5"/>
  <c r="DA20" i="5"/>
  <c r="CY23" i="5"/>
  <c r="DD12" i="5"/>
  <c r="DC18" i="5"/>
  <c r="EB5" i="2"/>
  <c r="DC6" i="5"/>
  <c r="DB7" i="5"/>
  <c r="DB8" i="5"/>
  <c r="DI43" i="10"/>
  <c r="DJ4" i="10"/>
  <c r="DE3" i="5"/>
  <c r="DF10" i="12"/>
  <c r="DB9" i="5"/>
  <c r="DB20" i="5"/>
  <c r="EC5" i="2"/>
  <c r="DD6" i="5"/>
  <c r="DC7" i="5"/>
  <c r="DC8" i="5"/>
  <c r="DE12" i="5"/>
  <c r="DD18" i="5"/>
  <c r="DA23" i="5"/>
  <c r="DG10" i="12"/>
  <c r="DF3" i="5"/>
  <c r="DJ43" i="10"/>
  <c r="DK4" i="10"/>
  <c r="DC9" i="5"/>
  <c r="DC20" i="5"/>
  <c r="DC23" i="5"/>
  <c r="DB23" i="5"/>
  <c r="DF12" i="5"/>
  <c r="DE18" i="5"/>
  <c r="ED5" i="2"/>
  <c r="DE6" i="5"/>
  <c r="DD7" i="5"/>
  <c r="DD8" i="5"/>
  <c r="DH10" i="12"/>
  <c r="DG3" i="5"/>
  <c r="DL4" i="10"/>
  <c r="DK43" i="10"/>
  <c r="DD9" i="5"/>
  <c r="DD20" i="5"/>
  <c r="DD23" i="5"/>
  <c r="DG12" i="5"/>
  <c r="DF18" i="5"/>
  <c r="EE5" i="2"/>
  <c r="DF6" i="5"/>
  <c r="DE7" i="5"/>
  <c r="DE8" i="5"/>
  <c r="DI10" i="12"/>
  <c r="DH3" i="5"/>
  <c r="DM4" i="10"/>
  <c r="DL43" i="10"/>
  <c r="DE9" i="5"/>
  <c r="DE20" i="5"/>
  <c r="DE23" i="5"/>
  <c r="DH12" i="5"/>
  <c r="DG18" i="5"/>
  <c r="EF5" i="2"/>
  <c r="DG6" i="5"/>
  <c r="DF7" i="5"/>
  <c r="DF8" i="5"/>
  <c r="DI3" i="5"/>
  <c r="DJ10" i="12"/>
  <c r="DM43" i="10"/>
  <c r="DN4" i="10"/>
  <c r="DF9" i="5"/>
  <c r="DF20" i="5"/>
  <c r="DF23" i="5"/>
  <c r="DI12" i="5"/>
  <c r="DH18" i="5"/>
  <c r="DG7" i="5"/>
  <c r="DG8" i="5"/>
  <c r="EG5" i="2"/>
  <c r="DH6" i="5"/>
  <c r="DN43" i="10"/>
  <c r="DO4" i="10"/>
  <c r="DK10" i="12"/>
  <c r="DJ3" i="5"/>
  <c r="DG9" i="5"/>
  <c r="DG20" i="5"/>
  <c r="DG23" i="5"/>
  <c r="DJ12" i="5"/>
  <c r="DI18" i="5"/>
  <c r="EH5" i="2"/>
  <c r="DI6" i="5"/>
  <c r="DH7" i="5"/>
  <c r="DH8" i="5"/>
  <c r="DO43" i="10"/>
  <c r="DP4" i="10"/>
  <c r="DL10" i="12"/>
  <c r="DK3" i="5"/>
  <c r="DH9" i="5"/>
  <c r="DH20" i="5"/>
  <c r="DI7" i="5"/>
  <c r="DI8" i="5"/>
  <c r="DK12" i="5"/>
  <c r="DJ18" i="5"/>
  <c r="EI5" i="2"/>
  <c r="DJ6" i="5"/>
  <c r="DM10" i="12"/>
  <c r="DL3" i="5"/>
  <c r="DQ4" i="10"/>
  <c r="DP43" i="10"/>
  <c r="DI9" i="5"/>
  <c r="EJ5" i="2"/>
  <c r="DK6" i="5"/>
  <c r="DJ7" i="5"/>
  <c r="DJ8" i="5"/>
  <c r="DI20" i="5"/>
  <c r="DL12" i="5"/>
  <c r="DK18" i="5"/>
  <c r="DH23" i="5"/>
  <c r="DQ43" i="10"/>
  <c r="DR4" i="10"/>
  <c r="DN10" i="12"/>
  <c r="DM3" i="5"/>
  <c r="DI23" i="5"/>
  <c r="DK7" i="5"/>
  <c r="DK8" i="5"/>
  <c r="EK5" i="2"/>
  <c r="DL6" i="5"/>
  <c r="DM12" i="5"/>
  <c r="DL18" i="5"/>
  <c r="DJ9" i="5"/>
  <c r="DO10" i="12"/>
  <c r="DN3" i="5"/>
  <c r="DS4" i="10"/>
  <c r="DR43" i="10"/>
  <c r="DK9" i="5"/>
  <c r="DK20" i="5"/>
  <c r="DK23" i="5"/>
  <c r="DL7" i="5"/>
  <c r="DL8" i="5"/>
  <c r="EL5" i="2"/>
  <c r="DM6" i="5"/>
  <c r="DJ20" i="5"/>
  <c r="DN12" i="5"/>
  <c r="DM18" i="5"/>
  <c r="DT4" i="10"/>
  <c r="DS43" i="10"/>
  <c r="DP10" i="12"/>
  <c r="DO3" i="5"/>
  <c r="DL9" i="5"/>
  <c r="DL20" i="5"/>
  <c r="EM5" i="2"/>
  <c r="DN6" i="5"/>
  <c r="DO12" i="5"/>
  <c r="DN18" i="5"/>
  <c r="DM7" i="5"/>
  <c r="DM8" i="5"/>
  <c r="DJ23" i="5"/>
  <c r="DU4" i="10"/>
  <c r="DT43" i="10"/>
  <c r="DQ10" i="12"/>
  <c r="DP3" i="5"/>
  <c r="DM9" i="5"/>
  <c r="DM20" i="5"/>
  <c r="DM23" i="5"/>
  <c r="DN7" i="5"/>
  <c r="DN8" i="5"/>
  <c r="DP12" i="5"/>
  <c r="DO18" i="5"/>
  <c r="DL23" i="5"/>
  <c r="EN5" i="2"/>
  <c r="DO6" i="5"/>
  <c r="DQ3" i="5"/>
  <c r="DR10" i="12"/>
  <c r="DU43" i="10"/>
  <c r="DV4" i="10"/>
  <c r="DN9" i="5"/>
  <c r="DN20" i="5"/>
  <c r="DN23" i="5"/>
  <c r="DO7" i="5"/>
  <c r="DO8" i="5"/>
  <c r="EO5" i="2"/>
  <c r="DP6" i="5"/>
  <c r="DQ12" i="5"/>
  <c r="DP18" i="5"/>
  <c r="DW4" i="10"/>
  <c r="DV43" i="10"/>
  <c r="DS10" i="12"/>
  <c r="DR3" i="5"/>
  <c r="DO9" i="5"/>
  <c r="DO20" i="5"/>
  <c r="DO23" i="5"/>
  <c r="DR12" i="5"/>
  <c r="DQ18" i="5"/>
  <c r="EP5" i="2"/>
  <c r="DQ6" i="5"/>
  <c r="DP7" i="5"/>
  <c r="DP8" i="5"/>
  <c r="DS3" i="5"/>
  <c r="DT10" i="12"/>
  <c r="DW43" i="10"/>
  <c r="DX4" i="10"/>
  <c r="DP9" i="5"/>
  <c r="DP20" i="5"/>
  <c r="DP23" i="5"/>
  <c r="DQ7" i="5"/>
  <c r="DQ8" i="5"/>
  <c r="DR18" i="5"/>
  <c r="DS12" i="5"/>
  <c r="EQ5" i="2"/>
  <c r="DR6" i="5"/>
  <c r="DU10" i="12"/>
  <c r="DT3" i="5"/>
  <c r="DX43" i="10"/>
  <c r="DY4" i="10"/>
  <c r="DQ9" i="5"/>
  <c r="DQ20" i="5"/>
  <c r="DQ23" i="5"/>
  <c r="DR8" i="5"/>
  <c r="DR7" i="5"/>
  <c r="DS18" i="5"/>
  <c r="DT12" i="5"/>
  <c r="ER5" i="2"/>
  <c r="DS6" i="5"/>
  <c r="DY43" i="10"/>
  <c r="DZ4" i="10"/>
  <c r="DV10" i="12"/>
  <c r="DU3" i="5"/>
  <c r="DR9" i="5"/>
  <c r="DR20" i="5"/>
  <c r="DR23" i="5"/>
  <c r="DU12" i="5"/>
  <c r="DT18" i="5"/>
  <c r="DS8" i="5"/>
  <c r="DS7" i="5"/>
  <c r="ES5" i="2"/>
  <c r="DT6" i="5"/>
  <c r="EA4" i="10"/>
  <c r="DZ43" i="10"/>
  <c r="DV3" i="5"/>
  <c r="DW10" i="12"/>
  <c r="DS9" i="5"/>
  <c r="DS20" i="5"/>
  <c r="DS23" i="5"/>
  <c r="DU18" i="5"/>
  <c r="DV12" i="5"/>
  <c r="ET5" i="2"/>
  <c r="DU6" i="5"/>
  <c r="DT8" i="5"/>
  <c r="DT7" i="5"/>
  <c r="EA43" i="10"/>
  <c r="EB4" i="10"/>
  <c r="DW3" i="5"/>
  <c r="DX10" i="12"/>
  <c r="DT9" i="5"/>
  <c r="DT20" i="5"/>
  <c r="DT23" i="5"/>
  <c r="DV18" i="5"/>
  <c r="DW12" i="5"/>
  <c r="DU7" i="5"/>
  <c r="DU8" i="5"/>
  <c r="EU5" i="2"/>
  <c r="DV6" i="5"/>
  <c r="EC4" i="10"/>
  <c r="EB43" i="10"/>
  <c r="DX3" i="5"/>
  <c r="DY10" i="12"/>
  <c r="DU9" i="5"/>
  <c r="DU20" i="5"/>
  <c r="DU23" i="5"/>
  <c r="DX12" i="5"/>
  <c r="DW18" i="5"/>
  <c r="EV5" i="2"/>
  <c r="DW6" i="5"/>
  <c r="DV7" i="5"/>
  <c r="DV8" i="5"/>
  <c r="ED4" i="10"/>
  <c r="EC43" i="10"/>
  <c r="DZ10" i="12"/>
  <c r="DY3" i="5"/>
  <c r="DV9" i="5"/>
  <c r="DV20" i="5"/>
  <c r="DV23" i="5"/>
  <c r="EW5" i="2"/>
  <c r="DX6" i="5"/>
  <c r="DW8" i="5"/>
  <c r="DW7" i="5"/>
  <c r="DY12" i="5"/>
  <c r="DX18" i="5"/>
  <c r="EA10" i="12"/>
  <c r="DZ3" i="5"/>
  <c r="ED43" i="10"/>
  <c r="EE4" i="10"/>
  <c r="DW9" i="5"/>
  <c r="DW20" i="5"/>
  <c r="DW23" i="5"/>
  <c r="DZ12" i="5"/>
  <c r="DY18" i="5"/>
  <c r="EX5" i="2"/>
  <c r="DY6" i="5"/>
  <c r="DX8" i="5"/>
  <c r="DX7" i="5"/>
  <c r="EF4" i="10"/>
  <c r="EE43" i="10"/>
  <c r="EA3" i="5"/>
  <c r="EB10" i="12"/>
  <c r="DX9" i="5"/>
  <c r="DX20" i="5"/>
  <c r="DX23" i="5"/>
  <c r="DY7" i="5"/>
  <c r="DY8" i="5"/>
  <c r="EY5" i="2"/>
  <c r="DZ6" i="5"/>
  <c r="EA12" i="5"/>
  <c r="DZ18" i="5"/>
  <c r="EB3" i="5"/>
  <c r="EC10" i="12"/>
  <c r="EF43" i="10"/>
  <c r="EG4" i="10"/>
  <c r="DY9" i="5"/>
  <c r="DY20" i="5"/>
  <c r="DY23" i="5"/>
  <c r="EB12" i="5"/>
  <c r="EA18" i="5"/>
  <c r="EZ5" i="2"/>
  <c r="EA6" i="5"/>
  <c r="DZ8" i="5"/>
  <c r="DZ7" i="5"/>
  <c r="EC3" i="5"/>
  <c r="ED10" i="12"/>
  <c r="EH4" i="10"/>
  <c r="EG43" i="10"/>
  <c r="DZ9" i="5"/>
  <c r="DZ20" i="5"/>
  <c r="DZ23" i="5"/>
  <c r="EA7" i="5"/>
  <c r="EA8" i="5"/>
  <c r="EC12" i="5"/>
  <c r="EB18" i="5"/>
  <c r="FA5" i="2"/>
  <c r="EB6" i="5"/>
  <c r="EE10" i="12"/>
  <c r="ED3" i="5"/>
  <c r="EI4" i="10"/>
  <c r="EH43" i="10"/>
  <c r="EA9" i="5"/>
  <c r="EA20" i="5"/>
  <c r="EA23" i="5"/>
  <c r="EB7" i="5"/>
  <c r="EB8" i="5"/>
  <c r="EC18" i="5"/>
  <c r="ED12" i="5"/>
  <c r="FB5" i="2"/>
  <c r="EC6" i="5"/>
  <c r="EE3" i="5"/>
  <c r="EF10" i="12"/>
  <c r="EJ4" i="10"/>
  <c r="EI43" i="10"/>
  <c r="EB9" i="5"/>
  <c r="EB20" i="5"/>
  <c r="EB23" i="5"/>
  <c r="FC5" i="2"/>
  <c r="ED6" i="5"/>
  <c r="FD5" i="2"/>
  <c r="EE6" i="5"/>
  <c r="ED18" i="5"/>
  <c r="EE12" i="5"/>
  <c r="EC7" i="5"/>
  <c r="EC8" i="5"/>
  <c r="EJ43" i="10"/>
  <c r="EK4" i="10"/>
  <c r="EG10" i="12"/>
  <c r="EC9" i="5"/>
  <c r="EC20" i="5"/>
  <c r="EC23" i="5"/>
  <c r="EE18" i="5"/>
  <c r="A12" i="5"/>
  <c r="D11" i="6"/>
  <c r="E11" i="6"/>
  <c r="F11" i="6"/>
  <c r="G11" i="6"/>
  <c r="H11" i="6"/>
  <c r="I11" i="6"/>
  <c r="J11" i="6"/>
  <c r="K11" i="6"/>
  <c r="L11" i="6"/>
  <c r="M11" i="6"/>
  <c r="EE8" i="5"/>
  <c r="EE7" i="5"/>
  <c r="D5" i="6"/>
  <c r="A6" i="5"/>
  <c r="E5" i="6"/>
  <c r="F5" i="6"/>
  <c r="G5" i="6"/>
  <c r="H5" i="6"/>
  <c r="I5" i="6"/>
  <c r="J5" i="6"/>
  <c r="K5" i="6"/>
  <c r="L5" i="6"/>
  <c r="M5" i="6"/>
  <c r="ED7" i="5"/>
  <c r="ED8" i="5"/>
  <c r="EL4" i="10"/>
  <c r="EK43" i="10"/>
  <c r="EE9" i="5"/>
  <c r="ED9" i="5"/>
  <c r="ED20" i="5"/>
  <c r="ED23" i="5"/>
  <c r="D6" i="6"/>
  <c r="A7" i="5"/>
  <c r="E6" i="6"/>
  <c r="F6" i="6"/>
  <c r="G6" i="6"/>
  <c r="H6" i="6"/>
  <c r="I6" i="6"/>
  <c r="J6" i="6"/>
  <c r="K6" i="6"/>
  <c r="L6" i="6"/>
  <c r="M6" i="6"/>
  <c r="D8" i="6"/>
  <c r="A9" i="5"/>
  <c r="E8" i="6"/>
  <c r="F8" i="6"/>
  <c r="G8" i="6"/>
  <c r="H8" i="6"/>
  <c r="I8" i="6"/>
  <c r="J8" i="6"/>
  <c r="K8" i="6"/>
  <c r="L8" i="6"/>
  <c r="M8" i="6"/>
  <c r="A8" i="5"/>
  <c r="D7" i="6"/>
  <c r="E7" i="6"/>
  <c r="F7" i="6"/>
  <c r="G7" i="6"/>
  <c r="H7" i="6"/>
  <c r="I7" i="6"/>
  <c r="J7" i="6"/>
  <c r="K7" i="6"/>
  <c r="L7" i="6"/>
  <c r="M7" i="6"/>
  <c r="A11" i="6"/>
  <c r="A5" i="6"/>
  <c r="EE20" i="5"/>
  <c r="D17" i="6"/>
  <c r="A18" i="5"/>
  <c r="E17" i="6"/>
  <c r="F17" i="6"/>
  <c r="G17" i="6"/>
  <c r="H17" i="6"/>
  <c r="I17" i="6"/>
  <c r="J17" i="6"/>
  <c r="K17" i="6"/>
  <c r="L17" i="6"/>
  <c r="M17" i="6"/>
  <c r="EL43" i="10"/>
  <c r="EM4" i="10"/>
  <c r="A7" i="6"/>
  <c r="A17" i="6"/>
  <c r="EE23" i="5"/>
  <c r="D19" i="6"/>
  <c r="A20" i="5"/>
  <c r="E19" i="6"/>
  <c r="F19" i="6"/>
  <c r="G19" i="6"/>
  <c r="H19" i="6"/>
  <c r="I19" i="6"/>
  <c r="J19" i="6"/>
  <c r="K19" i="6"/>
  <c r="L19" i="6"/>
  <c r="M19" i="6"/>
  <c r="A8" i="6"/>
  <c r="A6" i="6"/>
  <c r="EN4" i="10"/>
  <c r="EM43" i="10"/>
  <c r="A19" i="6"/>
  <c r="I19" i="1"/>
  <c r="D22" i="6"/>
  <c r="A23" i="5"/>
  <c r="E22" i="6"/>
  <c r="G22" i="6"/>
  <c r="H22" i="6"/>
  <c r="I22" i="6"/>
  <c r="J22" i="6"/>
  <c r="K22" i="6"/>
  <c r="L22" i="6"/>
  <c r="M22" i="6"/>
  <c r="EO4" i="10"/>
  <c r="EN43" i="10"/>
  <c r="A22" i="6"/>
  <c r="EO43" i="10"/>
  <c r="EP4" i="10"/>
  <c r="EP43" i="10"/>
  <c r="EQ4" i="10"/>
  <c r="ER4" i="10"/>
  <c r="EQ43" i="10"/>
  <c r="ER43" i="10"/>
  <c r="ES4" i="10"/>
  <c r="ET4" i="10"/>
  <c r="ES43" i="10"/>
  <c r="EU4" i="10"/>
  <c r="ET43" i="10"/>
  <c r="EU43" i="10"/>
  <c r="EV4" i="10"/>
  <c r="EW4" i="10"/>
  <c r="EV43" i="10"/>
  <c r="EX4" i="10"/>
  <c r="EW43" i="10"/>
  <c r="EX43" i="10"/>
  <c r="EY4" i="10"/>
  <c r="EY43" i="10"/>
  <c r="EZ4" i="10"/>
  <c r="FA4" i="10"/>
  <c r="EZ43" i="10"/>
  <c r="FA43" i="10"/>
  <c r="FB4" i="10"/>
  <c r="FC4" i="10"/>
  <c r="FB43" i="10"/>
  <c r="FC43" i="10"/>
  <c r="FD4" i="10"/>
  <c r="FD43" i="10"/>
  <c r="FE4" i="10"/>
  <c r="FF4" i="10"/>
  <c r="FE43" i="10"/>
  <c r="FF43" i="10"/>
  <c r="FG4" i="10"/>
  <c r="FG43" i="10"/>
  <c r="FH4" i="10"/>
  <c r="FI4" i="10"/>
  <c r="FH43" i="10"/>
  <c r="FJ4" i="10"/>
  <c r="FI43" i="10"/>
  <c r="FK4" i="10"/>
  <c r="FJ43" i="10"/>
  <c r="FK43" i="10"/>
  <c r="FL4" i="10"/>
  <c r="FM4" i="10"/>
  <c r="FL43" i="10"/>
  <c r="FM43" i="10"/>
  <c r="FN4" i="10"/>
  <c r="FN43" i="10"/>
  <c r="FO4" i="10"/>
  <c r="FO43" i="10"/>
  <c r="A15" i="9"/>
  <c r="DR19" i="9"/>
  <c r="DS42" i="5" s="1"/>
  <c r="A17" i="9"/>
  <c r="K8" i="3"/>
  <c r="K11" i="3"/>
  <c r="P32" i="5"/>
  <c r="Q32" i="5"/>
  <c r="R32" i="5"/>
  <c r="S32" i="5"/>
  <c r="T32" i="5"/>
  <c r="U32" i="5"/>
  <c r="V32" i="5"/>
  <c r="W32" i="5"/>
  <c r="X32" i="5"/>
  <c r="Y32" i="5"/>
  <c r="Z32" i="5"/>
  <c r="AA32" i="5"/>
  <c r="L8" i="3"/>
  <c r="L11" i="3"/>
  <c r="AB32" i="5"/>
  <c r="AC32" i="5"/>
  <c r="AD32" i="5"/>
  <c r="AE32" i="5"/>
  <c r="AF32" i="5"/>
  <c r="AG32" i="5"/>
  <c r="AH32" i="5"/>
  <c r="AI32" i="5"/>
  <c r="AJ32" i="5"/>
  <c r="AK32" i="5"/>
  <c r="AL32" i="5"/>
  <c r="AM32" i="5"/>
  <c r="M8" i="3"/>
  <c r="M11" i="3"/>
  <c r="AN32" i="5"/>
  <c r="AO32" i="5"/>
  <c r="AP32" i="5"/>
  <c r="AQ32" i="5"/>
  <c r="AR32" i="5"/>
  <c r="AS32" i="5"/>
  <c r="AT32" i="5"/>
  <c r="AU32" i="5"/>
  <c r="AV32" i="5"/>
  <c r="AW32" i="5"/>
  <c r="AX32" i="5"/>
  <c r="AY32" i="5"/>
  <c r="N8" i="3"/>
  <c r="N11" i="3"/>
  <c r="AZ32" i="5"/>
  <c r="BA32" i="5"/>
  <c r="BB32" i="5"/>
  <c r="BC32" i="5"/>
  <c r="BD32" i="5"/>
  <c r="BE32" i="5"/>
  <c r="BF32" i="5"/>
  <c r="BG32" i="5"/>
  <c r="BH32" i="5"/>
  <c r="BI32" i="5"/>
  <c r="BJ32" i="5"/>
  <c r="BK32" i="5"/>
  <c r="O8" i="3"/>
  <c r="O11" i="3"/>
  <c r="BL32" i="5"/>
  <c r="BM32" i="5"/>
  <c r="BN32" i="5"/>
  <c r="BO32" i="5"/>
  <c r="BP32" i="5"/>
  <c r="BQ32" i="5"/>
  <c r="BR32" i="5"/>
  <c r="BS32" i="5"/>
  <c r="BT32" i="5"/>
  <c r="BU32" i="5"/>
  <c r="BV32" i="5"/>
  <c r="BW32" i="5"/>
  <c r="P8" i="3"/>
  <c r="P11" i="3"/>
  <c r="BX32" i="5"/>
  <c r="BY32" i="5"/>
  <c r="BZ32" i="5"/>
  <c r="CA32" i="5"/>
  <c r="CB32" i="5"/>
  <c r="CC32" i="5"/>
  <c r="CD32" i="5"/>
  <c r="CE32" i="5"/>
  <c r="CF32" i="5"/>
  <c r="CG32" i="5"/>
  <c r="CH32" i="5"/>
  <c r="CI32" i="5"/>
  <c r="Q8" i="3"/>
  <c r="Q11" i="3"/>
  <c r="CJ32" i="5"/>
  <c r="CK32" i="5"/>
  <c r="CL32" i="5"/>
  <c r="CM32" i="5"/>
  <c r="CN32" i="5"/>
  <c r="CO32" i="5"/>
  <c r="CP32" i="5"/>
  <c r="CQ32" i="5"/>
  <c r="CR32" i="5"/>
  <c r="CS32" i="5"/>
  <c r="CT32" i="5"/>
  <c r="CU32" i="5"/>
  <c r="R8" i="3"/>
  <c r="R11" i="3"/>
  <c r="CV32" i="5"/>
  <c r="CW32" i="5"/>
  <c r="CX32" i="5"/>
  <c r="CY32" i="5"/>
  <c r="CZ32" i="5"/>
  <c r="DA32" i="5"/>
  <c r="DB32" i="5"/>
  <c r="DC32" i="5"/>
  <c r="DD32" i="5"/>
  <c r="DE32" i="5"/>
  <c r="DF32" i="5"/>
  <c r="DG32" i="5"/>
  <c r="S8" i="3"/>
  <c r="S11" i="3"/>
  <c r="DH32" i="5"/>
  <c r="DI32" i="5"/>
  <c r="DJ32" i="5"/>
  <c r="DK32" i="5"/>
  <c r="DL32" i="5"/>
  <c r="DM32" i="5"/>
  <c r="DN32" i="5"/>
  <c r="DO32" i="5"/>
  <c r="DP32" i="5"/>
  <c r="DQ32" i="5"/>
  <c r="DR32" i="5"/>
  <c r="DS32" i="5"/>
  <c r="F31" i="6"/>
  <c r="G31" i="6"/>
  <c r="H31" i="6"/>
  <c r="I31" i="6"/>
  <c r="J31" i="6"/>
  <c r="K31" i="6"/>
  <c r="L31" i="6"/>
  <c r="M31" i="6"/>
  <c r="P35" i="5"/>
  <c r="Q35" i="5"/>
  <c r="R35" i="5"/>
  <c r="S35" i="5"/>
  <c r="T35" i="5"/>
  <c r="U35" i="5"/>
  <c r="V35" i="5"/>
  <c r="W35" i="5"/>
  <c r="X35" i="5"/>
  <c r="Y35" i="5"/>
  <c r="Z35" i="5"/>
  <c r="AA35" i="5"/>
  <c r="AB35" i="5"/>
  <c r="AC35" i="5"/>
  <c r="AD35" i="5"/>
  <c r="AE35" i="5"/>
  <c r="AF35" i="5"/>
  <c r="AG35" i="5"/>
  <c r="AH35" i="5"/>
  <c r="AI35" i="5"/>
  <c r="AJ35" i="5"/>
  <c r="AK35" i="5"/>
  <c r="AL35" i="5"/>
  <c r="AM35" i="5"/>
  <c r="AN35" i="5"/>
  <c r="AO35" i="5"/>
  <c r="AP35" i="5"/>
  <c r="AQ35" i="5"/>
  <c r="AR35" i="5"/>
  <c r="AS35" i="5"/>
  <c r="AT35" i="5"/>
  <c r="AU35" i="5"/>
  <c r="AV35" i="5"/>
  <c r="AW35" i="5"/>
  <c r="AX35" i="5"/>
  <c r="AY35" i="5"/>
  <c r="AZ35" i="5"/>
  <c r="BA35" i="5"/>
  <c r="BB35" i="5"/>
  <c r="BC35" i="5"/>
  <c r="BD35" i="5"/>
  <c r="BE35" i="5"/>
  <c r="BF35" i="5"/>
  <c r="BG35" i="5"/>
  <c r="BH35" i="5"/>
  <c r="BI35" i="5"/>
  <c r="BJ35" i="5"/>
  <c r="BK35" i="5"/>
  <c r="BL35" i="5"/>
  <c r="BM35" i="5"/>
  <c r="BN35" i="5"/>
  <c r="BO35" i="5"/>
  <c r="BP35" i="5"/>
  <c r="BQ35" i="5"/>
  <c r="BR35" i="5"/>
  <c r="BS35" i="5"/>
  <c r="BT35" i="5"/>
  <c r="BU35" i="5"/>
  <c r="BV35" i="5"/>
  <c r="BW35" i="5"/>
  <c r="BX35" i="5"/>
  <c r="BY35" i="5"/>
  <c r="BZ35" i="5"/>
  <c r="CA35" i="5"/>
  <c r="CB35" i="5"/>
  <c r="CC35" i="5"/>
  <c r="CD35" i="5"/>
  <c r="CE35" i="5"/>
  <c r="CF35" i="5"/>
  <c r="CG35" i="5"/>
  <c r="CH35" i="5"/>
  <c r="CI35" i="5"/>
  <c r="CJ35" i="5"/>
  <c r="CK35" i="5"/>
  <c r="CL35" i="5"/>
  <c r="CM35" i="5"/>
  <c r="CN35" i="5"/>
  <c r="CO35" i="5"/>
  <c r="CP35" i="5"/>
  <c r="CQ35" i="5"/>
  <c r="CR35" i="5"/>
  <c r="CS35" i="5"/>
  <c r="CT35" i="5"/>
  <c r="CU35" i="5"/>
  <c r="CV35" i="5"/>
  <c r="CW35" i="5"/>
  <c r="CX35" i="5"/>
  <c r="CY35" i="5"/>
  <c r="CZ35" i="5"/>
  <c r="DA35" i="5"/>
  <c r="DB35" i="5"/>
  <c r="DC35" i="5"/>
  <c r="DD35" i="5"/>
  <c r="DE35" i="5"/>
  <c r="DF35" i="5"/>
  <c r="DG35" i="5"/>
  <c r="DH35" i="5"/>
  <c r="DI35" i="5"/>
  <c r="DJ35" i="5"/>
  <c r="DK35" i="5"/>
  <c r="DL35" i="5"/>
  <c r="DM35" i="5"/>
  <c r="DN35" i="5"/>
  <c r="DO35" i="5"/>
  <c r="DP35" i="5"/>
  <c r="DQ35" i="5"/>
  <c r="DR35" i="5"/>
  <c r="DS35" i="5"/>
  <c r="F34" i="6"/>
  <c r="G34" i="6"/>
  <c r="H34" i="6"/>
  <c r="I34" i="6"/>
  <c r="J34" i="6"/>
  <c r="K34" i="6"/>
  <c r="L34" i="6"/>
  <c r="M34" i="6"/>
  <c r="P37" i="5"/>
  <c r="Q37" i="5"/>
  <c r="R37" i="5"/>
  <c r="S37" i="5"/>
  <c r="T37" i="5"/>
  <c r="U37" i="5"/>
  <c r="V37" i="5"/>
  <c r="W37" i="5"/>
  <c r="X37" i="5"/>
  <c r="Y37" i="5"/>
  <c r="Z37" i="5"/>
  <c r="AA37" i="5"/>
  <c r="AB37" i="5"/>
  <c r="AC37" i="5"/>
  <c r="AD37" i="5"/>
  <c r="AE37" i="5"/>
  <c r="AF37" i="5"/>
  <c r="AG37" i="5"/>
  <c r="AH37" i="5"/>
  <c r="AI37" i="5"/>
  <c r="AJ37" i="5"/>
  <c r="AK37" i="5"/>
  <c r="AL37" i="5"/>
  <c r="AM37" i="5"/>
  <c r="AN37" i="5"/>
  <c r="AO37" i="5"/>
  <c r="AP37" i="5"/>
  <c r="AQ37" i="5"/>
  <c r="AR37" i="5"/>
  <c r="AS37" i="5"/>
  <c r="AT37" i="5"/>
  <c r="AU37" i="5"/>
  <c r="AV37" i="5"/>
  <c r="AW37" i="5"/>
  <c r="AX37" i="5"/>
  <c r="AY37" i="5"/>
  <c r="AZ37" i="5"/>
  <c r="BA37" i="5"/>
  <c r="BB37" i="5"/>
  <c r="BC37" i="5"/>
  <c r="BD37" i="5"/>
  <c r="BE37" i="5"/>
  <c r="BF37" i="5"/>
  <c r="BG37" i="5"/>
  <c r="BH37" i="5"/>
  <c r="BI37" i="5"/>
  <c r="BJ37" i="5"/>
  <c r="BK37" i="5"/>
  <c r="BL37" i="5"/>
  <c r="BM37" i="5"/>
  <c r="BN37" i="5"/>
  <c r="BO37" i="5"/>
  <c r="BP37" i="5"/>
  <c r="BQ37" i="5"/>
  <c r="BR37" i="5"/>
  <c r="BS37" i="5"/>
  <c r="BT37" i="5"/>
  <c r="BU37" i="5"/>
  <c r="BV37" i="5"/>
  <c r="BW37" i="5"/>
  <c r="BX37" i="5"/>
  <c r="BY37" i="5"/>
  <c r="BZ37" i="5"/>
  <c r="CA37" i="5"/>
  <c r="CB37" i="5"/>
  <c r="CC37" i="5"/>
  <c r="CD37" i="5"/>
  <c r="CE37" i="5"/>
  <c r="CF37" i="5"/>
  <c r="CG37" i="5"/>
  <c r="CH37" i="5"/>
  <c r="CI37" i="5"/>
  <c r="CJ37" i="5"/>
  <c r="CK37" i="5"/>
  <c r="CL37" i="5"/>
  <c r="CM37" i="5"/>
  <c r="CN37" i="5"/>
  <c r="CO37" i="5"/>
  <c r="CP37" i="5"/>
  <c r="CQ37" i="5"/>
  <c r="CR37" i="5"/>
  <c r="CS37" i="5"/>
  <c r="CT37" i="5"/>
  <c r="CU37" i="5"/>
  <c r="CV37" i="5"/>
  <c r="CW37" i="5"/>
  <c r="CX37" i="5"/>
  <c r="CY37" i="5"/>
  <c r="CZ37" i="5"/>
  <c r="DA37" i="5"/>
  <c r="DB37" i="5"/>
  <c r="DC37" i="5"/>
  <c r="DD37" i="5"/>
  <c r="DE37" i="5"/>
  <c r="DF37" i="5"/>
  <c r="DG37" i="5"/>
  <c r="DH37" i="5"/>
  <c r="DI37" i="5"/>
  <c r="DJ37" i="5"/>
  <c r="DK37" i="5"/>
  <c r="DL37" i="5"/>
  <c r="DM37" i="5"/>
  <c r="DN37" i="5"/>
  <c r="DO37" i="5"/>
  <c r="DP37" i="5"/>
  <c r="DQ37" i="5"/>
  <c r="DR37" i="5"/>
  <c r="DS37" i="5"/>
  <c r="F36" i="6"/>
  <c r="G36" i="6"/>
  <c r="H36" i="6"/>
  <c r="I36" i="6"/>
  <c r="J36" i="6"/>
  <c r="K36" i="6"/>
  <c r="L36" i="6"/>
  <c r="M36" i="6"/>
  <c r="Q59" i="5"/>
  <c r="Q66" i="5" s="1"/>
  <c r="S11" i="12" s="1"/>
  <c r="S16" i="12" s="1"/>
  <c r="S68" i="12" s="1"/>
  <c r="S59" i="5"/>
  <c r="S66" i="5" s="1"/>
  <c r="U11" i="12" s="1"/>
  <c r="U17" i="12" s="1"/>
  <c r="AE59" i="5"/>
  <c r="AI59" i="5"/>
  <c r="AQ59" i="5"/>
  <c r="AQ66" i="5" s="1"/>
  <c r="AS11" i="12" s="1"/>
  <c r="AS17" i="12" s="1"/>
  <c r="AU59" i="5"/>
  <c r="AU66" i="5" s="1"/>
  <c r="AW11" i="12" s="1"/>
  <c r="AY59" i="5"/>
  <c r="BK59" i="5"/>
  <c r="BO59" i="5"/>
  <c r="BW59" i="5"/>
  <c r="CA59" i="5"/>
  <c r="CE59" i="5"/>
  <c r="CE66" i="5" s="1"/>
  <c r="CG11" i="12" s="1"/>
  <c r="CQ59" i="5"/>
  <c r="CU59" i="5"/>
  <c r="CU66" i="5" s="1"/>
  <c r="CW11" i="12" s="1"/>
  <c r="CW17" i="12" s="1"/>
  <c r="DC59" i="5"/>
  <c r="DK59" i="5"/>
  <c r="AE66" i="5"/>
  <c r="AG11" i="12" s="1"/>
  <c r="AG16" i="12" s="1"/>
  <c r="AG22" i="12" s="1"/>
  <c r="E36" i="6"/>
  <c r="A32" i="5"/>
  <c r="A35" i="5"/>
  <c r="A37" i="5"/>
  <c r="A36" i="6"/>
  <c r="E34" i="6"/>
  <c r="A34" i="6"/>
  <c r="E31" i="6"/>
  <c r="A31" i="6"/>
  <c r="AN16" i="9" l="1"/>
  <c r="AO41" i="5" s="1"/>
  <c r="AO59" i="5" s="1"/>
  <c r="DN20" i="9"/>
  <c r="AT43" i="5"/>
  <c r="CV16" i="9"/>
  <c r="CW41" i="5" s="1"/>
  <c r="CW59" i="5" s="1"/>
  <c r="CW66" i="5" s="1"/>
  <c r="CY11" i="12" s="1"/>
  <c r="CJ20" i="9"/>
  <c r="EF17" i="12"/>
  <c r="EF15" i="12"/>
  <c r="EF75" i="12" s="1"/>
  <c r="EF16" i="12"/>
  <c r="DG16" i="9"/>
  <c r="DH41" i="5" s="1"/>
  <c r="DH59" i="5" s="1"/>
  <c r="BW66" i="5"/>
  <c r="BY11" i="12" s="1"/>
  <c r="BY16" i="12" s="1"/>
  <c r="BY50" i="12" s="1"/>
  <c r="AI66" i="5"/>
  <c r="AK11" i="12" s="1"/>
  <c r="AK17" i="12" s="1"/>
  <c r="AF16" i="9"/>
  <c r="AG41" i="5" s="1"/>
  <c r="AG59" i="5" s="1"/>
  <c r="AG66" i="5" s="1"/>
  <c r="AI11" i="12" s="1"/>
  <c r="BL16" i="9"/>
  <c r="BM41" i="5" s="1"/>
  <c r="DL16" i="9"/>
  <c r="DM41" i="5" s="1"/>
  <c r="DM59" i="5" s="1"/>
  <c r="CG17" i="12"/>
  <c r="CG16" i="12"/>
  <c r="CG22" i="12" s="1"/>
  <c r="CG15" i="12"/>
  <c r="CG75" i="12" s="1"/>
  <c r="DX17" i="12"/>
  <c r="DX15" i="12"/>
  <c r="DX27" i="12" s="1"/>
  <c r="DX16" i="12"/>
  <c r="DX50" i="12" s="1"/>
  <c r="EA15" i="12"/>
  <c r="EA16" i="12"/>
  <c r="EA17" i="12"/>
  <c r="CQ66" i="5"/>
  <c r="CS11" i="12" s="1"/>
  <c r="CS16" i="12" s="1"/>
  <c r="CS22" i="12" s="1"/>
  <c r="BK66" i="5"/>
  <c r="BM11" i="12" s="1"/>
  <c r="BM15" i="12" s="1"/>
  <c r="F42" i="6"/>
  <c r="E42" i="6"/>
  <c r="BP16" i="9"/>
  <c r="BQ41" i="5" s="1"/>
  <c r="BQ59" i="5" s="1"/>
  <c r="BQ66" i="5" s="1"/>
  <c r="BS11" i="12" s="1"/>
  <c r="DO16" i="9"/>
  <c r="DP41" i="5" s="1"/>
  <c r="DP59" i="5" s="1"/>
  <c r="I41" i="6"/>
  <c r="O66" i="5"/>
  <c r="Q11" i="12" s="1"/>
  <c r="Q16" i="12" s="1"/>
  <c r="BT16" i="9"/>
  <c r="BU41" i="5" s="1"/>
  <c r="BU59" i="5" s="1"/>
  <c r="BU66" i="5" s="1"/>
  <c r="BW11" i="12" s="1"/>
  <c r="CR16" i="9"/>
  <c r="CS41" i="5" s="1"/>
  <c r="CS59" i="5" s="1"/>
  <c r="BX16" i="9"/>
  <c r="BY41" i="5" s="1"/>
  <c r="BY59" i="5" s="1"/>
  <c r="CF16" i="9"/>
  <c r="CG41" i="5" s="1"/>
  <c r="CG59" i="5" s="1"/>
  <c r="CG66" i="5" s="1"/>
  <c r="CI11" i="12" s="1"/>
  <c r="CN16" i="9"/>
  <c r="CO41" i="5" s="1"/>
  <c r="CO59" i="5" s="1"/>
  <c r="CO66" i="5" s="1"/>
  <c r="CQ11" i="12" s="1"/>
  <c r="S17" i="12"/>
  <c r="S15" i="12"/>
  <c r="BO66" i="5"/>
  <c r="BQ11" i="12" s="1"/>
  <c r="DC16" i="9"/>
  <c r="DD41" i="5" s="1"/>
  <c r="DD59" i="5" s="1"/>
  <c r="DD16" i="9"/>
  <c r="DE41" i="5" s="1"/>
  <c r="DE59" i="5" s="1"/>
  <c r="DK16" i="9"/>
  <c r="DL41" i="5" s="1"/>
  <c r="EF27" i="12"/>
  <c r="CA66" i="5"/>
  <c r="CC11" i="12" s="1"/>
  <c r="AY66" i="5"/>
  <c r="BA11" i="12" s="1"/>
  <c r="M66" i="5"/>
  <c r="O11" i="12" s="1"/>
  <c r="O16" i="12" s="1"/>
  <c r="O68" i="12" s="1"/>
  <c r="CY16" i="9"/>
  <c r="CZ41" i="5" s="1"/>
  <c r="CZ59" i="5" s="1"/>
  <c r="AR16" i="9"/>
  <c r="AS41" i="5" s="1"/>
  <c r="AS59" i="5" s="1"/>
  <c r="AZ16" i="9"/>
  <c r="BA41" i="5" s="1"/>
  <c r="BH16" i="9"/>
  <c r="BI41" i="5" s="1"/>
  <c r="AW15" i="12"/>
  <c r="AW16" i="12"/>
  <c r="AW17" i="12"/>
  <c r="BM17" i="12"/>
  <c r="CS68" i="12"/>
  <c r="CS36" i="12"/>
  <c r="CW15" i="12"/>
  <c r="CW16" i="12"/>
  <c r="M41" i="6"/>
  <c r="I42" i="6"/>
  <c r="CG27" i="12"/>
  <c r="AG15" i="12"/>
  <c r="H41" i="6"/>
  <c r="CZ66" i="5"/>
  <c r="DB11" i="12" s="1"/>
  <c r="DV16" i="12"/>
  <c r="DV15" i="12"/>
  <c r="DV75" i="12" s="1"/>
  <c r="DV17" i="12"/>
  <c r="AG17" i="12"/>
  <c r="AG68" i="12"/>
  <c r="S36" i="12"/>
  <c r="S22" i="12"/>
  <c r="EE16" i="12"/>
  <c r="EE50" i="12" s="1"/>
  <c r="EE17" i="12"/>
  <c r="EE15" i="12"/>
  <c r="CS17" i="12"/>
  <c r="J41" i="6"/>
  <c r="AG50" i="12"/>
  <c r="DK66" i="5"/>
  <c r="DM11" i="12" s="1"/>
  <c r="E66" i="5"/>
  <c r="G11" i="12" s="1"/>
  <c r="G15" i="12" s="1"/>
  <c r="D41" i="6"/>
  <c r="A18" i="9"/>
  <c r="AG36" i="12"/>
  <c r="AS16" i="12"/>
  <c r="AS15" i="12"/>
  <c r="EB16" i="12"/>
  <c r="EB17" i="12"/>
  <c r="EB15" i="12"/>
  <c r="G42" i="6"/>
  <c r="O17" i="12"/>
  <c r="O15" i="12"/>
  <c r="O75" i="12" s="1"/>
  <c r="D42" i="6"/>
  <c r="DR20" i="9"/>
  <c r="DC66" i="5"/>
  <c r="DE11" i="12" s="1"/>
  <c r="U16" i="9"/>
  <c r="V41" i="5" s="1"/>
  <c r="AU16" i="9"/>
  <c r="AV41" i="5" s="1"/>
  <c r="AV59" i="5" s="1"/>
  <c r="AV66" i="5" s="1"/>
  <c r="AX11" i="12" s="1"/>
  <c r="BA16" i="9"/>
  <c r="BB41" i="5" s="1"/>
  <c r="CA16" i="9"/>
  <c r="CB41" i="5" s="1"/>
  <c r="CB59" i="5" s="1"/>
  <c r="CB66" i="5" s="1"/>
  <c r="CD11" i="12" s="1"/>
  <c r="CG16" i="9"/>
  <c r="CH41" i="5" s="1"/>
  <c r="DE16" i="9"/>
  <c r="DF41" i="5" s="1"/>
  <c r="DF59" i="5" s="1"/>
  <c r="G66" i="5"/>
  <c r="I11" i="12" s="1"/>
  <c r="I15" i="12" s="1"/>
  <c r="K41" i="6"/>
  <c r="J42" i="6"/>
  <c r="H42" i="6"/>
  <c r="G41" i="6"/>
  <c r="F41" i="6"/>
  <c r="G16" i="9"/>
  <c r="H41" i="5" s="1"/>
  <c r="O16" i="9"/>
  <c r="P41" i="5" s="1"/>
  <c r="P59" i="5" s="1"/>
  <c r="P66" i="5" s="1"/>
  <c r="R11" i="12" s="1"/>
  <c r="AI16" i="9"/>
  <c r="AJ41" i="5" s="1"/>
  <c r="AO16" i="9"/>
  <c r="AP41" i="5" s="1"/>
  <c r="BO16" i="9"/>
  <c r="BP41" i="5" s="1"/>
  <c r="BU16" i="9"/>
  <c r="BV41" i="5" s="1"/>
  <c r="CU16" i="9"/>
  <c r="CV41" i="5" s="1"/>
  <c r="I66" i="5"/>
  <c r="K11" i="12" s="1"/>
  <c r="K17" i="12" s="1"/>
  <c r="X16" i="9"/>
  <c r="Y41" i="5" s="1"/>
  <c r="AV16" i="9"/>
  <c r="AW41" i="5" s="1"/>
  <c r="AW59" i="5" s="1"/>
  <c r="AW66" i="5" s="1"/>
  <c r="AY11" i="12" s="1"/>
  <c r="AY17" i="12" s="1"/>
  <c r="BD16" i="9"/>
  <c r="BE41" i="5" s="1"/>
  <c r="CB16" i="9"/>
  <c r="CC41" i="5" s="1"/>
  <c r="CJ16" i="9"/>
  <c r="CK41" i="5" s="1"/>
  <c r="CZ16" i="9"/>
  <c r="DA41" i="5" s="1"/>
  <c r="DA59" i="5" s="1"/>
  <c r="DH16" i="9"/>
  <c r="DI41" i="5" s="1"/>
  <c r="DP16" i="9"/>
  <c r="DQ41" i="5" s="1"/>
  <c r="DQ59" i="5" s="1"/>
  <c r="DQ66" i="5" s="1"/>
  <c r="DS11" i="12" s="1"/>
  <c r="W16" i="9"/>
  <c r="X41" i="5" s="1"/>
  <c r="X59" i="5" s="1"/>
  <c r="X66" i="5" s="1"/>
  <c r="Z11" i="12" s="1"/>
  <c r="AC16" i="9"/>
  <c r="AD41" i="5" s="1"/>
  <c r="BC16" i="9"/>
  <c r="BD41" i="5" s="1"/>
  <c r="BD59" i="5" s="1"/>
  <c r="BD66" i="5" s="1"/>
  <c r="BF11" i="12" s="1"/>
  <c r="BI16" i="9"/>
  <c r="BJ41" i="5" s="1"/>
  <c r="CI16" i="9"/>
  <c r="CJ41" i="5" s="1"/>
  <c r="CJ59" i="5" s="1"/>
  <c r="CJ66" i="5" s="1"/>
  <c r="CL11" i="12" s="1"/>
  <c r="CO16" i="9"/>
  <c r="CP41" i="5" s="1"/>
  <c r="DA16" i="9"/>
  <c r="DB41" i="5" s="1"/>
  <c r="DQ16" i="9"/>
  <c r="DR41" i="5" s="1"/>
  <c r="DR59" i="5" s="1"/>
  <c r="DR66" i="5" s="1"/>
  <c r="DT11" i="12" s="1"/>
  <c r="I16" i="9"/>
  <c r="J41" i="5" s="1"/>
  <c r="Q16" i="9"/>
  <c r="R41" i="5" s="1"/>
  <c r="AQ16" i="9"/>
  <c r="AR41" i="5" s="1"/>
  <c r="AW16" i="9"/>
  <c r="AX41" i="5" s="1"/>
  <c r="BW16" i="9"/>
  <c r="BX41" i="5" s="1"/>
  <c r="CC16" i="9"/>
  <c r="CD41" i="5" s="1"/>
  <c r="AE16" i="9"/>
  <c r="AF41" i="5" s="1"/>
  <c r="AF59" i="5" s="1"/>
  <c r="AF66" i="5" s="1"/>
  <c r="AH11" i="12" s="1"/>
  <c r="AK16" i="9"/>
  <c r="AL41" i="5" s="1"/>
  <c r="BK16" i="9"/>
  <c r="BL41" i="5" s="1"/>
  <c r="BL59" i="5" s="1"/>
  <c r="BL66" i="5" s="1"/>
  <c r="BN11" i="12" s="1"/>
  <c r="BQ16" i="9"/>
  <c r="BR41" i="5" s="1"/>
  <c r="CQ16" i="9"/>
  <c r="CR41" i="5" s="1"/>
  <c r="CR59" i="5" s="1"/>
  <c r="CW16" i="9"/>
  <c r="CX41" i="5" s="1"/>
  <c r="DM16" i="9"/>
  <c r="DN41" i="5" s="1"/>
  <c r="C16" i="9"/>
  <c r="D41" i="5" s="1"/>
  <c r="K16" i="9"/>
  <c r="L41" i="5" s="1"/>
  <c r="S16" i="9"/>
  <c r="T41" i="5" s="1"/>
  <c r="Y16" i="9"/>
  <c r="Z41" i="5" s="1"/>
  <c r="AY16" i="9"/>
  <c r="AZ41" i="5" s="1"/>
  <c r="BE16" i="9"/>
  <c r="BF41" i="5" s="1"/>
  <c r="BF59" i="5" s="1"/>
  <c r="BF66" i="5" s="1"/>
  <c r="BH11" i="12" s="1"/>
  <c r="CE16" i="9"/>
  <c r="CF41" i="5" s="1"/>
  <c r="CF59" i="5" s="1"/>
  <c r="CF66" i="5" s="1"/>
  <c r="CH11" i="12" s="1"/>
  <c r="CK16" i="9"/>
  <c r="CL41" i="5" s="1"/>
  <c r="T16" i="9"/>
  <c r="U41" i="5" s="1"/>
  <c r="AB16" i="9"/>
  <c r="AC41" i="5" s="1"/>
  <c r="AJ16" i="9"/>
  <c r="AK41" i="5" s="1"/>
  <c r="AM16" i="9"/>
  <c r="AN41" i="5" s="1"/>
  <c r="AN59" i="5" s="1"/>
  <c r="AN66" i="5" s="1"/>
  <c r="AP11" i="12" s="1"/>
  <c r="AS16" i="9"/>
  <c r="AT41" i="5" s="1"/>
  <c r="BS16" i="9"/>
  <c r="BT41" i="5" s="1"/>
  <c r="BT59" i="5" s="1"/>
  <c r="BT66" i="5" s="1"/>
  <c r="BV11" i="12" s="1"/>
  <c r="BY16" i="9"/>
  <c r="BZ41" i="5" s="1"/>
  <c r="DI16" i="9"/>
  <c r="DJ41" i="5" s="1"/>
  <c r="E16" i="9"/>
  <c r="F41" i="5" s="1"/>
  <c r="M16" i="9"/>
  <c r="N41" i="5" s="1"/>
  <c r="AA16" i="9"/>
  <c r="AB41" i="5" s="1"/>
  <c r="AG16" i="9"/>
  <c r="AH41" i="5" s="1"/>
  <c r="BG16" i="9"/>
  <c r="BH41" i="5" s="1"/>
  <c r="BM16" i="9"/>
  <c r="BN41" i="5" s="1"/>
  <c r="CM16" i="9"/>
  <c r="CN41" i="5" s="1"/>
  <c r="CN59" i="5" s="1"/>
  <c r="CS16" i="9"/>
  <c r="CT41" i="5" s="1"/>
  <c r="CG50" i="12"/>
  <c r="AY15" i="12"/>
  <c r="AO66" i="5"/>
  <c r="I16" i="12"/>
  <c r="I17" i="12"/>
  <c r="U16" i="12"/>
  <c r="U15" i="12"/>
  <c r="S50" i="12"/>
  <c r="Q17" i="12"/>
  <c r="Q15" i="12"/>
  <c r="M16" i="12"/>
  <c r="M17" i="12"/>
  <c r="M15" i="12"/>
  <c r="DC20" i="9"/>
  <c r="DD42" i="5"/>
  <c r="DD66" i="5" s="1"/>
  <c r="DF11" i="12" s="1"/>
  <c r="CN43" i="5"/>
  <c r="K39" i="6"/>
  <c r="E41" i="6"/>
  <c r="L42" i="6"/>
  <c r="H59" i="5"/>
  <c r="G16" i="12"/>
  <c r="DD20" i="9"/>
  <c r="DE42" i="5"/>
  <c r="DZ17" i="12"/>
  <c r="DZ16" i="12"/>
  <c r="DZ15" i="12"/>
  <c r="DW15" i="12"/>
  <c r="DW16" i="12"/>
  <c r="DW17" i="12"/>
  <c r="CZ20" i="9"/>
  <c r="DA42" i="5"/>
  <c r="DB20" i="9"/>
  <c r="ED16" i="12"/>
  <c r="ED15" i="12"/>
  <c r="DY16" i="12"/>
  <c r="DY15" i="12"/>
  <c r="DE20" i="9"/>
  <c r="DF42" i="5"/>
  <c r="DF66" i="5" s="1"/>
  <c r="DH11" i="12" s="1"/>
  <c r="EF22" i="12"/>
  <c r="EF36" i="12"/>
  <c r="EF50" i="12"/>
  <c r="EF68" i="12"/>
  <c r="EC15" i="12"/>
  <c r="EC16" i="12"/>
  <c r="A19" i="9"/>
  <c r="A3" i="13" s="1"/>
  <c r="EG16" i="12"/>
  <c r="EG15" i="12"/>
  <c r="EG17" i="12"/>
  <c r="DX68" i="12"/>
  <c r="V16" i="9"/>
  <c r="AL16" i="9"/>
  <c r="AM41" i="5" s="1"/>
  <c r="BB16" i="9"/>
  <c r="BC41" i="5" s="1"/>
  <c r="BR16" i="9"/>
  <c r="BS41" i="5" s="1"/>
  <c r="CH16" i="9"/>
  <c r="CI41" i="5" s="1"/>
  <c r="CX16" i="9"/>
  <c r="CY41" i="5" s="1"/>
  <c r="DF16" i="9"/>
  <c r="DG41" i="5" s="1"/>
  <c r="DN16" i="9"/>
  <c r="DO41" i="5" s="1"/>
  <c r="Z16" i="9"/>
  <c r="AA41" i="5" s="1"/>
  <c r="BF16" i="9"/>
  <c r="BG41" i="5" s="1"/>
  <c r="CL16" i="9"/>
  <c r="CM41" i="5" s="1"/>
  <c r="DX36" i="12"/>
  <c r="DX22" i="12"/>
  <c r="AK16" i="12" l="1"/>
  <c r="BM16" i="12"/>
  <c r="BM22" i="12" s="1"/>
  <c r="CS66" i="5"/>
  <c r="CU11" i="12" s="1"/>
  <c r="DX75" i="12"/>
  <c r="K16" i="12"/>
  <c r="G17" i="12"/>
  <c r="K15" i="12"/>
  <c r="DE66" i="5"/>
  <c r="DG11" i="12" s="1"/>
  <c r="AY16" i="12"/>
  <c r="AY50" i="12" s="1"/>
  <c r="DH66" i="5"/>
  <c r="DJ11" i="12" s="1"/>
  <c r="DM66" i="5"/>
  <c r="DO11" i="12" s="1"/>
  <c r="DO16" i="12" s="1"/>
  <c r="CS15" i="12"/>
  <c r="CS50" i="12"/>
  <c r="BY17" i="12"/>
  <c r="L40" i="6"/>
  <c r="BM59" i="5"/>
  <c r="BM66" i="5"/>
  <c r="BO11" i="12" s="1"/>
  <c r="AK15" i="12"/>
  <c r="AK27" i="12" s="1"/>
  <c r="AI15" i="12"/>
  <c r="AI17" i="12"/>
  <c r="AI16" i="12"/>
  <c r="AS66" i="5"/>
  <c r="AU11" i="12" s="1"/>
  <c r="BY66" i="5"/>
  <c r="CA11" i="12" s="1"/>
  <c r="CA15" i="12" s="1"/>
  <c r="I40" i="6"/>
  <c r="DP66" i="5"/>
  <c r="DR11" i="12" s="1"/>
  <c r="DR17" i="12" s="1"/>
  <c r="BY15" i="12"/>
  <c r="BW15" i="12"/>
  <c r="BW16" i="12"/>
  <c r="BW17" i="12"/>
  <c r="CY15" i="12"/>
  <c r="CY16" i="12"/>
  <c r="CY17" i="12"/>
  <c r="CC17" i="12"/>
  <c r="CC15" i="12"/>
  <c r="CC16" i="12"/>
  <c r="S75" i="12"/>
  <c r="S27" i="12"/>
  <c r="BI59" i="5"/>
  <c r="BI66" i="5" s="1"/>
  <c r="BK11" i="12" s="1"/>
  <c r="BA59" i="5"/>
  <c r="BA66" i="5"/>
  <c r="BC11" i="12" s="1"/>
  <c r="EA36" i="12"/>
  <c r="EA22" i="12"/>
  <c r="EA50" i="12"/>
  <c r="EA68" i="12"/>
  <c r="CG36" i="12"/>
  <c r="DL59" i="5"/>
  <c r="DL66" i="5" s="1"/>
  <c r="DN11" i="12" s="1"/>
  <c r="EA27" i="12"/>
  <c r="EA75" i="12"/>
  <c r="CG68" i="12"/>
  <c r="CU15" i="12"/>
  <c r="CU16" i="12"/>
  <c r="CU17" i="12"/>
  <c r="O27" i="12"/>
  <c r="DV27" i="12"/>
  <c r="F40" i="6"/>
  <c r="D40" i="6"/>
  <c r="I20" i="1" s="1"/>
  <c r="BY75" i="12"/>
  <c r="BY27" i="12"/>
  <c r="BA15" i="12"/>
  <c r="BA17" i="12"/>
  <c r="BA16" i="12"/>
  <c r="BQ17" i="12"/>
  <c r="BQ15" i="12"/>
  <c r="BQ16" i="12"/>
  <c r="BY22" i="12"/>
  <c r="BY36" i="12"/>
  <c r="BY68" i="12"/>
  <c r="CI15" i="12"/>
  <c r="CI17" i="12"/>
  <c r="CI16" i="12"/>
  <c r="BF16" i="12"/>
  <c r="BF17" i="12"/>
  <c r="BF15" i="12"/>
  <c r="BE59" i="5"/>
  <c r="BE66" i="5" s="1"/>
  <c r="BG11" i="12" s="1"/>
  <c r="AJ59" i="5"/>
  <c r="AJ66" i="5" s="1"/>
  <c r="AL11" i="12" s="1"/>
  <c r="CR66" i="5"/>
  <c r="CT11" i="12" s="1"/>
  <c r="DE15" i="12"/>
  <c r="DE17" i="12"/>
  <c r="DE16" i="12"/>
  <c r="AU15" i="12"/>
  <c r="AU16" i="12"/>
  <c r="AU17" i="12"/>
  <c r="BH16" i="12"/>
  <c r="BH15" i="12"/>
  <c r="BH17" i="12"/>
  <c r="CC59" i="5"/>
  <c r="CC66" i="5" s="1"/>
  <c r="CE11" i="12" s="1"/>
  <c r="V59" i="5"/>
  <c r="V66" i="5" s="1"/>
  <c r="X11" i="12" s="1"/>
  <c r="BH59" i="5"/>
  <c r="BH66" i="5" s="1"/>
  <c r="BJ11" i="12" s="1"/>
  <c r="AT59" i="5"/>
  <c r="AT66" i="5" s="1"/>
  <c r="AV11" i="12" s="1"/>
  <c r="AZ59" i="5"/>
  <c r="AZ66" i="5" s="1"/>
  <c r="BB11" i="12" s="1"/>
  <c r="BR59" i="5"/>
  <c r="BR66" i="5" s="1"/>
  <c r="BT11" i="12" s="1"/>
  <c r="R59" i="5"/>
  <c r="R66" i="5" s="1"/>
  <c r="T11" i="12" s="1"/>
  <c r="EE22" i="12"/>
  <c r="A13" i="9"/>
  <c r="AH59" i="5"/>
  <c r="AH66" i="5" s="1"/>
  <c r="AJ11" i="12" s="1"/>
  <c r="AP15" i="12"/>
  <c r="AP17" i="12"/>
  <c r="AP16" i="12"/>
  <c r="Z59" i="5"/>
  <c r="Z66" i="5" s="1"/>
  <c r="AB11" i="12" s="1"/>
  <c r="BN16" i="12"/>
  <c r="BN17" i="12"/>
  <c r="BN15" i="12"/>
  <c r="J59" i="5"/>
  <c r="J66" i="5" s="1"/>
  <c r="L11" i="12" s="1"/>
  <c r="AD59" i="5"/>
  <c r="AD66" i="5" s="1"/>
  <c r="AF11" i="12" s="1"/>
  <c r="R16" i="12"/>
  <c r="R15" i="12"/>
  <c r="R17" i="12"/>
  <c r="DR16" i="12"/>
  <c r="EB27" i="12"/>
  <c r="EB75" i="12"/>
  <c r="AG75" i="12"/>
  <c r="AG27" i="12"/>
  <c r="BS15" i="12"/>
  <c r="BS17" i="12"/>
  <c r="BS16" i="12"/>
  <c r="AB59" i="5"/>
  <c r="AB66" i="5" s="1"/>
  <c r="AD11" i="12" s="1"/>
  <c r="AK59" i="5"/>
  <c r="AK66" i="5" s="1"/>
  <c r="AM11" i="12" s="1"/>
  <c r="T59" i="5"/>
  <c r="T66" i="5" s="1"/>
  <c r="V11" i="12" s="1"/>
  <c r="AL59" i="5"/>
  <c r="AL66" i="5" s="1"/>
  <c r="AN11" i="12" s="1"/>
  <c r="DJ15" i="12"/>
  <c r="DJ16" i="12"/>
  <c r="DJ17" i="12"/>
  <c r="Z15" i="12"/>
  <c r="Z16" i="12"/>
  <c r="Z17" i="12"/>
  <c r="Y59" i="5"/>
  <c r="Y66" i="5" s="1"/>
  <c r="AA11" i="12" s="1"/>
  <c r="DO17" i="12"/>
  <c r="DO15" i="12"/>
  <c r="CQ17" i="12"/>
  <c r="CQ16" i="12"/>
  <c r="CQ15" i="12"/>
  <c r="BM50" i="12"/>
  <c r="DT15" i="12"/>
  <c r="DT16" i="12"/>
  <c r="DT17" i="12"/>
  <c r="DS16" i="12"/>
  <c r="DS17" i="12"/>
  <c r="DS15" i="12"/>
  <c r="CH59" i="5"/>
  <c r="CH66" i="5" s="1"/>
  <c r="CJ11" i="12" s="1"/>
  <c r="EB68" i="12"/>
  <c r="EB36" i="12"/>
  <c r="EB22" i="12"/>
  <c r="EB50" i="12"/>
  <c r="CS75" i="12"/>
  <c r="CS27" i="12"/>
  <c r="CW50" i="12"/>
  <c r="CW68" i="12"/>
  <c r="CW22" i="12"/>
  <c r="CW36" i="12"/>
  <c r="BM75" i="12"/>
  <c r="BM27" i="12"/>
  <c r="H66" i="5"/>
  <c r="J11" i="12" s="1"/>
  <c r="J17" i="12" s="1"/>
  <c r="N59" i="5"/>
  <c r="N66" i="5" s="1"/>
  <c r="P11" i="12" s="1"/>
  <c r="AC59" i="5"/>
  <c r="AC66" i="5" s="1"/>
  <c r="AE11" i="12" s="1"/>
  <c r="L59" i="5"/>
  <c r="L66" i="5" s="1"/>
  <c r="N11" i="12" s="1"/>
  <c r="AH17" i="12"/>
  <c r="AH15" i="12"/>
  <c r="H40" i="6"/>
  <c r="EE36" i="12"/>
  <c r="AH16" i="12"/>
  <c r="AH36" i="12" s="1"/>
  <c r="BM36" i="12"/>
  <c r="F59" i="5"/>
  <c r="F66" i="5" s="1"/>
  <c r="H11" i="12" s="1"/>
  <c r="U59" i="5"/>
  <c r="U66" i="5" s="1"/>
  <c r="W11" i="12" s="1"/>
  <c r="E4" i="1"/>
  <c r="D59" i="5"/>
  <c r="CD59" i="5"/>
  <c r="CD66" i="5" s="1"/>
  <c r="CF11" i="12" s="1"/>
  <c r="DB59" i="5"/>
  <c r="DB66" i="5"/>
  <c r="DD11" i="12" s="1"/>
  <c r="DI59" i="5"/>
  <c r="DI66" i="5" s="1"/>
  <c r="DK11" i="12" s="1"/>
  <c r="CV59" i="5"/>
  <c r="CV66" i="5" s="1"/>
  <c r="CX11" i="12" s="1"/>
  <c r="CD16" i="12"/>
  <c r="CD15" i="12"/>
  <c r="CD17" i="12"/>
  <c r="AS75" i="12"/>
  <c r="AS27" i="12"/>
  <c r="AK50" i="12"/>
  <c r="AK22" i="12"/>
  <c r="AK68" i="12"/>
  <c r="AK36" i="12"/>
  <c r="CW27" i="12"/>
  <c r="CW75" i="12"/>
  <c r="BV15" i="12"/>
  <c r="BV16" i="12"/>
  <c r="BV17" i="12"/>
  <c r="AR59" i="5"/>
  <c r="AR66" i="5" s="1"/>
  <c r="AT11" i="12" s="1"/>
  <c r="G40" i="6"/>
  <c r="AP59" i="5"/>
  <c r="DB17" i="12"/>
  <c r="DB15" i="12"/>
  <c r="DB16" i="12"/>
  <c r="EE68" i="12"/>
  <c r="O36" i="12"/>
  <c r="O22" i="12"/>
  <c r="CT59" i="5"/>
  <c r="CT66" i="5" s="1"/>
  <c r="CV11" i="12" s="1"/>
  <c r="CL59" i="5"/>
  <c r="CL66" i="5" s="1"/>
  <c r="CN11" i="12" s="1"/>
  <c r="DN59" i="5"/>
  <c r="DN66" i="5" s="1"/>
  <c r="DP11" i="12" s="1"/>
  <c r="BX59" i="5"/>
  <c r="BX66" i="5" s="1"/>
  <c r="BZ11" i="12" s="1"/>
  <c r="CP59" i="5"/>
  <c r="CP66" i="5" s="1"/>
  <c r="CR11" i="12" s="1"/>
  <c r="BV59" i="5"/>
  <c r="BV66" i="5" s="1"/>
  <c r="BX11" i="12" s="1"/>
  <c r="BB59" i="5"/>
  <c r="BB66" i="5" s="1"/>
  <c r="BD11" i="12" s="1"/>
  <c r="AS50" i="12"/>
  <c r="AS22" i="12"/>
  <c r="AS36" i="12"/>
  <c r="AS68" i="12"/>
  <c r="DM17" i="12"/>
  <c r="DM15" i="12"/>
  <c r="DM16" i="12"/>
  <c r="EE75" i="12"/>
  <c r="EE27" i="12"/>
  <c r="AK75" i="12"/>
  <c r="AW36" i="12"/>
  <c r="AW50" i="12"/>
  <c r="AW68" i="12"/>
  <c r="AW22" i="12"/>
  <c r="BN59" i="5"/>
  <c r="BN66" i="5" s="1"/>
  <c r="BP11" i="12" s="1"/>
  <c r="BJ59" i="5"/>
  <c r="BJ66" i="5" s="1"/>
  <c r="BL11" i="12" s="1"/>
  <c r="DJ59" i="5"/>
  <c r="DJ66" i="5" s="1"/>
  <c r="DL11" i="12" s="1"/>
  <c r="O50" i="12"/>
  <c r="BZ59" i="5"/>
  <c r="BZ66" i="5" s="1"/>
  <c r="CB11" i="12" s="1"/>
  <c r="CH16" i="12"/>
  <c r="CH17" i="12"/>
  <c r="CH15" i="12"/>
  <c r="CX59" i="5"/>
  <c r="CX66" i="5" s="1"/>
  <c r="CZ11" i="12" s="1"/>
  <c r="AX59" i="5"/>
  <c r="AX66" i="5" s="1"/>
  <c r="AZ11" i="12" s="1"/>
  <c r="CL15" i="12"/>
  <c r="CL16" i="12"/>
  <c r="CL17" i="12"/>
  <c r="CK59" i="5"/>
  <c r="CK66" i="5" s="1"/>
  <c r="CM11" i="12" s="1"/>
  <c r="BP59" i="5"/>
  <c r="BP66" i="5" s="1"/>
  <c r="BR11" i="12" s="1"/>
  <c r="AX15" i="12"/>
  <c r="AX16" i="12"/>
  <c r="AX17" i="12"/>
  <c r="DV68" i="12"/>
  <c r="DV36" i="12"/>
  <c r="DV22" i="12"/>
  <c r="DV50" i="12"/>
  <c r="AW75" i="12"/>
  <c r="AW27" i="12"/>
  <c r="M40" i="6"/>
  <c r="DO59" i="5"/>
  <c r="DO66" i="5" s="1"/>
  <c r="DQ11" i="12" s="1"/>
  <c r="M50" i="12"/>
  <c r="M68" i="12"/>
  <c r="M22" i="12"/>
  <c r="M36" i="12"/>
  <c r="I50" i="12"/>
  <c r="I68" i="12"/>
  <c r="I36" i="12"/>
  <c r="I22" i="12"/>
  <c r="DG59" i="5"/>
  <c r="DG66" i="5" s="1"/>
  <c r="DI11" i="12" s="1"/>
  <c r="DY68" i="12"/>
  <c r="DY50" i="12"/>
  <c r="DY36" i="12"/>
  <c r="DY22" i="12"/>
  <c r="CY59" i="5"/>
  <c r="DW22" i="12"/>
  <c r="DW36" i="12"/>
  <c r="DW68" i="12"/>
  <c r="DW50" i="12"/>
  <c r="G68" i="12"/>
  <c r="G50" i="12"/>
  <c r="G22" i="12"/>
  <c r="G36" i="12"/>
  <c r="K42" i="6"/>
  <c r="CN66" i="5"/>
  <c r="CP11" i="12" s="1"/>
  <c r="AY36" i="12"/>
  <c r="AY22" i="12"/>
  <c r="AY68" i="12"/>
  <c r="ED27" i="12"/>
  <c r="ED75" i="12"/>
  <c r="G75" i="12"/>
  <c r="G27" i="12"/>
  <c r="J40" i="6"/>
  <c r="CI59" i="5"/>
  <c r="DF16" i="12"/>
  <c r="DF17" i="12"/>
  <c r="DF15" i="12"/>
  <c r="U75" i="12"/>
  <c r="U27" i="12"/>
  <c r="DY27" i="12"/>
  <c r="DY75" i="12"/>
  <c r="I75" i="12"/>
  <c r="I27" i="12"/>
  <c r="BS59" i="5"/>
  <c r="BS66" i="5" s="1"/>
  <c r="EG36" i="12"/>
  <c r="EG50" i="12"/>
  <c r="EG22" i="12"/>
  <c r="EG68" i="12"/>
  <c r="K40" i="6"/>
  <c r="CM59" i="5"/>
  <c r="BC59" i="5"/>
  <c r="BC66" i="5" s="1"/>
  <c r="K50" i="12"/>
  <c r="K36" i="12"/>
  <c r="K68" i="12"/>
  <c r="K22" i="12"/>
  <c r="EC50" i="12"/>
  <c r="EC22" i="12"/>
  <c r="EC36" i="12"/>
  <c r="EC68" i="12"/>
  <c r="DZ68" i="12"/>
  <c r="DZ50" i="12"/>
  <c r="DZ36" i="12"/>
  <c r="DZ22" i="12"/>
  <c r="Q75" i="12"/>
  <c r="Q27" i="12"/>
  <c r="AY75" i="12"/>
  <c r="AY27" i="12"/>
  <c r="EG27" i="12"/>
  <c r="EG75" i="12"/>
  <c r="ED22" i="12"/>
  <c r="ED68" i="12"/>
  <c r="ED36" i="12"/>
  <c r="ED50" i="12"/>
  <c r="DW75" i="12"/>
  <c r="DW27" i="12"/>
  <c r="DZ75" i="12"/>
  <c r="DZ27" i="12"/>
  <c r="BG59" i="5"/>
  <c r="BG66" i="5"/>
  <c r="BI11" i="12" s="1"/>
  <c r="AM59" i="5"/>
  <c r="F58" i="6" s="1"/>
  <c r="K75" i="12"/>
  <c r="K27" i="12"/>
  <c r="EC75" i="12"/>
  <c r="EC27" i="12"/>
  <c r="DH16" i="12"/>
  <c r="DH15" i="12"/>
  <c r="DH17" i="12"/>
  <c r="DG15" i="12"/>
  <c r="DG16" i="12"/>
  <c r="DG17" i="12"/>
  <c r="M75" i="12"/>
  <c r="M27" i="12"/>
  <c r="U36" i="12"/>
  <c r="U50" i="12"/>
  <c r="U22" i="12"/>
  <c r="U68" i="12"/>
  <c r="AH22" i="12"/>
  <c r="AH68" i="12"/>
  <c r="AA59" i="5"/>
  <c r="AA66" i="5" s="1"/>
  <c r="AC11" i="12" s="1"/>
  <c r="W41" i="5"/>
  <c r="A16" i="9"/>
  <c r="L41" i="6"/>
  <c r="A41" i="6" s="1"/>
  <c r="DA66" i="5"/>
  <c r="DC11" i="12" s="1"/>
  <c r="A42" i="5"/>
  <c r="Q68" i="12"/>
  <c r="Q50" i="12"/>
  <c r="Q36" i="12"/>
  <c r="Q22" i="12"/>
  <c r="AQ11" i="12"/>
  <c r="AH50" i="12" l="1"/>
  <c r="K58" i="6"/>
  <c r="BM68" i="12"/>
  <c r="CA16" i="12"/>
  <c r="CA50" i="12" s="1"/>
  <c r="AI36" i="12"/>
  <c r="AI22" i="12"/>
  <c r="AI68" i="12"/>
  <c r="AI50" i="12"/>
  <c r="CA17" i="12"/>
  <c r="DR15" i="12"/>
  <c r="DR75" i="12" s="1"/>
  <c r="AI75" i="12"/>
  <c r="AI27" i="12"/>
  <c r="L58" i="6"/>
  <c r="D58" i="6"/>
  <c r="BO15" i="12"/>
  <c r="BO17" i="12"/>
  <c r="BO16" i="12"/>
  <c r="BZ16" i="12"/>
  <c r="BZ15" i="12"/>
  <c r="BZ75" i="12" s="1"/>
  <c r="BZ17" i="12"/>
  <c r="DN17" i="12"/>
  <c r="DN15" i="12"/>
  <c r="DN16" i="12"/>
  <c r="J58" i="6"/>
  <c r="CC75" i="12"/>
  <c r="CC27" i="12"/>
  <c r="BA68" i="12"/>
  <c r="BA22" i="12"/>
  <c r="BA50" i="12"/>
  <c r="BA36" i="12"/>
  <c r="BC15" i="12"/>
  <c r="BC16" i="12"/>
  <c r="BC17" i="12"/>
  <c r="BA75" i="12"/>
  <c r="BA27" i="12"/>
  <c r="BK16" i="12"/>
  <c r="BK15" i="12"/>
  <c r="BK17" i="12"/>
  <c r="CY36" i="12"/>
  <c r="CY68" i="12"/>
  <c r="CY22" i="12"/>
  <c r="CY50" i="12"/>
  <c r="CY75" i="12"/>
  <c r="CY27" i="12"/>
  <c r="CU22" i="12"/>
  <c r="CU68" i="12"/>
  <c r="CU50" i="12"/>
  <c r="CU36" i="12"/>
  <c r="BQ36" i="12"/>
  <c r="BQ50" i="12"/>
  <c r="BQ22" i="12"/>
  <c r="BQ68" i="12"/>
  <c r="CU75" i="12"/>
  <c r="CU27" i="12"/>
  <c r="BW68" i="12"/>
  <c r="BW36" i="12"/>
  <c r="BW50" i="12"/>
  <c r="BW22" i="12"/>
  <c r="BQ75" i="12"/>
  <c r="BQ27" i="12"/>
  <c r="CC22" i="12"/>
  <c r="CC68" i="12"/>
  <c r="CC36" i="12"/>
  <c r="CC50" i="12"/>
  <c r="BW27" i="12"/>
  <c r="BW75" i="12"/>
  <c r="BT16" i="12"/>
  <c r="BT15" i="12"/>
  <c r="BT17" i="12"/>
  <c r="BB15" i="12"/>
  <c r="BB16" i="12"/>
  <c r="BB17" i="12"/>
  <c r="H17" i="12"/>
  <c r="H15" i="12"/>
  <c r="H16" i="12"/>
  <c r="AV15" i="12"/>
  <c r="AV17" i="12"/>
  <c r="AV16" i="12"/>
  <c r="AL15" i="12"/>
  <c r="AL16" i="12"/>
  <c r="AL17" i="12"/>
  <c r="DP15" i="12"/>
  <c r="DP17" i="12"/>
  <c r="DP16" i="12"/>
  <c r="AE16" i="12"/>
  <c r="AE15" i="12"/>
  <c r="AE17" i="12"/>
  <c r="BJ16" i="12"/>
  <c r="BJ17" i="12"/>
  <c r="BJ15" i="12"/>
  <c r="BG15" i="12"/>
  <c r="BG17" i="12"/>
  <c r="BG16" i="12"/>
  <c r="CX16" i="12"/>
  <c r="CX15" i="12"/>
  <c r="CX17" i="12"/>
  <c r="BP17" i="12"/>
  <c r="BP16" i="12"/>
  <c r="BP15" i="12"/>
  <c r="BD17" i="12"/>
  <c r="BD15" i="12"/>
  <c r="BD16" i="12"/>
  <c r="AJ15" i="12"/>
  <c r="AJ16" i="12"/>
  <c r="AJ17" i="12"/>
  <c r="BR16" i="12"/>
  <c r="BR17" i="12"/>
  <c r="BR15" i="12"/>
  <c r="AM15" i="12"/>
  <c r="AM17" i="12"/>
  <c r="AM16" i="12"/>
  <c r="AF16" i="12"/>
  <c r="AF17" i="12"/>
  <c r="AF15" i="12"/>
  <c r="CF16" i="12"/>
  <c r="CF17" i="12"/>
  <c r="CF15" i="12"/>
  <c r="AN16" i="12"/>
  <c r="AN15" i="12"/>
  <c r="AN17" i="12"/>
  <c r="CJ15" i="12"/>
  <c r="CJ17" i="12"/>
  <c r="CJ16" i="12"/>
  <c r="T17" i="12"/>
  <c r="T15" i="12"/>
  <c r="T16" i="12"/>
  <c r="AX75" i="12"/>
  <c r="AX27" i="12"/>
  <c r="AZ15" i="12"/>
  <c r="AZ16" i="12"/>
  <c r="AZ17" i="12"/>
  <c r="CB16" i="12"/>
  <c r="CB15" i="12"/>
  <c r="CB17" i="12"/>
  <c r="DM22" i="12"/>
  <c r="DM36" i="12"/>
  <c r="DM68" i="12"/>
  <c r="DM50" i="12"/>
  <c r="DB22" i="12"/>
  <c r="DB68" i="12"/>
  <c r="DB36" i="12"/>
  <c r="DB50" i="12"/>
  <c r="AH75" i="12"/>
  <c r="AH27" i="12"/>
  <c r="AU50" i="12"/>
  <c r="AU36" i="12"/>
  <c r="AU68" i="12"/>
  <c r="AU22" i="12"/>
  <c r="CN15" i="12"/>
  <c r="CN16" i="12"/>
  <c r="CN17" i="12"/>
  <c r="DK15" i="12"/>
  <c r="DK16" i="12"/>
  <c r="DK17" i="12"/>
  <c r="AP75" i="12"/>
  <c r="AP27" i="12"/>
  <c r="CZ16" i="12"/>
  <c r="CZ17" i="12"/>
  <c r="CZ15" i="12"/>
  <c r="DD16" i="12"/>
  <c r="DD17" i="12"/>
  <c r="DD15" i="12"/>
  <c r="N17" i="12"/>
  <c r="N15" i="12"/>
  <c r="N16" i="12"/>
  <c r="CQ75" i="12"/>
  <c r="CQ27" i="12"/>
  <c r="V16" i="12"/>
  <c r="V15" i="12"/>
  <c r="V17" i="12"/>
  <c r="DR36" i="12"/>
  <c r="DR68" i="12"/>
  <c r="DR22" i="12"/>
  <c r="DR50" i="12"/>
  <c r="BN75" i="12"/>
  <c r="BN27" i="12"/>
  <c r="CE15" i="12"/>
  <c r="CE16" i="12"/>
  <c r="CE17" i="12"/>
  <c r="DE50" i="12"/>
  <c r="DE36" i="12"/>
  <c r="DE68" i="12"/>
  <c r="DE22" i="12"/>
  <c r="BF75" i="12"/>
  <c r="BF27" i="12"/>
  <c r="BX15" i="12"/>
  <c r="BX17" i="12"/>
  <c r="BX16" i="12"/>
  <c r="BV50" i="12"/>
  <c r="BV22" i="12"/>
  <c r="BV68" i="12"/>
  <c r="BV36" i="12"/>
  <c r="W17" i="12"/>
  <c r="W15" i="12"/>
  <c r="W16" i="12"/>
  <c r="AA15" i="12"/>
  <c r="AA16" i="12"/>
  <c r="AA17" i="12"/>
  <c r="BS22" i="12"/>
  <c r="BS36" i="12"/>
  <c r="BS50" i="12"/>
  <c r="BS68" i="12"/>
  <c r="L17" i="12"/>
  <c r="L15" i="12"/>
  <c r="L16" i="12"/>
  <c r="X16" i="12"/>
  <c r="X15" i="12"/>
  <c r="X17" i="12"/>
  <c r="AU75" i="12"/>
  <c r="AU27" i="12"/>
  <c r="BV75" i="12"/>
  <c r="BV27" i="12"/>
  <c r="DS75" i="12"/>
  <c r="DS27" i="12"/>
  <c r="J15" i="12"/>
  <c r="J75" i="12" s="1"/>
  <c r="CM16" i="12"/>
  <c r="CM15" i="12"/>
  <c r="CM17" i="12"/>
  <c r="CR15" i="12"/>
  <c r="CR17" i="12"/>
  <c r="CR16" i="12"/>
  <c r="G58" i="6"/>
  <c r="CA75" i="12"/>
  <c r="CA27" i="12"/>
  <c r="CQ22" i="12"/>
  <c r="CQ36" i="12"/>
  <c r="CQ68" i="12"/>
  <c r="CQ50" i="12"/>
  <c r="Z36" i="12"/>
  <c r="Z22" i="12"/>
  <c r="Z68" i="12"/>
  <c r="Z50" i="12"/>
  <c r="BS75" i="12"/>
  <c r="BS27" i="12"/>
  <c r="DM27" i="12"/>
  <c r="DM75" i="12"/>
  <c r="DB75" i="12"/>
  <c r="DB27" i="12"/>
  <c r="J16" i="12"/>
  <c r="J50" i="12" s="1"/>
  <c r="DL16" i="12"/>
  <c r="DL15" i="12"/>
  <c r="DL17" i="12"/>
  <c r="CV16" i="12"/>
  <c r="CV15" i="12"/>
  <c r="CV17" i="12"/>
  <c r="CY66" i="5"/>
  <c r="DA11" i="12" s="1"/>
  <c r="CH75" i="12"/>
  <c r="CH27" i="12"/>
  <c r="AP66" i="5"/>
  <c r="CD75" i="12"/>
  <c r="CD27" i="12"/>
  <c r="DS22" i="12"/>
  <c r="DS68" i="12"/>
  <c r="DS50" i="12"/>
  <c r="DS36" i="12"/>
  <c r="Z27" i="12"/>
  <c r="Z75" i="12"/>
  <c r="R75" i="12"/>
  <c r="R27" i="12"/>
  <c r="BN68" i="12"/>
  <c r="BN22" i="12"/>
  <c r="BN36" i="12"/>
  <c r="BN50" i="12"/>
  <c r="DE75" i="12"/>
  <c r="DE27" i="12"/>
  <c r="BF22" i="12"/>
  <c r="BF36" i="12"/>
  <c r="BF50" i="12"/>
  <c r="BF68" i="12"/>
  <c r="BL15" i="12"/>
  <c r="BL16" i="12"/>
  <c r="BL17" i="12"/>
  <c r="CD36" i="12"/>
  <c r="CD68" i="12"/>
  <c r="CD22" i="12"/>
  <c r="CD50" i="12"/>
  <c r="DO75" i="12"/>
  <c r="DO27" i="12"/>
  <c r="R22" i="12"/>
  <c r="R68" i="12"/>
  <c r="R50" i="12"/>
  <c r="R36" i="12"/>
  <c r="AB16" i="12"/>
  <c r="AB15" i="12"/>
  <c r="AB17" i="12"/>
  <c r="BH27" i="12"/>
  <c r="BH75" i="12"/>
  <c r="CT15" i="12"/>
  <c r="CT17" i="12"/>
  <c r="CT16" i="12"/>
  <c r="CI22" i="12"/>
  <c r="CI68" i="12"/>
  <c r="CI50" i="12"/>
  <c r="CI36" i="12"/>
  <c r="H58" i="6"/>
  <c r="CL50" i="12"/>
  <c r="CL68" i="12"/>
  <c r="CL22" i="12"/>
  <c r="CL36" i="12"/>
  <c r="CH22" i="12"/>
  <c r="CH68" i="12"/>
  <c r="CH36" i="12"/>
  <c r="CH50" i="12"/>
  <c r="D72" i="5"/>
  <c r="E72" i="5" s="1"/>
  <c r="F72" i="5" s="1"/>
  <c r="G72" i="5" s="1"/>
  <c r="H72" i="5" s="1"/>
  <c r="I72" i="5" s="1"/>
  <c r="J72" i="5" s="1"/>
  <c r="K72" i="5" s="1"/>
  <c r="L72" i="5" s="1"/>
  <c r="M72" i="5" s="1"/>
  <c r="N72" i="5" s="1"/>
  <c r="O72" i="5" s="1"/>
  <c r="P72" i="5" s="1"/>
  <c r="Q72" i="5" s="1"/>
  <c r="R72" i="5" s="1"/>
  <c r="S72" i="5" s="1"/>
  <c r="T72" i="5" s="1"/>
  <c r="U72" i="5" s="1"/>
  <c r="V72" i="5" s="1"/>
  <c r="D66" i="5"/>
  <c r="P17" i="12"/>
  <c r="P15" i="12"/>
  <c r="P16" i="12"/>
  <c r="DT22" i="12"/>
  <c r="DT50" i="12"/>
  <c r="DT68" i="12"/>
  <c r="DT36" i="12"/>
  <c r="DJ68" i="12"/>
  <c r="DJ22" i="12"/>
  <c r="DJ50" i="12"/>
  <c r="DJ36" i="12"/>
  <c r="AD15" i="12"/>
  <c r="AD17" i="12"/>
  <c r="AD16" i="12"/>
  <c r="BH36" i="12"/>
  <c r="BH68" i="12"/>
  <c r="BH22" i="12"/>
  <c r="BH50" i="12"/>
  <c r="AM66" i="5"/>
  <c r="AO11" i="12" s="1"/>
  <c r="CM66" i="5"/>
  <c r="CO11" i="12" s="1"/>
  <c r="I58" i="6"/>
  <c r="AX68" i="12"/>
  <c r="AX50" i="12"/>
  <c r="AX22" i="12"/>
  <c r="AX36" i="12"/>
  <c r="CL75" i="12"/>
  <c r="CL27" i="12"/>
  <c r="AT15" i="12"/>
  <c r="AT17" i="12"/>
  <c r="AT16" i="12"/>
  <c r="DT75" i="12"/>
  <c r="DT27" i="12"/>
  <c r="DO50" i="12"/>
  <c r="DO68" i="12"/>
  <c r="DO22" i="12"/>
  <c r="DO36" i="12"/>
  <c r="DJ75" i="12"/>
  <c r="DJ27" i="12"/>
  <c r="AP68" i="12"/>
  <c r="AP36" i="12"/>
  <c r="AP22" i="12"/>
  <c r="AP50" i="12"/>
  <c r="CI75" i="12"/>
  <c r="CI27" i="12"/>
  <c r="DQ16" i="12"/>
  <c r="DQ17" i="12"/>
  <c r="DQ15" i="12"/>
  <c r="AC16" i="12"/>
  <c r="AC15" i="12"/>
  <c r="AC17" i="12"/>
  <c r="F65" i="6"/>
  <c r="AQ15" i="12"/>
  <c r="AQ16" i="12"/>
  <c r="AQ17" i="12"/>
  <c r="DF75" i="12"/>
  <c r="DF27" i="12"/>
  <c r="DC16" i="12"/>
  <c r="DC15" i="12"/>
  <c r="DC17" i="12"/>
  <c r="CI66" i="5"/>
  <c r="BZ36" i="12"/>
  <c r="BZ22" i="12"/>
  <c r="BZ50" i="12"/>
  <c r="BZ68" i="12"/>
  <c r="H65" i="6"/>
  <c r="BE11" i="12"/>
  <c r="CP15" i="12"/>
  <c r="CP16" i="12"/>
  <c r="CP17" i="12"/>
  <c r="DI15" i="12"/>
  <c r="DI16" i="12"/>
  <c r="DI17" i="12"/>
  <c r="BU11" i="12"/>
  <c r="I65" i="6"/>
  <c r="DG22" i="12"/>
  <c r="DG50" i="12"/>
  <c r="DG36" i="12"/>
  <c r="DG68" i="12"/>
  <c r="DF36" i="12"/>
  <c r="DF22" i="12"/>
  <c r="DF50" i="12"/>
  <c r="DF68" i="12"/>
  <c r="DH75" i="12"/>
  <c r="DH27" i="12"/>
  <c r="W59" i="5"/>
  <c r="W66" i="5" s="1"/>
  <c r="E40" i="6"/>
  <c r="A40" i="6" s="1"/>
  <c r="A41" i="5"/>
  <c r="J68" i="12"/>
  <c r="BI16" i="12"/>
  <c r="BI15" i="12"/>
  <c r="BI17" i="12"/>
  <c r="K65" i="6"/>
  <c r="DG75" i="12"/>
  <c r="DG27" i="12"/>
  <c r="DH36" i="12"/>
  <c r="DH22" i="12"/>
  <c r="DH50" i="12"/>
  <c r="DH68" i="12"/>
  <c r="J27" i="12"/>
  <c r="L65" i="6" l="1"/>
  <c r="CA68" i="12"/>
  <c r="CA36" i="12"/>
  <c r="BZ27" i="12"/>
  <c r="CA22" i="12"/>
  <c r="DR27" i="12"/>
  <c r="J36" i="12"/>
  <c r="J22" i="12"/>
  <c r="BO68" i="12"/>
  <c r="BO36" i="12"/>
  <c r="BO50" i="12"/>
  <c r="BO22" i="12"/>
  <c r="BO75" i="12"/>
  <c r="BO27" i="12"/>
  <c r="BC22" i="12"/>
  <c r="BC68" i="12"/>
  <c r="BC50" i="12"/>
  <c r="BC36" i="12"/>
  <c r="BC75" i="12"/>
  <c r="BC27" i="12"/>
  <c r="DN22" i="12"/>
  <c r="DN50" i="12"/>
  <c r="DN36" i="12"/>
  <c r="DN68" i="12"/>
  <c r="DN75" i="12"/>
  <c r="DN27" i="12"/>
  <c r="BK75" i="12"/>
  <c r="BK27" i="12"/>
  <c r="BK68" i="12"/>
  <c r="BK36" i="12"/>
  <c r="BK22" i="12"/>
  <c r="BK50" i="12"/>
  <c r="P68" i="12"/>
  <c r="P36" i="12"/>
  <c r="P22" i="12"/>
  <c r="P50" i="12"/>
  <c r="AB75" i="12"/>
  <c r="AB27" i="12"/>
  <c r="CV27" i="12"/>
  <c r="CV75" i="12"/>
  <c r="CM36" i="12"/>
  <c r="CM68" i="12"/>
  <c r="CM50" i="12"/>
  <c r="CM22" i="12"/>
  <c r="V68" i="12"/>
  <c r="V22" i="12"/>
  <c r="V50" i="12"/>
  <c r="V36" i="12"/>
  <c r="DD68" i="12"/>
  <c r="DD22" i="12"/>
  <c r="DD36" i="12"/>
  <c r="DD50" i="12"/>
  <c r="DK27" i="12"/>
  <c r="DK75" i="12"/>
  <c r="AZ50" i="12"/>
  <c r="AZ68" i="12"/>
  <c r="AZ22" i="12"/>
  <c r="AZ36" i="12"/>
  <c r="AF27" i="12"/>
  <c r="AF75" i="12"/>
  <c r="BR68" i="12"/>
  <c r="BR22" i="12"/>
  <c r="BR36" i="12"/>
  <c r="BR50" i="12"/>
  <c r="BP68" i="12"/>
  <c r="BP36" i="12"/>
  <c r="BP50" i="12"/>
  <c r="BP22" i="12"/>
  <c r="BJ75" i="12"/>
  <c r="BJ27" i="12"/>
  <c r="DP75" i="12"/>
  <c r="DP27" i="12"/>
  <c r="H75" i="12"/>
  <c r="H27" i="12"/>
  <c r="P75" i="12"/>
  <c r="P27" i="12"/>
  <c r="AB68" i="12"/>
  <c r="AB22" i="12"/>
  <c r="AB36" i="12"/>
  <c r="AB50" i="12"/>
  <c r="CV22" i="12"/>
  <c r="CV36" i="12"/>
  <c r="CV50" i="12"/>
  <c r="CV68" i="12"/>
  <c r="X75" i="12"/>
  <c r="X27" i="12"/>
  <c r="CZ75" i="12"/>
  <c r="CZ27" i="12"/>
  <c r="AZ27" i="12"/>
  <c r="AZ75" i="12"/>
  <c r="CJ75" i="12"/>
  <c r="CJ27" i="12"/>
  <c r="X22" i="12"/>
  <c r="X68" i="12"/>
  <c r="X36" i="12"/>
  <c r="X50" i="12"/>
  <c r="CN50" i="12"/>
  <c r="CN22" i="12"/>
  <c r="CN36" i="12"/>
  <c r="CN68" i="12"/>
  <c r="AF68" i="12"/>
  <c r="AF36" i="12"/>
  <c r="AF50" i="12"/>
  <c r="AF22" i="12"/>
  <c r="AJ50" i="12"/>
  <c r="AJ22" i="12"/>
  <c r="AJ68" i="12"/>
  <c r="AJ36" i="12"/>
  <c r="BJ36" i="12"/>
  <c r="BJ68" i="12"/>
  <c r="BJ22" i="12"/>
  <c r="BJ50" i="12"/>
  <c r="AL22" i="12"/>
  <c r="AL50" i="12"/>
  <c r="AL36" i="12"/>
  <c r="AL68" i="12"/>
  <c r="CT22" i="12"/>
  <c r="CT36" i="12"/>
  <c r="CT68" i="12"/>
  <c r="CT50" i="12"/>
  <c r="F11" i="12"/>
  <c r="D65" i="6"/>
  <c r="D66" i="6" s="1"/>
  <c r="AR11" i="12"/>
  <c r="G65" i="6"/>
  <c r="DL75" i="12"/>
  <c r="DL27" i="12"/>
  <c r="CR22" i="12"/>
  <c r="CR36" i="12"/>
  <c r="CR68" i="12"/>
  <c r="CR50" i="12"/>
  <c r="L50" i="12"/>
  <c r="L68" i="12"/>
  <c r="L36" i="12"/>
  <c r="L22" i="12"/>
  <c r="AA50" i="12"/>
  <c r="AA22" i="12"/>
  <c r="AA36" i="12"/>
  <c r="AA68" i="12"/>
  <c r="N22" i="12"/>
  <c r="N36" i="12"/>
  <c r="N50" i="12"/>
  <c r="N68" i="12"/>
  <c r="CZ22" i="12"/>
  <c r="CZ36" i="12"/>
  <c r="CZ68" i="12"/>
  <c r="CZ50" i="12"/>
  <c r="CN75" i="12"/>
  <c r="CN27" i="12"/>
  <c r="AN27" i="12"/>
  <c r="AN75" i="12"/>
  <c r="AM68" i="12"/>
  <c r="AM22" i="12"/>
  <c r="AM50" i="12"/>
  <c r="AM36" i="12"/>
  <c r="AJ75" i="12"/>
  <c r="AJ27" i="12"/>
  <c r="CX27" i="12"/>
  <c r="CX75" i="12"/>
  <c r="AL75" i="12"/>
  <c r="AL27" i="12"/>
  <c r="BB36" i="12"/>
  <c r="BB50" i="12"/>
  <c r="BB22" i="12"/>
  <c r="BB68" i="12"/>
  <c r="CT75" i="12"/>
  <c r="CT27" i="12"/>
  <c r="DL22" i="12"/>
  <c r="DL36" i="12"/>
  <c r="DL68" i="12"/>
  <c r="DL50" i="12"/>
  <c r="L75" i="12"/>
  <c r="L27" i="12"/>
  <c r="AA75" i="12"/>
  <c r="AA27" i="12"/>
  <c r="BX36" i="12"/>
  <c r="BX50" i="12"/>
  <c r="BX68" i="12"/>
  <c r="BX22" i="12"/>
  <c r="N75" i="12"/>
  <c r="N27" i="12"/>
  <c r="T50" i="12"/>
  <c r="T22" i="12"/>
  <c r="T36" i="12"/>
  <c r="T68" i="12"/>
  <c r="AN68" i="12"/>
  <c r="AN36" i="12"/>
  <c r="AN50" i="12"/>
  <c r="AN22" i="12"/>
  <c r="BD36" i="12"/>
  <c r="BD68" i="12"/>
  <c r="BD50" i="12"/>
  <c r="BD22" i="12"/>
  <c r="CX22" i="12"/>
  <c r="CX36" i="12"/>
  <c r="CX50" i="12"/>
  <c r="CX68" i="12"/>
  <c r="AE75" i="12"/>
  <c r="AE27" i="12"/>
  <c r="AV36" i="12"/>
  <c r="AV22" i="12"/>
  <c r="AV68" i="12"/>
  <c r="AV50" i="12"/>
  <c r="BB27" i="12"/>
  <c r="BB75" i="12"/>
  <c r="AT68" i="12"/>
  <c r="AT36" i="12"/>
  <c r="AT50" i="12"/>
  <c r="AT22" i="12"/>
  <c r="AD22" i="12"/>
  <c r="AD36" i="12"/>
  <c r="AD50" i="12"/>
  <c r="AD68" i="12"/>
  <c r="BL22" i="12"/>
  <c r="BL50" i="12"/>
  <c r="BL68" i="12"/>
  <c r="BL36" i="12"/>
  <c r="CR75" i="12"/>
  <c r="CR27" i="12"/>
  <c r="W50" i="12"/>
  <c r="W22" i="12"/>
  <c r="W36" i="12"/>
  <c r="W68" i="12"/>
  <c r="CB75" i="12"/>
  <c r="CB27" i="12"/>
  <c r="T75" i="12"/>
  <c r="T27" i="12"/>
  <c r="CF75" i="12"/>
  <c r="CF27" i="12"/>
  <c r="AM75" i="12"/>
  <c r="AM27" i="12"/>
  <c r="BD75" i="12"/>
  <c r="BD27" i="12"/>
  <c r="BG36" i="12"/>
  <c r="BG68" i="12"/>
  <c r="BG22" i="12"/>
  <c r="BG50" i="12"/>
  <c r="AE22" i="12"/>
  <c r="AE36" i="12"/>
  <c r="AE50" i="12"/>
  <c r="AE68" i="12"/>
  <c r="BL75" i="12"/>
  <c r="BL27" i="12"/>
  <c r="W75" i="12"/>
  <c r="W27" i="12"/>
  <c r="BX75" i="12"/>
  <c r="BX27" i="12"/>
  <c r="CE22" i="12"/>
  <c r="CE36" i="12"/>
  <c r="CE68" i="12"/>
  <c r="CE50" i="12"/>
  <c r="DD75" i="12"/>
  <c r="DD27" i="12"/>
  <c r="CB22" i="12"/>
  <c r="CB36" i="12"/>
  <c r="CB68" i="12"/>
  <c r="CB50" i="12"/>
  <c r="BR75" i="12"/>
  <c r="BR27" i="12"/>
  <c r="DP22" i="12"/>
  <c r="DP68" i="12"/>
  <c r="DP36" i="12"/>
  <c r="DP50" i="12"/>
  <c r="AV75" i="12"/>
  <c r="AV27" i="12"/>
  <c r="BT75" i="12"/>
  <c r="BT27" i="12"/>
  <c r="AT75" i="12"/>
  <c r="AT27" i="12"/>
  <c r="AD75" i="12"/>
  <c r="AD27" i="12"/>
  <c r="CM27" i="12"/>
  <c r="CM75" i="12"/>
  <c r="CE75" i="12"/>
  <c r="CE27" i="12"/>
  <c r="V75" i="12"/>
  <c r="V27" i="12"/>
  <c r="DK22" i="12"/>
  <c r="DK50" i="12"/>
  <c r="DK68" i="12"/>
  <c r="DK36" i="12"/>
  <c r="CJ22" i="12"/>
  <c r="CJ36" i="12"/>
  <c r="CJ50" i="12"/>
  <c r="CJ68" i="12"/>
  <c r="CF22" i="12"/>
  <c r="CF36" i="12"/>
  <c r="CF68" i="12"/>
  <c r="CF50" i="12"/>
  <c r="BP75" i="12"/>
  <c r="BP27" i="12"/>
  <c r="BG75" i="12"/>
  <c r="BG27" i="12"/>
  <c r="H22" i="12"/>
  <c r="H50" i="12"/>
  <c r="H68" i="12"/>
  <c r="H36" i="12"/>
  <c r="BT68" i="12"/>
  <c r="BT22" i="12"/>
  <c r="BT36" i="12"/>
  <c r="BT50" i="12"/>
  <c r="Y11" i="12"/>
  <c r="E65" i="6"/>
  <c r="BI22" i="12"/>
  <c r="BI36" i="12"/>
  <c r="BI50" i="12"/>
  <c r="BI68" i="12"/>
  <c r="BU15" i="12"/>
  <c r="BU16" i="12"/>
  <c r="BU17" i="12"/>
  <c r="BE15" i="12"/>
  <c r="BE16" i="12"/>
  <c r="BE17" i="12"/>
  <c r="CK11" i="12"/>
  <c r="J65" i="6"/>
  <c r="DC75" i="12"/>
  <c r="DC27" i="12"/>
  <c r="AO15" i="12"/>
  <c r="AO16" i="12"/>
  <c r="AO17" i="12"/>
  <c r="DQ75" i="12"/>
  <c r="DQ27" i="12"/>
  <c r="BI75" i="12"/>
  <c r="BI27" i="12"/>
  <c r="CO15" i="12"/>
  <c r="CO16" i="12"/>
  <c r="CO17" i="12"/>
  <c r="DA15" i="12"/>
  <c r="DA16" i="12"/>
  <c r="DA17" i="12"/>
  <c r="CP50" i="12"/>
  <c r="CP36" i="12"/>
  <c r="CP22" i="12"/>
  <c r="CP68" i="12"/>
  <c r="DC36" i="12"/>
  <c r="DC22" i="12"/>
  <c r="DC50" i="12"/>
  <c r="DC68" i="12"/>
  <c r="AQ50" i="12"/>
  <c r="AQ36" i="12"/>
  <c r="AQ22" i="12"/>
  <c r="AQ68" i="12"/>
  <c r="CP75" i="12"/>
  <c r="CP27" i="12"/>
  <c r="AC75" i="12"/>
  <c r="AC27" i="12"/>
  <c r="E58" i="6"/>
  <c r="W72" i="5"/>
  <c r="X72" i="5" s="1"/>
  <c r="Y72" i="5" s="1"/>
  <c r="Z72" i="5" s="1"/>
  <c r="AA72" i="5" s="1"/>
  <c r="AB72" i="5" s="1"/>
  <c r="AC72" i="5" s="1"/>
  <c r="AD72" i="5" s="1"/>
  <c r="AE72" i="5" s="1"/>
  <c r="AF72" i="5" s="1"/>
  <c r="AG72" i="5" s="1"/>
  <c r="AH72" i="5" s="1"/>
  <c r="AI72" i="5" s="1"/>
  <c r="AJ72" i="5" s="1"/>
  <c r="AK72" i="5" s="1"/>
  <c r="AL72" i="5" s="1"/>
  <c r="AM72" i="5" s="1"/>
  <c r="AN72" i="5" s="1"/>
  <c r="AO72" i="5" s="1"/>
  <c r="AP72" i="5" s="1"/>
  <c r="AQ72" i="5" s="1"/>
  <c r="AR72" i="5" s="1"/>
  <c r="AS72" i="5" s="1"/>
  <c r="AT72" i="5" s="1"/>
  <c r="AU72" i="5" s="1"/>
  <c r="AV72" i="5" s="1"/>
  <c r="AW72" i="5" s="1"/>
  <c r="AX72" i="5" s="1"/>
  <c r="AY72" i="5" s="1"/>
  <c r="AZ72" i="5" s="1"/>
  <c r="BA72" i="5" s="1"/>
  <c r="BB72" i="5" s="1"/>
  <c r="BC72" i="5" s="1"/>
  <c r="BD72" i="5" s="1"/>
  <c r="BE72" i="5" s="1"/>
  <c r="BF72" i="5" s="1"/>
  <c r="BG72" i="5" s="1"/>
  <c r="BH72" i="5" s="1"/>
  <c r="BI72" i="5" s="1"/>
  <c r="BJ72" i="5" s="1"/>
  <c r="BK72" i="5" s="1"/>
  <c r="BL72" i="5" s="1"/>
  <c r="BM72" i="5" s="1"/>
  <c r="BN72" i="5" s="1"/>
  <c r="BO72" i="5" s="1"/>
  <c r="BP72" i="5" s="1"/>
  <c r="BQ72" i="5" s="1"/>
  <c r="BR72" i="5" s="1"/>
  <c r="BS72" i="5" s="1"/>
  <c r="BT72" i="5" s="1"/>
  <c r="BU72" i="5" s="1"/>
  <c r="BV72" i="5" s="1"/>
  <c r="BW72" i="5" s="1"/>
  <c r="BX72" i="5" s="1"/>
  <c r="BY72" i="5" s="1"/>
  <c r="BZ72" i="5" s="1"/>
  <c r="CA72" i="5" s="1"/>
  <c r="CB72" i="5" s="1"/>
  <c r="CC72" i="5" s="1"/>
  <c r="CD72" i="5" s="1"/>
  <c r="CE72" i="5" s="1"/>
  <c r="CF72" i="5" s="1"/>
  <c r="CG72" i="5" s="1"/>
  <c r="CH72" i="5" s="1"/>
  <c r="CI72" i="5" s="1"/>
  <c r="CJ72" i="5" s="1"/>
  <c r="CK72" i="5" s="1"/>
  <c r="CL72" i="5" s="1"/>
  <c r="CM72" i="5" s="1"/>
  <c r="CN72" i="5" s="1"/>
  <c r="CO72" i="5" s="1"/>
  <c r="CP72" i="5" s="1"/>
  <c r="CQ72" i="5" s="1"/>
  <c r="CR72" i="5" s="1"/>
  <c r="CS72" i="5" s="1"/>
  <c r="CT72" i="5" s="1"/>
  <c r="CU72" i="5" s="1"/>
  <c r="CV72" i="5" s="1"/>
  <c r="CW72" i="5" s="1"/>
  <c r="CX72" i="5" s="1"/>
  <c r="CY72" i="5" s="1"/>
  <c r="CZ72" i="5" s="1"/>
  <c r="DA72" i="5" s="1"/>
  <c r="DB72" i="5" s="1"/>
  <c r="DC72" i="5" s="1"/>
  <c r="DD72" i="5" s="1"/>
  <c r="DE72" i="5" s="1"/>
  <c r="DF72" i="5" s="1"/>
  <c r="DG72" i="5" s="1"/>
  <c r="DH72" i="5" s="1"/>
  <c r="DI72" i="5" s="1"/>
  <c r="DJ72" i="5" s="1"/>
  <c r="DK72" i="5" s="1"/>
  <c r="DL72" i="5" s="1"/>
  <c r="DM72" i="5" s="1"/>
  <c r="DN72" i="5" s="1"/>
  <c r="DO72" i="5" s="1"/>
  <c r="DP72" i="5" s="1"/>
  <c r="DQ72" i="5" s="1"/>
  <c r="DR72" i="5" s="1"/>
  <c r="DI75" i="12"/>
  <c r="DI27" i="12"/>
  <c r="DI36" i="12"/>
  <c r="DI22" i="12"/>
  <c r="DI50" i="12"/>
  <c r="DI68" i="12"/>
  <c r="AQ75" i="12"/>
  <c r="AQ27" i="12"/>
  <c r="AC36" i="12"/>
  <c r="AC50" i="12"/>
  <c r="AC22" i="12"/>
  <c r="AC68" i="12"/>
  <c r="DQ36" i="12"/>
  <c r="DQ22" i="12"/>
  <c r="DQ68" i="12"/>
  <c r="DQ50" i="12"/>
  <c r="I66" i="6" l="1"/>
  <c r="AR16" i="12"/>
  <c r="AR17" i="12"/>
  <c r="AR15" i="12"/>
  <c r="F17" i="12"/>
  <c r="F23" i="12"/>
  <c r="F15" i="12"/>
  <c r="F16" i="12"/>
  <c r="H66" i="6"/>
  <c r="BU75" i="12"/>
  <c r="BU27" i="12"/>
  <c r="DA36" i="12"/>
  <c r="DA22" i="12"/>
  <c r="DA68" i="12"/>
  <c r="DA50" i="12"/>
  <c r="BE75" i="12"/>
  <c r="BE27" i="12"/>
  <c r="BE50" i="12"/>
  <c r="BE36" i="12"/>
  <c r="BE22" i="12"/>
  <c r="BE68" i="12"/>
  <c r="F66" i="6"/>
  <c r="K66" i="6"/>
  <c r="DA75" i="12"/>
  <c r="DA27" i="12"/>
  <c r="AO36" i="12"/>
  <c r="AO22" i="12"/>
  <c r="AO50" i="12"/>
  <c r="AO68" i="12"/>
  <c r="CK16" i="12"/>
  <c r="CK15" i="12"/>
  <c r="CK17" i="12"/>
  <c r="L66" i="6"/>
  <c r="J66" i="6"/>
  <c r="AO75" i="12"/>
  <c r="AO27" i="12"/>
  <c r="BU50" i="12"/>
  <c r="BU36" i="12"/>
  <c r="BU22" i="12"/>
  <c r="BU68" i="12"/>
  <c r="CO22" i="12"/>
  <c r="CO36" i="12"/>
  <c r="CO68" i="12"/>
  <c r="CO50" i="12"/>
  <c r="E66" i="6"/>
  <c r="G66" i="6"/>
  <c r="DS59" i="5"/>
  <c r="M58" i="6" s="1"/>
  <c r="A58" i="6" s="1"/>
  <c r="CO75" i="12"/>
  <c r="CO27" i="12"/>
  <c r="Y16" i="12"/>
  <c r="Y15" i="12"/>
  <c r="Y17" i="12"/>
  <c r="F50" i="12" l="1"/>
  <c r="F22" i="12"/>
  <c r="F68" i="12"/>
  <c r="F36" i="12"/>
  <c r="F27" i="12"/>
  <c r="F75" i="12"/>
  <c r="F28" i="12"/>
  <c r="F37" i="12"/>
  <c r="AR75" i="12"/>
  <c r="AR27" i="12"/>
  <c r="DS72" i="5"/>
  <c r="AR22" i="12"/>
  <c r="AR68" i="12"/>
  <c r="AR50" i="12"/>
  <c r="AR36" i="12"/>
  <c r="CK36" i="12"/>
  <c r="CK22" i="12"/>
  <c r="CK50" i="12"/>
  <c r="CK68" i="12"/>
  <c r="Y75" i="12"/>
  <c r="Y27" i="12"/>
  <c r="Y36" i="12"/>
  <c r="Y22" i="12"/>
  <c r="Y50" i="12"/>
  <c r="Y68" i="12"/>
  <c r="CK75" i="12"/>
  <c r="CK27" i="12"/>
  <c r="F30" i="12" l="1"/>
  <c r="F31" i="12" s="1"/>
  <c r="F38" i="12" s="1"/>
  <c r="F51" i="12" s="1"/>
  <c r="F29" i="12"/>
  <c r="F24" i="12"/>
  <c r="G20" i="12" s="1"/>
  <c r="G21" i="12" s="1"/>
  <c r="F25" i="12"/>
  <c r="G23" i="12" l="1"/>
  <c r="G24" i="12" s="1"/>
  <c r="H20" i="12" s="1"/>
  <c r="F40" i="12"/>
  <c r="F39" i="12"/>
  <c r="G34" i="12" s="1"/>
  <c r="G35" i="12" s="1"/>
  <c r="F42" i="12"/>
  <c r="F43" i="12" s="1"/>
  <c r="F44" i="12" s="1"/>
  <c r="H21" i="12"/>
  <c r="H23" i="12" s="1"/>
  <c r="G28" i="12"/>
  <c r="G25" i="12" l="1"/>
  <c r="G37" i="12"/>
  <c r="H24" i="12"/>
  <c r="I20" i="12" s="1"/>
  <c r="I21" i="12" s="1"/>
  <c r="H37" i="12"/>
  <c r="H25" i="12"/>
  <c r="H28" i="12"/>
  <c r="F45" i="12"/>
  <c r="F52" i="12" s="1"/>
  <c r="G30" i="12"/>
  <c r="G29" i="12"/>
  <c r="I23" i="12" l="1"/>
  <c r="I28" i="12" s="1"/>
  <c r="F56" i="12"/>
  <c r="F54" i="12"/>
  <c r="F53" i="12"/>
  <c r="G48" i="12" s="1"/>
  <c r="H30" i="12"/>
  <c r="H29" i="12"/>
  <c r="G31" i="12"/>
  <c r="G38" i="12" s="1"/>
  <c r="I25" i="12" l="1"/>
  <c r="I37" i="12"/>
  <c r="I24" i="12"/>
  <c r="J20" i="12" s="1"/>
  <c r="H31" i="12"/>
  <c r="G49" i="12"/>
  <c r="G51" i="12"/>
  <c r="G42" i="12"/>
  <c r="G40" i="12"/>
  <c r="G39" i="12"/>
  <c r="H34" i="12" s="1"/>
  <c r="F57" i="12"/>
  <c r="F58" i="12" s="1"/>
  <c r="F59" i="12" s="1"/>
  <c r="J21" i="12"/>
  <c r="I29" i="12"/>
  <c r="I30" i="12"/>
  <c r="J23" i="12" l="1"/>
  <c r="G43" i="12"/>
  <c r="G44" i="12" s="1"/>
  <c r="F62" i="12"/>
  <c r="F63" i="12" s="1"/>
  <c r="F76" i="12" s="1"/>
  <c r="F77" i="12" s="1"/>
  <c r="H35" i="12"/>
  <c r="H38" i="12" s="1"/>
  <c r="I31" i="12"/>
  <c r="G45" i="12" l="1"/>
  <c r="G52" i="12" s="1"/>
  <c r="J28" i="12"/>
  <c r="J37" i="12"/>
  <c r="J25" i="12"/>
  <c r="H51" i="12"/>
  <c r="H42" i="12"/>
  <c r="H40" i="12"/>
  <c r="H39" i="12"/>
  <c r="I34" i="12" s="1"/>
  <c r="J24" i="12"/>
  <c r="K20" i="12" s="1"/>
  <c r="F69" i="12"/>
  <c r="F70" i="12" s="1"/>
  <c r="F64" i="12"/>
  <c r="F65" i="12" s="1"/>
  <c r="H43" i="12" l="1"/>
  <c r="H44" i="12"/>
  <c r="J29" i="12"/>
  <c r="J30" i="12"/>
  <c r="K21" i="12"/>
  <c r="K23" i="12" s="1"/>
  <c r="I35" i="12"/>
  <c r="G56" i="12"/>
  <c r="G54" i="12"/>
  <c r="G53" i="12"/>
  <c r="H48" i="12" s="1"/>
  <c r="K28" i="12" l="1"/>
  <c r="K37" i="12"/>
  <c r="K25" i="12"/>
  <c r="H49" i="12"/>
  <c r="H45" i="12"/>
  <c r="H52" i="12" s="1"/>
  <c r="H53" i="12" s="1"/>
  <c r="I48" i="12" s="1"/>
  <c r="K24" i="12"/>
  <c r="L20" i="12" s="1"/>
  <c r="J31" i="12"/>
  <c r="G57" i="12"/>
  <c r="G58" i="12" s="1"/>
  <c r="G59" i="12" s="1"/>
  <c r="I38" i="12"/>
  <c r="I49" i="12" l="1"/>
  <c r="G62" i="12"/>
  <c r="G63" i="12"/>
  <c r="G76" i="12" s="1"/>
  <c r="G77" i="12" s="1"/>
  <c r="I42" i="12"/>
  <c r="I51" i="12"/>
  <c r="I40" i="12"/>
  <c r="H56" i="12"/>
  <c r="H54" i="12"/>
  <c r="K29" i="12"/>
  <c r="K30" i="12"/>
  <c r="L21" i="12"/>
  <c r="I39" i="12"/>
  <c r="J34" i="12" s="1"/>
  <c r="I43" i="12" l="1"/>
  <c r="I44" i="12" s="1"/>
  <c r="L23" i="12"/>
  <c r="L24" i="12" s="1"/>
  <c r="M20" i="12" s="1"/>
  <c r="K31" i="12"/>
  <c r="H57" i="12"/>
  <c r="H58" i="12" s="1"/>
  <c r="H59" i="12" s="1"/>
  <c r="G64" i="12"/>
  <c r="G65" i="12" s="1"/>
  <c r="G69" i="12"/>
  <c r="G70" i="12" s="1"/>
  <c r="J35" i="12"/>
  <c r="J38" i="12" s="1"/>
  <c r="J51" i="12" l="1"/>
  <c r="J42" i="12"/>
  <c r="J40" i="12"/>
  <c r="H62" i="12"/>
  <c r="M21" i="12"/>
  <c r="M23" i="12" s="1"/>
  <c r="J39" i="12"/>
  <c r="K34" i="12" s="1"/>
  <c r="L28" i="12"/>
  <c r="L37" i="12"/>
  <c r="L25" i="12"/>
  <c r="I45" i="12"/>
  <c r="I52" i="12" s="1"/>
  <c r="I56" i="12" l="1"/>
  <c r="I54" i="12"/>
  <c r="I53" i="12"/>
  <c r="J48" i="12" s="1"/>
  <c r="M37" i="12"/>
  <c r="M28" i="12"/>
  <c r="M25" i="12"/>
  <c r="K35" i="12"/>
  <c r="J43" i="12"/>
  <c r="J44" i="12" s="1"/>
  <c r="M24" i="12"/>
  <c r="N20" i="12" s="1"/>
  <c r="H69" i="12"/>
  <c r="H70" i="12" s="1"/>
  <c r="H63" i="12"/>
  <c r="H76" i="12" s="1"/>
  <c r="H77" i="12" s="1"/>
  <c r="L30" i="12"/>
  <c r="L29" i="12"/>
  <c r="J45" i="12" l="1"/>
  <c r="L31" i="12"/>
  <c r="K38" i="12"/>
  <c r="H64" i="12"/>
  <c r="H65" i="12" s="1"/>
  <c r="M30" i="12"/>
  <c r="M29" i="12"/>
  <c r="N21" i="12"/>
  <c r="N23" i="12" s="1"/>
  <c r="J49" i="12"/>
  <c r="I57" i="12"/>
  <c r="I58" i="12" s="1"/>
  <c r="I59" i="12" s="1"/>
  <c r="N28" i="12" l="1"/>
  <c r="N37" i="12"/>
  <c r="N25" i="12"/>
  <c r="I62" i="12"/>
  <c r="K51" i="12"/>
  <c r="K42" i="12"/>
  <c r="K40" i="12"/>
  <c r="J52" i="12"/>
  <c r="N24" i="12"/>
  <c r="O20" i="12" s="1"/>
  <c r="K39" i="12"/>
  <c r="L34" i="12" s="1"/>
  <c r="M31" i="12"/>
  <c r="I69" i="12" l="1"/>
  <c r="I70" i="12" s="1"/>
  <c r="L35" i="12"/>
  <c r="I63" i="12"/>
  <c r="I76" i="12" s="1"/>
  <c r="I77" i="12" s="1"/>
  <c r="N30" i="12"/>
  <c r="N29" i="12"/>
  <c r="O21" i="12"/>
  <c r="O23" i="12" s="1"/>
  <c r="O24" i="12" s="1"/>
  <c r="P20" i="12" s="1"/>
  <c r="J56" i="12"/>
  <c r="J54" i="12"/>
  <c r="K43" i="12"/>
  <c r="K44" i="12" s="1"/>
  <c r="J53" i="12"/>
  <c r="K48" i="12" s="1"/>
  <c r="K45" i="12" l="1"/>
  <c r="K49" i="12"/>
  <c r="P21" i="12"/>
  <c r="N31" i="12"/>
  <c r="J57" i="12"/>
  <c r="J58" i="12" s="1"/>
  <c r="J59" i="12" s="1"/>
  <c r="I64" i="12"/>
  <c r="I65" i="12" s="1"/>
  <c r="L38" i="12"/>
  <c r="O37" i="12"/>
  <c r="O28" i="12"/>
  <c r="O25" i="12"/>
  <c r="K52" i="12" l="1"/>
  <c r="K54" i="12" s="1"/>
  <c r="J62" i="12"/>
  <c r="L51" i="12"/>
  <c r="L42" i="12"/>
  <c r="L40" i="12"/>
  <c r="P23" i="12"/>
  <c r="L39" i="12"/>
  <c r="M34" i="12" s="1"/>
  <c r="O30" i="12"/>
  <c r="O29" i="12"/>
  <c r="K53" i="12" l="1"/>
  <c r="L48" i="12" s="1"/>
  <c r="L49" i="12" s="1"/>
  <c r="K56" i="12"/>
  <c r="L43" i="12"/>
  <c r="L44" i="12"/>
  <c r="J69" i="12"/>
  <c r="J70" i="12" s="1"/>
  <c r="O31" i="12"/>
  <c r="K57" i="12"/>
  <c r="K58" i="12"/>
  <c r="K59" i="12" s="1"/>
  <c r="M35" i="12"/>
  <c r="J63" i="12"/>
  <c r="J76" i="12" s="1"/>
  <c r="J77" i="12" s="1"/>
  <c r="P28" i="12"/>
  <c r="P37" i="12"/>
  <c r="P25" i="12"/>
  <c r="P24" i="12"/>
  <c r="Q20" i="12" s="1"/>
  <c r="Q21" i="12" l="1"/>
  <c r="Q23" i="12" s="1"/>
  <c r="L45" i="12"/>
  <c r="L52" i="12" s="1"/>
  <c r="J64" i="12"/>
  <c r="J65" i="12" s="1"/>
  <c r="M38" i="12"/>
  <c r="K62" i="12"/>
  <c r="P30" i="12"/>
  <c r="P29" i="12"/>
  <c r="Q24" i="12" l="1"/>
  <c r="R20" i="12" s="1"/>
  <c r="R21" i="12" s="1"/>
  <c r="R23" i="12" s="1"/>
  <c r="M42" i="12"/>
  <c r="M51" i="12"/>
  <c r="M40" i="12"/>
  <c r="P31" i="12"/>
  <c r="K69" i="12"/>
  <c r="K70" i="12" s="1"/>
  <c r="L56" i="12"/>
  <c r="L54" i="12"/>
  <c r="L53" i="12"/>
  <c r="M48" i="12" s="1"/>
  <c r="Q37" i="12"/>
  <c r="Q28" i="12"/>
  <c r="Q25" i="12"/>
  <c r="K63" i="12"/>
  <c r="K76" i="12" s="1"/>
  <c r="K77" i="12" s="1"/>
  <c r="M39" i="12"/>
  <c r="N34" i="12" s="1"/>
  <c r="K64" i="12" l="1"/>
  <c r="K65" i="12" s="1"/>
  <c r="R28" i="12"/>
  <c r="R37" i="12"/>
  <c r="R25" i="12"/>
  <c r="R24" i="12"/>
  <c r="S20" i="12" s="1"/>
  <c r="Q30" i="12"/>
  <c r="Q29" i="12"/>
  <c r="N35" i="12"/>
  <c r="N38" i="12" s="1"/>
  <c r="M49" i="12"/>
  <c r="L57" i="12"/>
  <c r="L58" i="12" s="1"/>
  <c r="L59" i="12" s="1"/>
  <c r="M43" i="12"/>
  <c r="M44" i="12"/>
  <c r="N42" i="12" l="1"/>
  <c r="N51" i="12"/>
  <c r="N40" i="12"/>
  <c r="L62" i="12"/>
  <c r="L63" i="12" s="1"/>
  <c r="L76" i="12" s="1"/>
  <c r="L77" i="12" s="1"/>
  <c r="M45" i="12"/>
  <c r="M52" i="12" s="1"/>
  <c r="N39" i="12"/>
  <c r="O34" i="12" s="1"/>
  <c r="Q31" i="12"/>
  <c r="S21" i="12"/>
  <c r="S23" i="12" s="1"/>
  <c r="R30" i="12"/>
  <c r="R29" i="12"/>
  <c r="S37" i="12" l="1"/>
  <c r="S28" i="12"/>
  <c r="S25" i="12"/>
  <c r="O35" i="12"/>
  <c r="O38" i="12" s="1"/>
  <c r="O39" i="12" s="1"/>
  <c r="P34" i="12" s="1"/>
  <c r="N43" i="12"/>
  <c r="N44" i="12" s="1"/>
  <c r="S24" i="12"/>
  <c r="T20" i="12" s="1"/>
  <c r="L69" i="12"/>
  <c r="L70" i="12" s="1"/>
  <c r="L64" i="12"/>
  <c r="L65" i="12" s="1"/>
  <c r="R31" i="12"/>
  <c r="M56" i="12"/>
  <c r="M54" i="12"/>
  <c r="M53" i="12"/>
  <c r="N48" i="12" s="1"/>
  <c r="P35" i="12" l="1"/>
  <c r="P38" i="12" s="1"/>
  <c r="P39" i="12" s="1"/>
  <c r="Q34" i="12" s="1"/>
  <c r="N45" i="12"/>
  <c r="M57" i="12"/>
  <c r="M58" i="12" s="1"/>
  <c r="M59" i="12" s="1"/>
  <c r="O51" i="12"/>
  <c r="O42" i="12"/>
  <c r="O40" i="12"/>
  <c r="S30" i="12"/>
  <c r="S29" i="12"/>
  <c r="N49" i="12"/>
  <c r="T21" i="12"/>
  <c r="T23" i="12" s="1"/>
  <c r="M62" i="12" l="1"/>
  <c r="T28" i="12"/>
  <c r="T37" i="12"/>
  <c r="T25" i="12"/>
  <c r="T24" i="12"/>
  <c r="U20" i="12" s="1"/>
  <c r="Q35" i="12"/>
  <c r="Q38" i="12" s="1"/>
  <c r="N52" i="12"/>
  <c r="N53" i="12" s="1"/>
  <c r="O48" i="12" s="1"/>
  <c r="P42" i="12"/>
  <c r="P51" i="12"/>
  <c r="P40" i="12"/>
  <c r="S31" i="12"/>
  <c r="O43" i="12"/>
  <c r="O44" i="12"/>
  <c r="O49" i="12" l="1"/>
  <c r="O45" i="12"/>
  <c r="U21" i="12"/>
  <c r="U23" i="12" s="1"/>
  <c r="P43" i="12"/>
  <c r="P44" i="12"/>
  <c r="Q51" i="12"/>
  <c r="Q42" i="12"/>
  <c r="Q40" i="12"/>
  <c r="M69" i="12"/>
  <c r="M70" i="12" s="1"/>
  <c r="N56" i="12"/>
  <c r="N54" i="12"/>
  <c r="T30" i="12"/>
  <c r="T29" i="12"/>
  <c r="Q39" i="12"/>
  <c r="R34" i="12" s="1"/>
  <c r="M63" i="12"/>
  <c r="M76" i="12" s="1"/>
  <c r="M77" i="12" s="1"/>
  <c r="M64" i="12" l="1"/>
  <c r="M65" i="12" s="1"/>
  <c r="O52" i="12"/>
  <c r="U37" i="12"/>
  <c r="U28" i="12"/>
  <c r="U25" i="12"/>
  <c r="O56" i="12"/>
  <c r="O54" i="12"/>
  <c r="N57" i="12"/>
  <c r="N58" i="12" s="1"/>
  <c r="N59" i="12" s="1"/>
  <c r="U24" i="12"/>
  <c r="V20" i="12" s="1"/>
  <c r="O53" i="12"/>
  <c r="P48" i="12" s="1"/>
  <c r="R35" i="12"/>
  <c r="R38" i="12" s="1"/>
  <c r="Q43" i="12"/>
  <c r="Q44" i="12" s="1"/>
  <c r="T31" i="12"/>
  <c r="P45" i="12"/>
  <c r="R39" i="12" l="1"/>
  <c r="S34" i="12" s="1"/>
  <c r="S35" i="12" s="1"/>
  <c r="S38" i="12" s="1"/>
  <c r="Q45" i="12"/>
  <c r="N62" i="12"/>
  <c r="N63" i="12" s="1"/>
  <c r="N76" i="12" s="1"/>
  <c r="N77" i="12" s="1"/>
  <c r="V21" i="12"/>
  <c r="V23" i="12" s="1"/>
  <c r="O57" i="12"/>
  <c r="O58" i="12" s="1"/>
  <c r="O59" i="12" s="1"/>
  <c r="U30" i="12"/>
  <c r="U29" i="12"/>
  <c r="R51" i="12"/>
  <c r="R42" i="12"/>
  <c r="R40" i="12"/>
  <c r="P49" i="12"/>
  <c r="P52" i="12" s="1"/>
  <c r="V24" i="12" l="1"/>
  <c r="W20" i="12" s="1"/>
  <c r="W21" i="12" s="1"/>
  <c r="W23" i="12" s="1"/>
  <c r="S39" i="12"/>
  <c r="T34" i="12" s="1"/>
  <c r="P56" i="12"/>
  <c r="P54" i="12"/>
  <c r="T35" i="12"/>
  <c r="T38" i="12" s="1"/>
  <c r="S42" i="12"/>
  <c r="S51" i="12"/>
  <c r="S40" i="12"/>
  <c r="O62" i="12"/>
  <c r="U31" i="12"/>
  <c r="P53" i="12"/>
  <c r="Q48" i="12" s="1"/>
  <c r="N64" i="12"/>
  <c r="N65" i="12" s="1"/>
  <c r="N69" i="12"/>
  <c r="N70" i="12" s="1"/>
  <c r="V37" i="12"/>
  <c r="V28" i="12"/>
  <c r="V25" i="12"/>
  <c r="R43" i="12"/>
  <c r="R44" i="12" s="1"/>
  <c r="W28" i="12" l="1"/>
  <c r="W37" i="12"/>
  <c r="W25" i="12"/>
  <c r="R45" i="12"/>
  <c r="T51" i="12"/>
  <c r="T42" i="12"/>
  <c r="T40" i="12"/>
  <c r="T39" i="12"/>
  <c r="U34" i="12" s="1"/>
  <c r="Q49" i="12"/>
  <c r="Q52" i="12" s="1"/>
  <c r="S43" i="12"/>
  <c r="S44" i="12" s="1"/>
  <c r="O69" i="12"/>
  <c r="O70" i="12" s="1"/>
  <c r="O63" i="12"/>
  <c r="O76" i="12" s="1"/>
  <c r="O77" i="12" s="1"/>
  <c r="V30" i="12"/>
  <c r="V29" i="12"/>
  <c r="W24" i="12"/>
  <c r="X20" i="12" s="1"/>
  <c r="P57" i="12"/>
  <c r="P58" i="12" s="1"/>
  <c r="P59" i="12" s="1"/>
  <c r="O64" i="12" l="1"/>
  <c r="O65" i="12" s="1"/>
  <c r="S45" i="12"/>
  <c r="P62" i="12"/>
  <c r="P63" i="12"/>
  <c r="P76" i="12" s="1"/>
  <c r="P77" i="12" s="1"/>
  <c r="Q56" i="12"/>
  <c r="Q54" i="12"/>
  <c r="Q53" i="12"/>
  <c r="R48" i="12" s="1"/>
  <c r="X21" i="12"/>
  <c r="X23" i="12" s="1"/>
  <c r="T43" i="12"/>
  <c r="T44" i="12" s="1"/>
  <c r="V31" i="12"/>
  <c r="U35" i="12"/>
  <c r="U38" i="12" s="1"/>
  <c r="U39" i="12" s="1"/>
  <c r="V34" i="12" s="1"/>
  <c r="W30" i="12"/>
  <c r="W29" i="12"/>
  <c r="R49" i="12" l="1"/>
  <c r="V35" i="12"/>
  <c r="P64" i="12"/>
  <c r="P65" i="12" s="1"/>
  <c r="P69" i="12"/>
  <c r="P70" i="12" s="1"/>
  <c r="T45" i="12"/>
  <c r="X37" i="12"/>
  <c r="X28" i="12"/>
  <c r="X25" i="12"/>
  <c r="Q57" i="12"/>
  <c r="Q58" i="12" s="1"/>
  <c r="Q59" i="12" s="1"/>
  <c r="W31" i="12"/>
  <c r="X24" i="12"/>
  <c r="Y20" i="12" s="1"/>
  <c r="U42" i="12"/>
  <c r="U51" i="12"/>
  <c r="U40" i="12"/>
  <c r="R52" i="12" l="1"/>
  <c r="R53" i="12" s="1"/>
  <c r="S48" i="12" s="1"/>
  <c r="Q62" i="12"/>
  <c r="Q63" i="12" s="1"/>
  <c r="Q76" i="12" s="1"/>
  <c r="Q77" i="12" s="1"/>
  <c r="V38" i="12"/>
  <c r="U43" i="12"/>
  <c r="U44" i="12" s="1"/>
  <c r="X30" i="12"/>
  <c r="X29" i="12"/>
  <c r="Y21" i="12"/>
  <c r="S49" i="12" l="1"/>
  <c r="S52" i="12" s="1"/>
  <c r="V42" i="12"/>
  <c r="V51" i="12"/>
  <c r="V40" i="12"/>
  <c r="Y23" i="12"/>
  <c r="U45" i="12"/>
  <c r="Q69" i="12"/>
  <c r="Q70" i="12" s="1"/>
  <c r="Q64" i="12"/>
  <c r="Q65" i="12" s="1"/>
  <c r="R56" i="12"/>
  <c r="R54" i="12"/>
  <c r="X31" i="12"/>
  <c r="V39" i="12"/>
  <c r="W34" i="12" s="1"/>
  <c r="S56" i="12" l="1"/>
  <c r="S54" i="12"/>
  <c r="Y37" i="12"/>
  <c r="Y28" i="12"/>
  <c r="Y25" i="12"/>
  <c r="V43" i="12"/>
  <c r="V44" i="12"/>
  <c r="S53" i="12"/>
  <c r="T48" i="12" s="1"/>
  <c r="R57" i="12"/>
  <c r="R58" i="12"/>
  <c r="R59" i="12" s="1"/>
  <c r="W35" i="12"/>
  <c r="Y24" i="12"/>
  <c r="Z20" i="12" s="1"/>
  <c r="W38" i="12" l="1"/>
  <c r="W39" i="12" s="1"/>
  <c r="X34" i="12" s="1"/>
  <c r="X35" i="12" s="1"/>
  <c r="T49" i="12"/>
  <c r="T52" i="12" s="1"/>
  <c r="Z21" i="12"/>
  <c r="Z23" i="12" s="1"/>
  <c r="V45" i="12"/>
  <c r="R62" i="12"/>
  <c r="Y30" i="12"/>
  <c r="Y29" i="12"/>
  <c r="S57" i="12"/>
  <c r="S58" i="12" s="1"/>
  <c r="S59" i="12" s="1"/>
  <c r="W42" i="12" l="1"/>
  <c r="W40" i="12"/>
  <c r="W51" i="12"/>
  <c r="Z28" i="12"/>
  <c r="Z37" i="12"/>
  <c r="Z25" i="12"/>
  <c r="S62" i="12"/>
  <c r="S63" i="12"/>
  <c r="S76" i="12" s="1"/>
  <c r="S77" i="12" s="1"/>
  <c r="T56" i="12"/>
  <c r="T54" i="12"/>
  <c r="Z24" i="12"/>
  <c r="AA20" i="12" s="1"/>
  <c r="T53" i="12"/>
  <c r="U48" i="12" s="1"/>
  <c r="Y31" i="12"/>
  <c r="X38" i="12"/>
  <c r="X39" i="12" s="1"/>
  <c r="Y34" i="12" s="1"/>
  <c r="W43" i="12"/>
  <c r="W44" i="12" s="1"/>
  <c r="R69" i="12"/>
  <c r="R70" i="12" s="1"/>
  <c r="R63" i="12"/>
  <c r="R76" i="12" s="1"/>
  <c r="R77" i="12" s="1"/>
  <c r="R64" i="12" l="1"/>
  <c r="R65" i="12" s="1"/>
  <c r="W45" i="12"/>
  <c r="Z30" i="12"/>
  <c r="Z29" i="12"/>
  <c r="Y35" i="12"/>
  <c r="Y38" i="12" s="1"/>
  <c r="T57" i="12"/>
  <c r="T58" i="12" s="1"/>
  <c r="T59" i="12" s="1"/>
  <c r="S69" i="12"/>
  <c r="S70" i="12" s="1"/>
  <c r="S64" i="12"/>
  <c r="S65" i="12" s="1"/>
  <c r="U49" i="12"/>
  <c r="U52" i="12" s="1"/>
  <c r="X51" i="12"/>
  <c r="X42" i="12"/>
  <c r="X40" i="12"/>
  <c r="AA21" i="12"/>
  <c r="AA23" i="12" s="1"/>
  <c r="Y39" i="12" l="1"/>
  <c r="Z34" i="12" s="1"/>
  <c r="AA37" i="12"/>
  <c r="AA28" i="12"/>
  <c r="AA25" i="12"/>
  <c r="T62" i="12"/>
  <c r="Z35" i="12"/>
  <c r="U56" i="12"/>
  <c r="U54" i="12"/>
  <c r="Y42" i="12"/>
  <c r="Y51" i="12"/>
  <c r="Y40" i="12"/>
  <c r="Z31" i="12"/>
  <c r="U53" i="12"/>
  <c r="V48" i="12" s="1"/>
  <c r="X43" i="12"/>
  <c r="X44" i="12"/>
  <c r="AA24" i="12"/>
  <c r="AB20" i="12" s="1"/>
  <c r="Z38" i="12" l="1"/>
  <c r="Z51" i="12" s="1"/>
  <c r="Z42" i="12"/>
  <c r="Z40" i="12"/>
  <c r="Z39" i="12"/>
  <c r="AA34" i="12" s="1"/>
  <c r="V49" i="12"/>
  <c r="V52" i="12" s="1"/>
  <c r="U57" i="12"/>
  <c r="U58" i="12" s="1"/>
  <c r="U59" i="12" s="1"/>
  <c r="AA30" i="12"/>
  <c r="AA29" i="12"/>
  <c r="AB21" i="12"/>
  <c r="T69" i="12"/>
  <c r="T70" i="12" s="1"/>
  <c r="X45" i="12"/>
  <c r="Y43" i="12"/>
  <c r="Y44" i="12" s="1"/>
  <c r="T63" i="12"/>
  <c r="T76" i="12" s="1"/>
  <c r="T77" i="12" s="1"/>
  <c r="T64" i="12" l="1"/>
  <c r="T65" i="12" s="1"/>
  <c r="Y45" i="12"/>
  <c r="V56" i="12"/>
  <c r="V54" i="12"/>
  <c r="U62" i="12"/>
  <c r="U63" i="12" s="1"/>
  <c r="U76" i="12" s="1"/>
  <c r="U77" i="12" s="1"/>
  <c r="AA35" i="12"/>
  <c r="AB23" i="12"/>
  <c r="AB24" i="12" s="1"/>
  <c r="AC20" i="12" s="1"/>
  <c r="V53" i="12"/>
  <c r="W48" i="12" s="1"/>
  <c r="Z43" i="12"/>
  <c r="Z44" i="12"/>
  <c r="AA31" i="12"/>
  <c r="AA38" i="12" l="1"/>
  <c r="AA39" i="12" s="1"/>
  <c r="AB34" i="12" s="1"/>
  <c r="AB35" i="12" s="1"/>
  <c r="AA51" i="12"/>
  <c r="AA42" i="12"/>
  <c r="AA40" i="12"/>
  <c r="W49" i="12"/>
  <c r="W52" i="12" s="1"/>
  <c r="Z45" i="12"/>
  <c r="U69" i="12"/>
  <c r="U70" i="12" s="1"/>
  <c r="U64" i="12"/>
  <c r="U65" i="12" s="1"/>
  <c r="AC21" i="12"/>
  <c r="AB28" i="12"/>
  <c r="AB37" i="12"/>
  <c r="AB25" i="12"/>
  <c r="V57" i="12"/>
  <c r="V58" i="12"/>
  <c r="V59" i="12" s="1"/>
  <c r="W56" i="12" l="1"/>
  <c r="W54" i="12"/>
  <c r="AC23" i="12"/>
  <c r="W53" i="12"/>
  <c r="X48" i="12" s="1"/>
  <c r="AA43" i="12"/>
  <c r="AA44" i="12" s="1"/>
  <c r="V62" i="12"/>
  <c r="V63" i="12" s="1"/>
  <c r="V76" i="12" s="1"/>
  <c r="V77" i="12" s="1"/>
  <c r="AB30" i="12"/>
  <c r="AB29" i="12"/>
  <c r="AA45" i="12" l="1"/>
  <c r="X49" i="12"/>
  <c r="X52" i="12" s="1"/>
  <c r="AC37" i="12"/>
  <c r="AC28" i="12"/>
  <c r="AC25" i="12"/>
  <c r="AB31" i="12"/>
  <c r="AB38" i="12" s="1"/>
  <c r="AC24" i="12"/>
  <c r="AD20" i="12" s="1"/>
  <c r="V69" i="12"/>
  <c r="V70" i="12" s="1"/>
  <c r="V64" i="12"/>
  <c r="V65" i="12" s="1"/>
  <c r="W57" i="12"/>
  <c r="W58" i="12" s="1"/>
  <c r="W59" i="12" s="1"/>
  <c r="X53" i="12" l="1"/>
  <c r="Y48" i="12" s="1"/>
  <c r="Y49" i="12"/>
  <c r="Y52" i="12" s="1"/>
  <c r="X56" i="12"/>
  <c r="X54" i="12"/>
  <c r="W62" i="12"/>
  <c r="W63" i="12"/>
  <c r="W76" i="12" s="1"/>
  <c r="W77" i="12" s="1"/>
  <c r="AC30" i="12"/>
  <c r="AC29" i="12"/>
  <c r="AD21" i="12"/>
  <c r="AB51" i="12"/>
  <c r="AB42" i="12"/>
  <c r="AB40" i="12"/>
  <c r="AB39" i="12"/>
  <c r="AC34" i="12" s="1"/>
  <c r="Y56" i="12" l="1"/>
  <c r="Y54" i="12"/>
  <c r="AD23" i="12"/>
  <c r="Y53" i="12"/>
  <c r="Z48" i="12" s="1"/>
  <c r="AB43" i="12"/>
  <c r="AB44" i="12" s="1"/>
  <c r="W69" i="12"/>
  <c r="W70" i="12" s="1"/>
  <c r="W64" i="12"/>
  <c r="W65" i="12" s="1"/>
  <c r="X57" i="12"/>
  <c r="X58" i="12" s="1"/>
  <c r="X59" i="12" s="1"/>
  <c r="AC35" i="12"/>
  <c r="AC31" i="12"/>
  <c r="AC38" i="12" s="1"/>
  <c r="AB45" i="12" l="1"/>
  <c r="AC42" i="12"/>
  <c r="AC51" i="12"/>
  <c r="AC40" i="12"/>
  <c r="AC39" i="12"/>
  <c r="AD34" i="12" s="1"/>
  <c r="Z49" i="12"/>
  <c r="Z52" i="12" s="1"/>
  <c r="X62" i="12"/>
  <c r="Y57" i="12"/>
  <c r="Y58" i="12" s="1"/>
  <c r="Y59" i="12" s="1"/>
  <c r="AD37" i="12"/>
  <c r="AD28" i="12"/>
  <c r="AD25" i="12"/>
  <c r="AD24" i="12"/>
  <c r="AE20" i="12" s="1"/>
  <c r="Y62" i="12" l="1"/>
  <c r="Y63" i="12" s="1"/>
  <c r="Y76" i="12" s="1"/>
  <c r="Y77" i="12" s="1"/>
  <c r="AD35" i="12"/>
  <c r="AC43" i="12"/>
  <c r="AC44" i="12"/>
  <c r="Z56" i="12"/>
  <c r="Z54" i="12"/>
  <c r="AD30" i="12"/>
  <c r="AD29" i="12"/>
  <c r="Z53" i="12"/>
  <c r="AA48" i="12" s="1"/>
  <c r="X69" i="12"/>
  <c r="X70" i="12" s="1"/>
  <c r="AE21" i="12"/>
  <c r="AE23" i="12" s="1"/>
  <c r="X63" i="12"/>
  <c r="X76" i="12" s="1"/>
  <c r="X77" i="12" s="1"/>
  <c r="X64" i="12" l="1"/>
  <c r="X65" i="12" s="1"/>
  <c r="AE28" i="12"/>
  <c r="AE37" i="12"/>
  <c r="AE25" i="12"/>
  <c r="AA49" i="12"/>
  <c r="AA52" i="12" s="1"/>
  <c r="AC45" i="12"/>
  <c r="AD31" i="12"/>
  <c r="AD38" i="12" s="1"/>
  <c r="AE24" i="12"/>
  <c r="AF20" i="12" s="1"/>
  <c r="Z57" i="12"/>
  <c r="Z58" i="12" s="1"/>
  <c r="Y69" i="12"/>
  <c r="Y70" i="12" s="1"/>
  <c r="Y64" i="12"/>
  <c r="Y65" i="12" s="1"/>
  <c r="AA53" i="12" l="1"/>
  <c r="AB48" i="12" s="1"/>
  <c r="AD51" i="12"/>
  <c r="AD42" i="12"/>
  <c r="AD40" i="12"/>
  <c r="AD39" i="12"/>
  <c r="AE34" i="12" s="1"/>
  <c r="AB49" i="12"/>
  <c r="Z59" i="12"/>
  <c r="AF21" i="12"/>
  <c r="AF23" i="12" s="1"/>
  <c r="AA56" i="12"/>
  <c r="AA54" i="12"/>
  <c r="AE30" i="12"/>
  <c r="AE29" i="12"/>
  <c r="AB52" i="12" l="1"/>
  <c r="AB53" i="12" s="1"/>
  <c r="AC48" i="12" s="1"/>
  <c r="AF28" i="12"/>
  <c r="AF37" i="12"/>
  <c r="AF25" i="12"/>
  <c r="AF24" i="12"/>
  <c r="AG20" i="12" s="1"/>
  <c r="AE31" i="12"/>
  <c r="AB54" i="12"/>
  <c r="AE35" i="12"/>
  <c r="AA57" i="12"/>
  <c r="AA58" i="12" s="1"/>
  <c r="AD43" i="12"/>
  <c r="AD44" i="12" s="1"/>
  <c r="Z62" i="12"/>
  <c r="Z63" i="12"/>
  <c r="Z76" i="12" s="1"/>
  <c r="Z77" i="12" s="1"/>
  <c r="AC49" i="12" l="1"/>
  <c r="AB56" i="12"/>
  <c r="AB57" i="12" s="1"/>
  <c r="AB58" i="12" s="1"/>
  <c r="AB59" i="12" s="1"/>
  <c r="Z69" i="12"/>
  <c r="Z70" i="12" s="1"/>
  <c r="Z64" i="12"/>
  <c r="AE38" i="12"/>
  <c r="AD45" i="12"/>
  <c r="AG21" i="12"/>
  <c r="AA59" i="12"/>
  <c r="AF30" i="12"/>
  <c r="AF29" i="12"/>
  <c r="AC52" i="12" l="1"/>
  <c r="AF31" i="12"/>
  <c r="AB62" i="12"/>
  <c r="AG23" i="12"/>
  <c r="Z65" i="12"/>
  <c r="AA62" i="12"/>
  <c r="AE51" i="12"/>
  <c r="AE42" i="12"/>
  <c r="AE40" i="12"/>
  <c r="AE39" i="12"/>
  <c r="AF34" i="12" s="1"/>
  <c r="AC56" i="12" l="1"/>
  <c r="AC57" i="12" s="1"/>
  <c r="AC58" i="12" s="1"/>
  <c r="AC59" i="12" s="1"/>
  <c r="AC54" i="12"/>
  <c r="AC53" i="12"/>
  <c r="AD48" i="12" s="1"/>
  <c r="AF35" i="12"/>
  <c r="AF38" i="12" s="1"/>
  <c r="AB69" i="12"/>
  <c r="AB70" i="12" s="1"/>
  <c r="AA69" i="12"/>
  <c r="AA70" i="12" s="1"/>
  <c r="AA64" i="12"/>
  <c r="AA63" i="12"/>
  <c r="AA76" i="12" s="1"/>
  <c r="AA77" i="12" s="1"/>
  <c r="AG28" i="12"/>
  <c r="AG37" i="12"/>
  <c r="AG25" i="12"/>
  <c r="AE43" i="12"/>
  <c r="AE44" i="12" s="1"/>
  <c r="AB63" i="12"/>
  <c r="AB76" i="12" s="1"/>
  <c r="AB77" i="12" s="1"/>
  <c r="AG24" i="12"/>
  <c r="AH20" i="12" s="1"/>
  <c r="AD49" i="12" l="1"/>
  <c r="AD52" i="12" s="1"/>
  <c r="AD53" i="12" s="1"/>
  <c r="AE48" i="12" s="1"/>
  <c r="AE45" i="12"/>
  <c r="AF51" i="12"/>
  <c r="AF42" i="12"/>
  <c r="AF40" i="12"/>
  <c r="AH21" i="12"/>
  <c r="AH23" i="12" s="1"/>
  <c r="AF39" i="12"/>
  <c r="AG34" i="12" s="1"/>
  <c r="AG30" i="12"/>
  <c r="AG29" i="12"/>
  <c r="AB64" i="12"/>
  <c r="AB65" i="12" s="1"/>
  <c r="AA65" i="12"/>
  <c r="AC62" i="12"/>
  <c r="AE49" i="12" l="1"/>
  <c r="AE52" i="12"/>
  <c r="AE56" i="12" s="1"/>
  <c r="AD56" i="12"/>
  <c r="AD57" i="12" s="1"/>
  <c r="AD58" i="12" s="1"/>
  <c r="AD59" i="12" s="1"/>
  <c r="AD62" i="12" s="1"/>
  <c r="AD63" i="12" s="1"/>
  <c r="AD76" i="12" s="1"/>
  <c r="AD77" i="12" s="1"/>
  <c r="AD54" i="12"/>
  <c r="AH37" i="12"/>
  <c r="AH28" i="12"/>
  <c r="AH25" i="12"/>
  <c r="AH24" i="12"/>
  <c r="AI20" i="12" s="1"/>
  <c r="AC69" i="12"/>
  <c r="AC70" i="12" s="1"/>
  <c r="AG35" i="12"/>
  <c r="AF43" i="12"/>
  <c r="AF44" i="12" s="1"/>
  <c r="AC63" i="12"/>
  <c r="AC76" i="12" s="1"/>
  <c r="AC77" i="12" s="1"/>
  <c r="AG31" i="12"/>
  <c r="AE54" i="12"/>
  <c r="AG38" i="12" l="1"/>
  <c r="AE53" i="12"/>
  <c r="AF48" i="12" s="1"/>
  <c r="AF49" i="12" s="1"/>
  <c r="AG51" i="12"/>
  <c r="AG42" i="12"/>
  <c r="AG40" i="12"/>
  <c r="AF45" i="12"/>
  <c r="AF52" i="12" s="1"/>
  <c r="AD69" i="12"/>
  <c r="AD70" i="12" s="1"/>
  <c r="AD64" i="12"/>
  <c r="AD65" i="12" s="1"/>
  <c r="AE57" i="12"/>
  <c r="AE58" i="12" s="1"/>
  <c r="AE59" i="12" s="1"/>
  <c r="AG39" i="12"/>
  <c r="AH34" i="12" s="1"/>
  <c r="AI21" i="12"/>
  <c r="AI23" i="12" s="1"/>
  <c r="AH30" i="12"/>
  <c r="AH29" i="12"/>
  <c r="AC64" i="12"/>
  <c r="AE62" i="12" l="1"/>
  <c r="AE63" i="12" s="1"/>
  <c r="AE76" i="12" s="1"/>
  <c r="AE77" i="12" s="1"/>
  <c r="AF56" i="12"/>
  <c r="AF54" i="12"/>
  <c r="AF53" i="12"/>
  <c r="AG48" i="12" s="1"/>
  <c r="AI37" i="12"/>
  <c r="AI28" i="12"/>
  <c r="AI25" i="12"/>
  <c r="AI24" i="12"/>
  <c r="AJ20" i="12" s="1"/>
  <c r="AC65" i="12"/>
  <c r="AH31" i="12"/>
  <c r="AH35" i="12"/>
  <c r="AG43" i="12"/>
  <c r="AG44" i="12" s="1"/>
  <c r="AH38" i="12" l="1"/>
  <c r="AH42" i="12" s="1"/>
  <c r="AH40" i="12"/>
  <c r="AG45" i="12"/>
  <c r="AG49" i="12"/>
  <c r="AG52" i="12" s="1"/>
  <c r="AJ21" i="12"/>
  <c r="AJ23" i="12" s="1"/>
  <c r="AI30" i="12"/>
  <c r="AI29" i="12"/>
  <c r="AF57" i="12"/>
  <c r="AF58" i="12" s="1"/>
  <c r="AF59" i="12" s="1"/>
  <c r="AE69" i="12"/>
  <c r="AE70" i="12" s="1"/>
  <c r="AE64" i="12"/>
  <c r="AH39" i="12" l="1"/>
  <c r="AI34" i="12" s="1"/>
  <c r="AI35" i="12" s="1"/>
  <c r="AH51" i="12"/>
  <c r="AG56" i="12"/>
  <c r="AG54" i="12"/>
  <c r="AF62" i="12"/>
  <c r="AF63" i="12" s="1"/>
  <c r="AF76" i="12" s="1"/>
  <c r="AF77" i="12" s="1"/>
  <c r="AJ28" i="12"/>
  <c r="AJ37" i="12"/>
  <c r="AJ25" i="12"/>
  <c r="AG53" i="12"/>
  <c r="AH48" i="12" s="1"/>
  <c r="AH43" i="12"/>
  <c r="AH44" i="12"/>
  <c r="AI31" i="12"/>
  <c r="AI38" i="12" s="1"/>
  <c r="AJ24" i="12"/>
  <c r="AK20" i="12" s="1"/>
  <c r="AE65" i="12"/>
  <c r="AI51" i="12" l="1"/>
  <c r="AI42" i="12"/>
  <c r="AI40" i="12"/>
  <c r="AJ30" i="12"/>
  <c r="AJ29" i="12"/>
  <c r="AI39" i="12"/>
  <c r="AJ34" i="12" s="1"/>
  <c r="AH49" i="12"/>
  <c r="AH45" i="12"/>
  <c r="AF69" i="12"/>
  <c r="AF70" i="12" s="1"/>
  <c r="AF64" i="12"/>
  <c r="AK21" i="12"/>
  <c r="AK23" i="12" s="1"/>
  <c r="AG57" i="12"/>
  <c r="AG58" i="12"/>
  <c r="AG59" i="12" s="1"/>
  <c r="AH52" i="12" l="1"/>
  <c r="AH53" i="12" s="1"/>
  <c r="AI48" i="12" s="1"/>
  <c r="AI49" i="12" s="1"/>
  <c r="AK28" i="12"/>
  <c r="AK37" i="12"/>
  <c r="AK25" i="12"/>
  <c r="AK24" i="12"/>
  <c r="AL20" i="12" s="1"/>
  <c r="AJ35" i="12"/>
  <c r="AJ38" i="12" s="1"/>
  <c r="AG62" i="12"/>
  <c r="AG63" i="12" s="1"/>
  <c r="AG76" i="12" s="1"/>
  <c r="AG77" i="12" s="1"/>
  <c r="AI43" i="12"/>
  <c r="AI44" i="12" s="1"/>
  <c r="AH56" i="12"/>
  <c r="AH54" i="12"/>
  <c r="AF65" i="12"/>
  <c r="AJ31" i="12"/>
  <c r="AJ39" i="12" l="1"/>
  <c r="AK34" i="12" s="1"/>
  <c r="AK35" i="12"/>
  <c r="AJ51" i="12"/>
  <c r="AJ42" i="12"/>
  <c r="AJ40" i="12"/>
  <c r="AL21" i="12"/>
  <c r="AK30" i="12"/>
  <c r="AK29" i="12"/>
  <c r="AH57" i="12"/>
  <c r="AH58" i="12" s="1"/>
  <c r="AH59" i="12" s="1"/>
  <c r="AG69" i="12"/>
  <c r="AG70" i="12" s="1"/>
  <c r="AG64" i="12"/>
  <c r="AG65" i="12" s="1"/>
  <c r="AI45" i="12"/>
  <c r="AI52" i="12" s="1"/>
  <c r="AH62" i="12" l="1"/>
  <c r="AL23" i="12"/>
  <c r="AI56" i="12"/>
  <c r="AI54" i="12"/>
  <c r="AJ43" i="12"/>
  <c r="AJ44" i="12" s="1"/>
  <c r="AI53" i="12"/>
  <c r="AJ48" i="12" s="1"/>
  <c r="AK31" i="12"/>
  <c r="AK38" i="12" s="1"/>
  <c r="AK51" i="12" l="1"/>
  <c r="AK42" i="12"/>
  <c r="AK40" i="12"/>
  <c r="AK39" i="12"/>
  <c r="AL34" i="12" s="1"/>
  <c r="AJ45" i="12"/>
  <c r="AI57" i="12"/>
  <c r="AI58" i="12" s="1"/>
  <c r="AI59" i="12" s="1"/>
  <c r="AH69" i="12"/>
  <c r="AH70" i="12" s="1"/>
  <c r="AL37" i="12"/>
  <c r="AL28" i="12"/>
  <c r="AL25" i="12"/>
  <c r="AL24" i="12"/>
  <c r="AM20" i="12" s="1"/>
  <c r="AJ49" i="12"/>
  <c r="AH63" i="12"/>
  <c r="AH76" i="12" s="1"/>
  <c r="AH77" i="12" s="1"/>
  <c r="AJ52" i="12" l="1"/>
  <c r="AI62" i="12"/>
  <c r="AL35" i="12"/>
  <c r="AJ56" i="12"/>
  <c r="AJ54" i="12"/>
  <c r="AJ53" i="12"/>
  <c r="AK48" i="12" s="1"/>
  <c r="AM21" i="12"/>
  <c r="AM23" i="12" s="1"/>
  <c r="AL30" i="12"/>
  <c r="AL29" i="12"/>
  <c r="AH64" i="12"/>
  <c r="AH65" i="12" s="1"/>
  <c r="AK43" i="12"/>
  <c r="AK44" i="12" s="1"/>
  <c r="AM37" i="12" l="1"/>
  <c r="AM28" i="12"/>
  <c r="AM25" i="12"/>
  <c r="AM24" i="12"/>
  <c r="AN20" i="12" s="1"/>
  <c r="AK45" i="12"/>
  <c r="AI69" i="12"/>
  <c r="AI70" i="12" s="1"/>
  <c r="AI64" i="12"/>
  <c r="AI65" i="12" s="1"/>
  <c r="AL31" i="12"/>
  <c r="AL38" i="12" s="1"/>
  <c r="AK49" i="12"/>
  <c r="AJ57" i="12"/>
  <c r="AJ58" i="12"/>
  <c r="AJ59" i="12" s="1"/>
  <c r="AI63" i="12"/>
  <c r="AI76" i="12" s="1"/>
  <c r="AI77" i="12" s="1"/>
  <c r="AJ62" i="12" l="1"/>
  <c r="AJ63" i="12"/>
  <c r="AJ76" i="12" s="1"/>
  <c r="AJ77" i="12" s="1"/>
  <c r="AL42" i="12"/>
  <c r="AL51" i="12"/>
  <c r="AL40" i="12"/>
  <c r="AL39" i="12"/>
  <c r="AM34" i="12" s="1"/>
  <c r="AK52" i="12"/>
  <c r="AN21" i="12"/>
  <c r="AN23" i="12" s="1"/>
  <c r="AM30" i="12"/>
  <c r="AM29" i="12"/>
  <c r="AN28" i="12" l="1"/>
  <c r="AN37" i="12"/>
  <c r="AN25" i="12"/>
  <c r="AK56" i="12"/>
  <c r="AK54" i="12"/>
  <c r="AM31" i="12"/>
  <c r="AM35" i="12"/>
  <c r="AL43" i="12"/>
  <c r="AL44" i="12" s="1"/>
  <c r="AK53" i="12"/>
  <c r="AL48" i="12" s="1"/>
  <c r="AN24" i="12"/>
  <c r="AO20" i="12" s="1"/>
  <c r="AJ69" i="12"/>
  <c r="AJ70" i="12" s="1"/>
  <c r="AJ64" i="12"/>
  <c r="AJ65" i="12" s="1"/>
  <c r="AM38" i="12" l="1"/>
  <c r="AM42" i="12" s="1"/>
  <c r="AM51" i="12"/>
  <c r="AM40" i="12"/>
  <c r="AM39" i="12"/>
  <c r="AN34" i="12" s="1"/>
  <c r="AN30" i="12"/>
  <c r="AN29" i="12"/>
  <c r="AO21" i="12"/>
  <c r="AO23" i="12" s="1"/>
  <c r="AL49" i="12"/>
  <c r="AL45" i="12"/>
  <c r="AK57" i="12"/>
  <c r="AK58" i="12"/>
  <c r="AK59" i="12" s="1"/>
  <c r="AL52" i="12" l="1"/>
  <c r="AL56" i="12"/>
  <c r="AL54" i="12"/>
  <c r="AL53" i="12"/>
  <c r="AM48" i="12" s="1"/>
  <c r="AO28" i="12"/>
  <c r="AO37" i="12"/>
  <c r="AO25" i="12"/>
  <c r="AO24" i="12"/>
  <c r="AP20" i="12" s="1"/>
  <c r="AN31" i="12"/>
  <c r="AN35" i="12"/>
  <c r="AK62" i="12"/>
  <c r="AM43" i="12"/>
  <c r="AM44" i="12" s="1"/>
  <c r="AN38" i="12" l="1"/>
  <c r="AN51" i="12" s="1"/>
  <c r="AN40" i="12"/>
  <c r="AN39" i="12"/>
  <c r="AO34" i="12" s="1"/>
  <c r="AM45" i="12"/>
  <c r="AL57" i="12"/>
  <c r="AL58" i="12" s="1"/>
  <c r="AL59" i="12" s="1"/>
  <c r="AK69" i="12"/>
  <c r="AK70" i="12" s="1"/>
  <c r="AK63" i="12"/>
  <c r="AK76" i="12" s="1"/>
  <c r="AK77" i="12" s="1"/>
  <c r="AM49" i="12"/>
  <c r="AP21" i="12"/>
  <c r="AO30" i="12"/>
  <c r="AO29" i="12"/>
  <c r="AN42" i="12" l="1"/>
  <c r="AM52" i="12"/>
  <c r="AL62" i="12"/>
  <c r="AL63" i="12" s="1"/>
  <c r="AL76" i="12" s="1"/>
  <c r="AL77" i="12" s="1"/>
  <c r="AM56" i="12"/>
  <c r="AM54" i="12"/>
  <c r="AM53" i="12"/>
  <c r="AN48" i="12" s="1"/>
  <c r="AP23" i="12"/>
  <c r="AP24" i="12" s="1"/>
  <c r="AQ20" i="12" s="1"/>
  <c r="AO35" i="12"/>
  <c r="AO31" i="12"/>
  <c r="AK64" i="12"/>
  <c r="AK65" i="12" s="1"/>
  <c r="AN43" i="12"/>
  <c r="AN44" i="12" s="1"/>
  <c r="AO38" i="12" l="1"/>
  <c r="AO42" i="12" s="1"/>
  <c r="AO39" i="12"/>
  <c r="AP34" i="12" s="1"/>
  <c r="AQ21" i="12"/>
  <c r="AN49" i="12"/>
  <c r="AN45" i="12"/>
  <c r="AP37" i="12"/>
  <c r="AP28" i="12"/>
  <c r="AP25" i="12"/>
  <c r="AM57" i="12"/>
  <c r="AM58" i="12" s="1"/>
  <c r="AM59" i="12" s="1"/>
  <c r="AL69" i="12"/>
  <c r="AL70" i="12" s="1"/>
  <c r="AL64" i="12"/>
  <c r="AL65" i="12" s="1"/>
  <c r="AO40" i="12" l="1"/>
  <c r="AO51" i="12"/>
  <c r="AM62" i="12"/>
  <c r="AQ23" i="12"/>
  <c r="AP30" i="12"/>
  <c r="AP29" i="12"/>
  <c r="AP35" i="12"/>
  <c r="AN52" i="12"/>
  <c r="AO43" i="12"/>
  <c r="AO44" i="12"/>
  <c r="AO45" i="12" l="1"/>
  <c r="AQ37" i="12"/>
  <c r="AQ28" i="12"/>
  <c r="AQ25" i="12"/>
  <c r="AM69" i="12"/>
  <c r="AM70" i="12" s="1"/>
  <c r="AN56" i="12"/>
  <c r="AN54" i="12"/>
  <c r="AM63" i="12"/>
  <c r="AM76" i="12" s="1"/>
  <c r="AM77" i="12" s="1"/>
  <c r="AQ24" i="12"/>
  <c r="AR20" i="12" s="1"/>
  <c r="AP31" i="12"/>
  <c r="AP38" i="12" s="1"/>
  <c r="AN53" i="12"/>
  <c r="AO48" i="12" s="1"/>
  <c r="AM64" i="12" l="1"/>
  <c r="AM65" i="12" s="1"/>
  <c r="AP51" i="12"/>
  <c r="AP42" i="12"/>
  <c r="AP40" i="12"/>
  <c r="AP39" i="12"/>
  <c r="AQ34" i="12" s="1"/>
  <c r="AR21" i="12"/>
  <c r="AQ30" i="12"/>
  <c r="AQ29" i="12"/>
  <c r="AO49" i="12"/>
  <c r="AN57" i="12"/>
  <c r="AN58" i="12"/>
  <c r="AN59" i="12" s="1"/>
  <c r="AQ31" i="12" l="1"/>
  <c r="AN62" i="12"/>
  <c r="AR23" i="12"/>
  <c r="AR24" i="12" s="1"/>
  <c r="AS20" i="12" s="1"/>
  <c r="AO52" i="12"/>
  <c r="AQ35" i="12"/>
  <c r="AP43" i="12"/>
  <c r="AP44" i="12"/>
  <c r="AN69" i="12" l="1"/>
  <c r="AN70" i="12" s="1"/>
  <c r="AQ38" i="12"/>
  <c r="AS21" i="12"/>
  <c r="AS23" i="12" s="1"/>
  <c r="AP45" i="12"/>
  <c r="AN63" i="12"/>
  <c r="AN76" i="12" s="1"/>
  <c r="AN77" i="12" s="1"/>
  <c r="AO56" i="12"/>
  <c r="AO54" i="12"/>
  <c r="AR28" i="12"/>
  <c r="AR37" i="12"/>
  <c r="AR25" i="12"/>
  <c r="AO53" i="12"/>
  <c r="AP48" i="12" s="1"/>
  <c r="AN64" i="12" l="1"/>
  <c r="AN65" i="12" s="1"/>
  <c r="AS37" i="12"/>
  <c r="AS28" i="12"/>
  <c r="AS25" i="12"/>
  <c r="AR30" i="12"/>
  <c r="AR29" i="12"/>
  <c r="AP49" i="12"/>
  <c r="AP52" i="12" s="1"/>
  <c r="AS24" i="12"/>
  <c r="AT20" i="12" s="1"/>
  <c r="AQ51" i="12"/>
  <c r="AQ42" i="12"/>
  <c r="AQ40" i="12"/>
  <c r="AO57" i="12"/>
  <c r="AO58" i="12" s="1"/>
  <c r="AO59" i="12" s="1"/>
  <c r="AQ39" i="12"/>
  <c r="AR34" i="12" s="1"/>
  <c r="AP56" i="12" l="1"/>
  <c r="AP54" i="12"/>
  <c r="AO62" i="12"/>
  <c r="AO63" i="12"/>
  <c r="AO76" i="12" s="1"/>
  <c r="AO77" i="12" s="1"/>
  <c r="AR35" i="12"/>
  <c r="AP53" i="12"/>
  <c r="AQ48" i="12" s="1"/>
  <c r="AR31" i="12"/>
  <c r="AQ43" i="12"/>
  <c r="AQ44" i="12" s="1"/>
  <c r="AS30" i="12"/>
  <c r="AS29" i="12"/>
  <c r="AT21" i="12"/>
  <c r="AT23" i="12" s="1"/>
  <c r="AR38" i="12" l="1"/>
  <c r="AQ45" i="12"/>
  <c r="AR51" i="12"/>
  <c r="AR42" i="12"/>
  <c r="AR40" i="12"/>
  <c r="AT37" i="12"/>
  <c r="AT28" i="12"/>
  <c r="AT25" i="12"/>
  <c r="AR39" i="12"/>
  <c r="AS34" i="12" s="1"/>
  <c r="AS31" i="12"/>
  <c r="AO69" i="12"/>
  <c r="AO70" i="12" s="1"/>
  <c r="AO64" i="12"/>
  <c r="AO65" i="12" s="1"/>
  <c r="AT24" i="12"/>
  <c r="AU20" i="12" s="1"/>
  <c r="AQ49" i="12"/>
  <c r="AP57" i="12"/>
  <c r="AP58" i="12" s="1"/>
  <c r="AP59" i="12" s="1"/>
  <c r="AP62" i="12" l="1"/>
  <c r="AP63" i="12" s="1"/>
  <c r="AP76" i="12" s="1"/>
  <c r="AP77" i="12" s="1"/>
  <c r="AU21" i="12"/>
  <c r="AU23" i="12" s="1"/>
  <c r="AT30" i="12"/>
  <c r="AT29" i="12"/>
  <c r="AQ52" i="12"/>
  <c r="AQ53" i="12" s="1"/>
  <c r="AR48" i="12" s="1"/>
  <c r="AR43" i="12"/>
  <c r="AR44" i="12"/>
  <c r="AS35" i="12"/>
  <c r="AS38" i="12" l="1"/>
  <c r="AS39" i="12" s="1"/>
  <c r="AT34" i="12" s="1"/>
  <c r="AT35" i="12" s="1"/>
  <c r="AU28" i="12"/>
  <c r="AU37" i="12"/>
  <c r="AU25" i="12"/>
  <c r="AR49" i="12"/>
  <c r="AT31" i="12"/>
  <c r="AU24" i="12"/>
  <c r="AV20" i="12" s="1"/>
  <c r="AR45" i="12"/>
  <c r="AQ56" i="12"/>
  <c r="AQ54" i="12"/>
  <c r="AP64" i="12"/>
  <c r="AP65" i="12" s="1"/>
  <c r="AP69" i="12"/>
  <c r="AP70" i="12" s="1"/>
  <c r="AR52" i="12" l="1"/>
  <c r="AT38" i="12"/>
  <c r="AT39" i="12" s="1"/>
  <c r="AU34" i="12" s="1"/>
  <c r="AS40" i="12"/>
  <c r="AS51" i="12"/>
  <c r="AS42" i="12"/>
  <c r="AT51" i="12"/>
  <c r="AT42" i="12"/>
  <c r="AT40" i="12"/>
  <c r="AR56" i="12"/>
  <c r="AR54" i="12"/>
  <c r="AV21" i="12"/>
  <c r="AV23" i="12" s="1"/>
  <c r="AU30" i="12"/>
  <c r="AU29" i="12"/>
  <c r="AQ57" i="12"/>
  <c r="AQ58" i="12" s="1"/>
  <c r="AQ59" i="12" s="1"/>
  <c r="AS43" i="12"/>
  <c r="AR53" i="12"/>
  <c r="AS48" i="12" s="1"/>
  <c r="AS44" i="12" l="1"/>
  <c r="AV28" i="12"/>
  <c r="AV37" i="12"/>
  <c r="AV25" i="12"/>
  <c r="AV24" i="12"/>
  <c r="AW20" i="12" s="1"/>
  <c r="AQ62" i="12"/>
  <c r="AQ63" i="12" s="1"/>
  <c r="AQ76" i="12" s="1"/>
  <c r="AQ77" i="12" s="1"/>
  <c r="AU31" i="12"/>
  <c r="AS49" i="12"/>
  <c r="AS45" i="12"/>
  <c r="AR57" i="12"/>
  <c r="AR58" i="12" s="1"/>
  <c r="AR59" i="12" s="1"/>
  <c r="AU35" i="12"/>
  <c r="AT43" i="12"/>
  <c r="AT44" i="12" s="1"/>
  <c r="AS52" i="12" l="1"/>
  <c r="AU38" i="12"/>
  <c r="AS56" i="12"/>
  <c r="AS54" i="12"/>
  <c r="AU42" i="12"/>
  <c r="AU51" i="12"/>
  <c r="AU40" i="12"/>
  <c r="AR62" i="12"/>
  <c r="AT45" i="12"/>
  <c r="AS53" i="12"/>
  <c r="AT48" i="12" s="1"/>
  <c r="AW21" i="12"/>
  <c r="AQ69" i="12"/>
  <c r="AQ70" i="12" s="1"/>
  <c r="AQ64" i="12"/>
  <c r="AQ65" i="12" s="1"/>
  <c r="AU39" i="12"/>
  <c r="AV34" i="12" s="1"/>
  <c r="AV30" i="12"/>
  <c r="AV29" i="12"/>
  <c r="AW23" i="12" l="1"/>
  <c r="AR69" i="12"/>
  <c r="AR70" i="12" s="1"/>
  <c r="AT49" i="12"/>
  <c r="AT52" i="12" s="1"/>
  <c r="AR63" i="12"/>
  <c r="AR76" i="12" s="1"/>
  <c r="AR77" i="12" s="1"/>
  <c r="AV31" i="12"/>
  <c r="AU43" i="12"/>
  <c r="AU44" i="12" s="1"/>
  <c r="AV35" i="12"/>
  <c r="AS57" i="12"/>
  <c r="AS58" i="12" s="1"/>
  <c r="AS59" i="12" s="1"/>
  <c r="AS62" i="12" l="1"/>
  <c r="AS63" i="12"/>
  <c r="AS76" i="12" s="1"/>
  <c r="AS77" i="12" s="1"/>
  <c r="AU45" i="12"/>
  <c r="AT56" i="12"/>
  <c r="AT54" i="12"/>
  <c r="AV38" i="12"/>
  <c r="AV39" i="12" s="1"/>
  <c r="AW34" i="12" s="1"/>
  <c r="AR64" i="12"/>
  <c r="AR65" i="12" s="1"/>
  <c r="AW28" i="12"/>
  <c r="AW37" i="12"/>
  <c r="AW25" i="12"/>
  <c r="AT53" i="12"/>
  <c r="AU48" i="12" s="1"/>
  <c r="AW24" i="12"/>
  <c r="AX20" i="12" s="1"/>
  <c r="AU49" i="12" l="1"/>
  <c r="AU52" i="12"/>
  <c r="AU53" i="12" s="1"/>
  <c r="AV48" i="12" s="1"/>
  <c r="AW30" i="12"/>
  <c r="AW29" i="12"/>
  <c r="AX21" i="12"/>
  <c r="AT57" i="12"/>
  <c r="AT58" i="12" s="1"/>
  <c r="AT59" i="12" s="1"/>
  <c r="AW35" i="12"/>
  <c r="AV51" i="12"/>
  <c r="AV42" i="12"/>
  <c r="AV40" i="12"/>
  <c r="AS69" i="12"/>
  <c r="AS70" i="12" s="1"/>
  <c r="AS64" i="12"/>
  <c r="AS65" i="12" s="1"/>
  <c r="AT62" i="12" l="1"/>
  <c r="AT63" i="12"/>
  <c r="AT76" i="12" s="1"/>
  <c r="AT77" i="12" s="1"/>
  <c r="AV49" i="12"/>
  <c r="AV43" i="12"/>
  <c r="AV44" i="12" s="1"/>
  <c r="AW31" i="12"/>
  <c r="AW38" i="12" s="1"/>
  <c r="AX23" i="12"/>
  <c r="AU56" i="12"/>
  <c r="AU54" i="12"/>
  <c r="AV45" i="12" l="1"/>
  <c r="AV52" i="12" s="1"/>
  <c r="AU57" i="12"/>
  <c r="AU58" i="12" s="1"/>
  <c r="AU59" i="12" s="1"/>
  <c r="AX37" i="12"/>
  <c r="AX28" i="12"/>
  <c r="AX25" i="12"/>
  <c r="AW42" i="12"/>
  <c r="AW51" i="12"/>
  <c r="AW40" i="12"/>
  <c r="AW39" i="12"/>
  <c r="AX34" i="12" s="1"/>
  <c r="AX24" i="12"/>
  <c r="AY20" i="12" s="1"/>
  <c r="AT69" i="12"/>
  <c r="AT70" i="12" s="1"/>
  <c r="AT64" i="12"/>
  <c r="AT65" i="12" s="1"/>
  <c r="AV56" i="12" l="1"/>
  <c r="AV54" i="12"/>
  <c r="AV53" i="12"/>
  <c r="AW48" i="12" s="1"/>
  <c r="AX35" i="12"/>
  <c r="AU62" i="12"/>
  <c r="AU63" i="12"/>
  <c r="AU76" i="12" s="1"/>
  <c r="AU77" i="12" s="1"/>
  <c r="AX30" i="12"/>
  <c r="AX29" i="12"/>
  <c r="AY21" i="12"/>
  <c r="AY23" i="12" s="1"/>
  <c r="AW43" i="12"/>
  <c r="AW44" i="12" s="1"/>
  <c r="AW45" i="12" l="1"/>
  <c r="AY37" i="12"/>
  <c r="AY28" i="12"/>
  <c r="AY25" i="12"/>
  <c r="AU69" i="12"/>
  <c r="AU70" i="12" s="1"/>
  <c r="AU64" i="12"/>
  <c r="AU65" i="12" s="1"/>
  <c r="AY24" i="12"/>
  <c r="AZ20" i="12" s="1"/>
  <c r="AX31" i="12"/>
  <c r="AX38" i="12" s="1"/>
  <c r="AX39" i="12" s="1"/>
  <c r="AY34" i="12" s="1"/>
  <c r="AW49" i="12"/>
  <c r="AW52" i="12"/>
  <c r="AV57" i="12"/>
  <c r="AV58" i="12" s="1"/>
  <c r="AV59" i="12" s="1"/>
  <c r="AW53" i="12" l="1"/>
  <c r="AX48" i="12" s="1"/>
  <c r="AY35" i="12"/>
  <c r="AV62" i="12"/>
  <c r="AX49" i="12"/>
  <c r="AY30" i="12"/>
  <c r="AY29" i="12"/>
  <c r="AW56" i="12"/>
  <c r="AW54" i="12"/>
  <c r="AX51" i="12"/>
  <c r="AX42" i="12"/>
  <c r="AX40" i="12"/>
  <c r="AZ21" i="12"/>
  <c r="AZ23" i="12" s="1"/>
  <c r="AZ28" i="12" l="1"/>
  <c r="AZ37" i="12"/>
  <c r="AZ25" i="12"/>
  <c r="AX43" i="12"/>
  <c r="AX44" i="12" s="1"/>
  <c r="AY31" i="12"/>
  <c r="AY38" i="12" s="1"/>
  <c r="AV69" i="12"/>
  <c r="AV70" i="12" s="1"/>
  <c r="AW57" i="12"/>
  <c r="AW58" i="12" s="1"/>
  <c r="AW59" i="12" s="1"/>
  <c r="AV63" i="12"/>
  <c r="AV76" i="12" s="1"/>
  <c r="AV77" i="12" s="1"/>
  <c r="AZ24" i="12"/>
  <c r="BA20" i="12" s="1"/>
  <c r="AY51" i="12" l="1"/>
  <c r="AY42" i="12"/>
  <c r="AY40" i="12"/>
  <c r="AY39" i="12"/>
  <c r="AZ34" i="12" s="1"/>
  <c r="BA21" i="12"/>
  <c r="AW62" i="12"/>
  <c r="AX45" i="12"/>
  <c r="AX52" i="12" s="1"/>
  <c r="AV64" i="12"/>
  <c r="AV65" i="12" s="1"/>
  <c r="AZ30" i="12"/>
  <c r="AZ29" i="12"/>
  <c r="AZ31" i="12" l="1"/>
  <c r="AW69" i="12"/>
  <c r="AW70" i="12" s="1"/>
  <c r="BA23" i="12"/>
  <c r="AZ35" i="12"/>
  <c r="AZ38" i="12" s="1"/>
  <c r="AX56" i="12"/>
  <c r="AX54" i="12"/>
  <c r="AX53" i="12"/>
  <c r="AY48" i="12" s="1"/>
  <c r="AY43" i="12"/>
  <c r="AY44" i="12" s="1"/>
  <c r="AW63" i="12"/>
  <c r="AW76" i="12" s="1"/>
  <c r="AW77" i="12" s="1"/>
  <c r="AY45" i="12" l="1"/>
  <c r="AZ51" i="12"/>
  <c r="AZ42" i="12"/>
  <c r="AZ40" i="12"/>
  <c r="AW64" i="12"/>
  <c r="AW65" i="12" s="1"/>
  <c r="BA28" i="12"/>
  <c r="BA37" i="12"/>
  <c r="BA25" i="12"/>
  <c r="AY49" i="12"/>
  <c r="AY52" i="12" s="1"/>
  <c r="AX57" i="12"/>
  <c r="AX58" i="12" s="1"/>
  <c r="AX59" i="12" s="1"/>
  <c r="AZ39" i="12"/>
  <c r="BA34" i="12" s="1"/>
  <c r="BA24" i="12"/>
  <c r="BB20" i="12" s="1"/>
  <c r="AX62" i="12" l="1"/>
  <c r="AX63" i="12"/>
  <c r="AX76" i="12" s="1"/>
  <c r="AX77" i="12" s="1"/>
  <c r="AY56" i="12"/>
  <c r="AY54" i="12"/>
  <c r="BA35" i="12"/>
  <c r="BA30" i="12"/>
  <c r="BA29" i="12"/>
  <c r="AY53" i="12"/>
  <c r="AZ48" i="12" s="1"/>
  <c r="BB21" i="12"/>
  <c r="AZ43" i="12"/>
  <c r="AZ44" i="12" s="1"/>
  <c r="AZ45" i="12" l="1"/>
  <c r="BB23" i="12"/>
  <c r="BB24" i="12" s="1"/>
  <c r="BC20" i="12" s="1"/>
  <c r="AZ49" i="12"/>
  <c r="AZ52" i="12" s="1"/>
  <c r="AY57" i="12"/>
  <c r="AY58" i="12" s="1"/>
  <c r="AY59" i="12" s="1"/>
  <c r="BA31" i="12"/>
  <c r="BA38" i="12" s="1"/>
  <c r="AX64" i="12"/>
  <c r="AX65" i="12" s="1"/>
  <c r="AX69" i="12"/>
  <c r="AX70" i="12" s="1"/>
  <c r="AZ56" i="12" l="1"/>
  <c r="AZ54" i="12"/>
  <c r="BC21" i="12"/>
  <c r="BC23" i="12"/>
  <c r="AZ53" i="12"/>
  <c r="BA48" i="12" s="1"/>
  <c r="BA42" i="12"/>
  <c r="BA51" i="12"/>
  <c r="BA40" i="12"/>
  <c r="BA39" i="12"/>
  <c r="BB34" i="12" s="1"/>
  <c r="BB28" i="12"/>
  <c r="BB37" i="12"/>
  <c r="BB25" i="12"/>
  <c r="AY62" i="12"/>
  <c r="AY63" i="12" s="1"/>
  <c r="AY76" i="12" s="1"/>
  <c r="AY77" i="12" s="1"/>
  <c r="BA43" i="12" l="1"/>
  <c r="BA44" i="12" s="1"/>
  <c r="AY64" i="12"/>
  <c r="AY65" i="12" s="1"/>
  <c r="AY69" i="12"/>
  <c r="AY70" i="12" s="1"/>
  <c r="BC37" i="12"/>
  <c r="BC28" i="12"/>
  <c r="BC25" i="12"/>
  <c r="BC24" i="12"/>
  <c r="BD20" i="12" s="1"/>
  <c r="BA49" i="12"/>
  <c r="BB30" i="12"/>
  <c r="BB29" i="12"/>
  <c r="BB35" i="12"/>
  <c r="AZ57" i="12"/>
  <c r="AZ58" i="12"/>
  <c r="AZ59" i="12" s="1"/>
  <c r="BA45" i="12" l="1"/>
  <c r="BA52" i="12" s="1"/>
  <c r="BC30" i="12"/>
  <c r="BC29" i="12"/>
  <c r="BB31" i="12"/>
  <c r="BB38" i="12" s="1"/>
  <c r="BD21" i="12"/>
  <c r="BD23" i="12" s="1"/>
  <c r="BD24" i="12" s="1"/>
  <c r="BE20" i="12" s="1"/>
  <c r="AZ62" i="12"/>
  <c r="BB51" i="12" l="1"/>
  <c r="BB42" i="12"/>
  <c r="BB40" i="12"/>
  <c r="BB39" i="12"/>
  <c r="BC34" i="12" s="1"/>
  <c r="BE21" i="12"/>
  <c r="BA56" i="12"/>
  <c r="BA54" i="12"/>
  <c r="BA53" i="12"/>
  <c r="BB48" i="12" s="1"/>
  <c r="AZ69" i="12"/>
  <c r="AZ70" i="12" s="1"/>
  <c r="AZ63" i="12"/>
  <c r="AZ76" i="12" s="1"/>
  <c r="AZ77" i="12" s="1"/>
  <c r="BC31" i="12"/>
  <c r="BD37" i="12"/>
  <c r="BD28" i="12"/>
  <c r="BD25" i="12"/>
  <c r="BE23" i="12" l="1"/>
  <c r="BA57" i="12"/>
  <c r="BA58" i="12" s="1"/>
  <c r="BA59" i="12" s="1"/>
  <c r="AZ64" i="12"/>
  <c r="AZ65" i="12" s="1"/>
  <c r="BC35" i="12"/>
  <c r="BB49" i="12"/>
  <c r="BB43" i="12"/>
  <c r="BB44" i="12" s="1"/>
  <c r="BD30" i="12"/>
  <c r="BD29" i="12"/>
  <c r="BB45" i="12" l="1"/>
  <c r="BB52" i="12" s="1"/>
  <c r="BA62" i="12"/>
  <c r="BC38" i="12"/>
  <c r="BD31" i="12"/>
  <c r="BE28" i="12"/>
  <c r="BE37" i="12"/>
  <c r="BE25" i="12"/>
  <c r="BE24" i="12"/>
  <c r="BF20" i="12" s="1"/>
  <c r="BF21" i="12" l="1"/>
  <c r="BF23" i="12" s="1"/>
  <c r="BC51" i="12"/>
  <c r="BC42" i="12"/>
  <c r="BC40" i="12"/>
  <c r="BA69" i="12"/>
  <c r="BA70" i="12" s="1"/>
  <c r="BA64" i="12"/>
  <c r="BA65" i="12" s="1"/>
  <c r="BB56" i="12"/>
  <c r="BB54" i="12"/>
  <c r="BC39" i="12"/>
  <c r="BD34" i="12" s="1"/>
  <c r="BA63" i="12"/>
  <c r="BA76" i="12" s="1"/>
  <c r="BA77" i="12" s="1"/>
  <c r="BE30" i="12"/>
  <c r="BE29" i="12"/>
  <c r="BB53" i="12"/>
  <c r="BC48" i="12" s="1"/>
  <c r="BF28" i="12" l="1"/>
  <c r="BF37" i="12"/>
  <c r="BF25" i="12"/>
  <c r="BE31" i="12"/>
  <c r="BC49" i="12"/>
  <c r="BD35" i="12"/>
  <c r="BF24" i="12"/>
  <c r="BG20" i="12" s="1"/>
  <c r="BC43" i="12"/>
  <c r="BC44" i="12" s="1"/>
  <c r="BB57" i="12"/>
  <c r="BB58" i="12" s="1"/>
  <c r="BB59" i="12" s="1"/>
  <c r="BD38" i="12" l="1"/>
  <c r="BD39" i="12" s="1"/>
  <c r="BE34" i="12" s="1"/>
  <c r="BE35" i="12" s="1"/>
  <c r="BE38" i="12" s="1"/>
  <c r="BB62" i="12"/>
  <c r="BG21" i="12"/>
  <c r="BG23" i="12" s="1"/>
  <c r="BD51" i="12"/>
  <c r="BD42" i="12"/>
  <c r="BD40" i="12"/>
  <c r="BC45" i="12"/>
  <c r="BC52" i="12" s="1"/>
  <c r="BF30" i="12"/>
  <c r="BF29" i="12"/>
  <c r="BG37" i="12" l="1"/>
  <c r="BG28" i="12"/>
  <c r="BG25" i="12"/>
  <c r="BC56" i="12"/>
  <c r="BC54" i="12"/>
  <c r="BC53" i="12"/>
  <c r="BD48" i="12" s="1"/>
  <c r="BE51" i="12"/>
  <c r="BE42" i="12"/>
  <c r="BE40" i="12"/>
  <c r="BE39" i="12"/>
  <c r="BF34" i="12" s="1"/>
  <c r="BB69" i="12"/>
  <c r="BB70" i="12" s="1"/>
  <c r="BD43" i="12"/>
  <c r="BD44" i="12" s="1"/>
  <c r="BB63" i="12"/>
  <c r="BB76" i="12" s="1"/>
  <c r="BB77" i="12" s="1"/>
  <c r="BG24" i="12"/>
  <c r="BH20" i="12" s="1"/>
  <c r="BF31" i="12"/>
  <c r="BD45" i="12" l="1"/>
  <c r="BD49" i="12"/>
  <c r="BD52" i="12" s="1"/>
  <c r="BH21" i="12"/>
  <c r="BH23" i="12" s="1"/>
  <c r="BC57" i="12"/>
  <c r="BC58" i="12" s="1"/>
  <c r="BC59" i="12" s="1"/>
  <c r="BF35" i="12"/>
  <c r="BG30" i="12"/>
  <c r="BG29" i="12"/>
  <c r="BE43" i="12"/>
  <c r="BE44" i="12" s="1"/>
  <c r="BB64" i="12"/>
  <c r="BB65" i="12" s="1"/>
  <c r="BE45" i="12" l="1"/>
  <c r="BH37" i="12"/>
  <c r="BH28" i="12"/>
  <c r="BH25" i="12"/>
  <c r="BH24" i="12"/>
  <c r="BI20" i="12" s="1"/>
  <c r="BC62" i="12"/>
  <c r="BD56" i="12"/>
  <c r="BD54" i="12"/>
  <c r="BG31" i="12"/>
  <c r="BF38" i="12"/>
  <c r="BD53" i="12"/>
  <c r="BE48" i="12" s="1"/>
  <c r="BC69" i="12" l="1"/>
  <c r="BC70" i="12" s="1"/>
  <c r="BF42" i="12"/>
  <c r="BF51" i="12"/>
  <c r="BF40" i="12"/>
  <c r="BH30" i="12"/>
  <c r="BH29" i="12"/>
  <c r="BI21" i="12"/>
  <c r="BI23" i="12" s="1"/>
  <c r="BD57" i="12"/>
  <c r="BD58" i="12" s="1"/>
  <c r="BD59" i="12" s="1"/>
  <c r="BE49" i="12"/>
  <c r="BE52" i="12"/>
  <c r="BC63" i="12"/>
  <c r="BC76" i="12" s="1"/>
  <c r="BC77" i="12" s="1"/>
  <c r="BF39" i="12"/>
  <c r="BG34" i="12" s="1"/>
  <c r="BE53" i="12" l="1"/>
  <c r="BF48" i="12" s="1"/>
  <c r="BF49" i="12" s="1"/>
  <c r="BI28" i="12"/>
  <c r="BI37" i="12"/>
  <c r="BI25" i="12"/>
  <c r="BE56" i="12"/>
  <c r="BE54" i="12"/>
  <c r="BD62" i="12"/>
  <c r="BD63" i="12" s="1"/>
  <c r="BD76" i="12" s="1"/>
  <c r="BD77" i="12" s="1"/>
  <c r="BH31" i="12"/>
  <c r="BF43" i="12"/>
  <c r="BF44" i="12" s="1"/>
  <c r="BI24" i="12"/>
  <c r="BJ20" i="12" s="1"/>
  <c r="BC64" i="12"/>
  <c r="BC65" i="12" s="1"/>
  <c r="BG35" i="12"/>
  <c r="BE57" i="12" l="1"/>
  <c r="BE58" i="12"/>
  <c r="BE59" i="12" s="1"/>
  <c r="BG38" i="12"/>
  <c r="BF45" i="12"/>
  <c r="BF52" i="12" s="1"/>
  <c r="BJ21" i="12"/>
  <c r="BJ23" i="12" s="1"/>
  <c r="BD69" i="12"/>
  <c r="BD70" i="12" s="1"/>
  <c r="BD64" i="12"/>
  <c r="BD65" i="12" s="1"/>
  <c r="BI30" i="12"/>
  <c r="BI29" i="12"/>
  <c r="BJ28" i="12" l="1"/>
  <c r="BJ37" i="12"/>
  <c r="BJ25" i="12"/>
  <c r="BJ24" i="12"/>
  <c r="BK20" i="12" s="1"/>
  <c r="BF56" i="12"/>
  <c r="BF54" i="12"/>
  <c r="BF53" i="12"/>
  <c r="BG48" i="12" s="1"/>
  <c r="BI31" i="12"/>
  <c r="BG42" i="12"/>
  <c r="BG51" i="12"/>
  <c r="BG40" i="12"/>
  <c r="BE62" i="12"/>
  <c r="BE63" i="12"/>
  <c r="BE76" i="12" s="1"/>
  <c r="BE77" i="12" s="1"/>
  <c r="BG39" i="12"/>
  <c r="BH34" i="12" s="1"/>
  <c r="BE69" i="12" l="1"/>
  <c r="BE70" i="12" s="1"/>
  <c r="BE64" i="12"/>
  <c r="BE65" i="12" s="1"/>
  <c r="BG49" i="12"/>
  <c r="BF57" i="12"/>
  <c r="BF58" i="12" s="1"/>
  <c r="BF59" i="12" s="1"/>
  <c r="BK21" i="12"/>
  <c r="BK23" i="12" s="1"/>
  <c r="BG43" i="12"/>
  <c r="BG44" i="12" s="1"/>
  <c r="BH35" i="12"/>
  <c r="BJ30" i="12"/>
  <c r="BJ29" i="12"/>
  <c r="BG45" i="12" l="1"/>
  <c r="BK37" i="12"/>
  <c r="BK28" i="12"/>
  <c r="BK25" i="12"/>
  <c r="BG52" i="12"/>
  <c r="BG53" i="12" s="1"/>
  <c r="BH48" i="12" s="1"/>
  <c r="BJ31" i="12"/>
  <c r="BF62" i="12"/>
  <c r="BF63" i="12" s="1"/>
  <c r="BF76" i="12" s="1"/>
  <c r="BF77" i="12" s="1"/>
  <c r="BH38" i="12"/>
  <c r="BK24" i="12"/>
  <c r="BL20" i="12" s="1"/>
  <c r="BH49" i="12" l="1"/>
  <c r="BL21" i="12"/>
  <c r="BG56" i="12"/>
  <c r="BG54" i="12"/>
  <c r="BF64" i="12"/>
  <c r="BF65" i="12" s="1"/>
  <c r="BF69" i="12"/>
  <c r="BF70" i="12" s="1"/>
  <c r="BH51" i="12"/>
  <c r="BH42" i="12"/>
  <c r="BH40" i="12"/>
  <c r="BK30" i="12"/>
  <c r="BK29" i="12"/>
  <c r="BH39" i="12"/>
  <c r="BI34" i="12" s="1"/>
  <c r="BL23" i="12" l="1"/>
  <c r="BL24" i="12" s="1"/>
  <c r="BM20" i="12" s="1"/>
  <c r="BI35" i="12"/>
  <c r="BI38" i="12" s="1"/>
  <c r="BK31" i="12"/>
  <c r="BG57" i="12"/>
  <c r="BG58" i="12" s="1"/>
  <c r="BG59" i="12" s="1"/>
  <c r="BH43" i="12"/>
  <c r="BH44" i="12" s="1"/>
  <c r="BI42" i="12" l="1"/>
  <c r="BI51" i="12"/>
  <c r="BI40" i="12"/>
  <c r="BH45" i="12"/>
  <c r="BH52" i="12" s="1"/>
  <c r="BM21" i="12"/>
  <c r="BM23" i="12" s="1"/>
  <c r="BI39" i="12"/>
  <c r="BJ34" i="12" s="1"/>
  <c r="BG62" i="12"/>
  <c r="BG63" i="12" s="1"/>
  <c r="BG76" i="12" s="1"/>
  <c r="BG77" i="12" s="1"/>
  <c r="BL28" i="12"/>
  <c r="BL37" i="12"/>
  <c r="BL25" i="12"/>
  <c r="BM28" i="12" l="1"/>
  <c r="BM37" i="12"/>
  <c r="BM25" i="12"/>
  <c r="BM24" i="12"/>
  <c r="BN20" i="12" s="1"/>
  <c r="BH56" i="12"/>
  <c r="BH54" i="12"/>
  <c r="BH53" i="12"/>
  <c r="BI48" i="12" s="1"/>
  <c r="BL30" i="12"/>
  <c r="BL29" i="12"/>
  <c r="BG64" i="12"/>
  <c r="BG65" i="12" s="1"/>
  <c r="BG69" i="12"/>
  <c r="BG70" i="12" s="1"/>
  <c r="BJ35" i="12"/>
  <c r="BJ38" i="12" s="1"/>
  <c r="BI43" i="12"/>
  <c r="BI44" i="12" s="1"/>
  <c r="BI45" i="12" l="1"/>
  <c r="BJ51" i="12"/>
  <c r="BJ42" i="12"/>
  <c r="BJ40" i="12"/>
  <c r="BI49" i="12"/>
  <c r="BJ39" i="12"/>
  <c r="BK34" i="12" s="1"/>
  <c r="BL31" i="12"/>
  <c r="BH57" i="12"/>
  <c r="BH58" i="12" s="1"/>
  <c r="BH59" i="12" s="1"/>
  <c r="BN21" i="12"/>
  <c r="BM30" i="12"/>
  <c r="BM29" i="12"/>
  <c r="BH62" i="12" l="1"/>
  <c r="BH63" i="12"/>
  <c r="BH76" i="12" s="1"/>
  <c r="BH77" i="12" s="1"/>
  <c r="BN23" i="12"/>
  <c r="BI52" i="12"/>
  <c r="BM31" i="12"/>
  <c r="BJ43" i="12"/>
  <c r="BJ44" i="12" s="1"/>
  <c r="BK35" i="12"/>
  <c r="BK38" i="12" l="1"/>
  <c r="BI56" i="12"/>
  <c r="BI54" i="12"/>
  <c r="BN37" i="12"/>
  <c r="BN28" i="12"/>
  <c r="BN25" i="12"/>
  <c r="BN24" i="12"/>
  <c r="BO20" i="12" s="1"/>
  <c r="BJ45" i="12"/>
  <c r="BI53" i="12"/>
  <c r="BJ48" i="12" s="1"/>
  <c r="BH69" i="12"/>
  <c r="BH70" i="12" s="1"/>
  <c r="BH64" i="12"/>
  <c r="BH65" i="12" s="1"/>
  <c r="BO21" i="12" l="1"/>
  <c r="BO23" i="12"/>
  <c r="BO24" i="12" s="1"/>
  <c r="BP20" i="12" s="1"/>
  <c r="BN30" i="12"/>
  <c r="BN29" i="12"/>
  <c r="BJ49" i="12"/>
  <c r="BJ52" i="12" s="1"/>
  <c r="BI57" i="12"/>
  <c r="BI58" i="12" s="1"/>
  <c r="BI59" i="12" s="1"/>
  <c r="BK51" i="12"/>
  <c r="BK42" i="12"/>
  <c r="BK40" i="12"/>
  <c r="BK39" i="12"/>
  <c r="BL34" i="12" s="1"/>
  <c r="BJ56" i="12" l="1"/>
  <c r="BJ54" i="12"/>
  <c r="BJ53" i="12"/>
  <c r="BK48" i="12" s="1"/>
  <c r="BL35" i="12"/>
  <c r="BL38" i="12" s="1"/>
  <c r="BP21" i="12"/>
  <c r="BK43" i="12"/>
  <c r="BK44" i="12" s="1"/>
  <c r="BN31" i="12"/>
  <c r="BO37" i="12"/>
  <c r="BO28" i="12"/>
  <c r="BO25" i="12"/>
  <c r="BI62" i="12"/>
  <c r="BI63" i="12"/>
  <c r="BI76" i="12" s="1"/>
  <c r="BI77" i="12" s="1"/>
  <c r="BK45" i="12" l="1"/>
  <c r="BL42" i="12"/>
  <c r="BL51" i="12"/>
  <c r="BL40" i="12"/>
  <c r="BL39" i="12"/>
  <c r="BM34" i="12" s="1"/>
  <c r="BP23" i="12"/>
  <c r="BI69" i="12"/>
  <c r="BI70" i="12" s="1"/>
  <c r="BI64" i="12"/>
  <c r="BI65" i="12" s="1"/>
  <c r="BO30" i="12"/>
  <c r="BO29" i="12"/>
  <c r="BK49" i="12"/>
  <c r="BJ57" i="12"/>
  <c r="BJ58" i="12" s="1"/>
  <c r="BJ59" i="12" s="1"/>
  <c r="BJ62" i="12" l="1"/>
  <c r="BP37" i="12"/>
  <c r="BP28" i="12"/>
  <c r="BP25" i="12"/>
  <c r="BK52" i="12"/>
  <c r="BP24" i="12"/>
  <c r="BQ20" i="12" s="1"/>
  <c r="BL43" i="12"/>
  <c r="BL44" i="12" s="1"/>
  <c r="BO31" i="12"/>
  <c r="BM35" i="12"/>
  <c r="BP30" i="12" l="1"/>
  <c r="BP29" i="12"/>
  <c r="BK56" i="12"/>
  <c r="BK54" i="12"/>
  <c r="BM38" i="12"/>
  <c r="BK53" i="12"/>
  <c r="BL48" i="12" s="1"/>
  <c r="BJ69" i="12"/>
  <c r="BJ70" i="12" s="1"/>
  <c r="BL45" i="12"/>
  <c r="BQ21" i="12"/>
  <c r="BJ63" i="12"/>
  <c r="BJ76" i="12" s="1"/>
  <c r="BJ77" i="12" s="1"/>
  <c r="BQ23" i="12" l="1"/>
  <c r="BM51" i="12"/>
  <c r="BM42" i="12"/>
  <c r="BM40" i="12"/>
  <c r="BK57" i="12"/>
  <c r="BK58" i="12" s="1"/>
  <c r="BK59" i="12" s="1"/>
  <c r="BP31" i="12"/>
  <c r="BL49" i="12"/>
  <c r="BL52" i="12" s="1"/>
  <c r="BJ64" i="12"/>
  <c r="BJ65" i="12" s="1"/>
  <c r="BM39" i="12"/>
  <c r="BN34" i="12" s="1"/>
  <c r="BL56" i="12" l="1"/>
  <c r="BL54" i="12"/>
  <c r="BK62" i="12"/>
  <c r="BK63" i="12"/>
  <c r="BK76" i="12" s="1"/>
  <c r="BK77" i="12" s="1"/>
  <c r="BN35" i="12"/>
  <c r="BN38" i="12" s="1"/>
  <c r="BL53" i="12"/>
  <c r="BM48" i="12" s="1"/>
  <c r="BQ28" i="12"/>
  <c r="BQ37" i="12"/>
  <c r="BQ25" i="12"/>
  <c r="BM43" i="12"/>
  <c r="BM44" i="12" s="1"/>
  <c r="BQ24" i="12"/>
  <c r="BR20" i="12" s="1"/>
  <c r="BN51" i="12" l="1"/>
  <c r="BN42" i="12"/>
  <c r="BN40" i="12"/>
  <c r="BN39" i="12"/>
  <c r="BO34" i="12" s="1"/>
  <c r="BM45" i="12"/>
  <c r="BR21" i="12"/>
  <c r="BK69" i="12"/>
  <c r="BK70" i="12" s="1"/>
  <c r="BK64" i="12"/>
  <c r="BK65" i="12" s="1"/>
  <c r="BQ30" i="12"/>
  <c r="BQ29" i="12"/>
  <c r="BM49" i="12"/>
  <c r="BL57" i="12"/>
  <c r="BL58" i="12" s="1"/>
  <c r="BL59" i="12" s="1"/>
  <c r="BM52" i="12" l="1"/>
  <c r="BM56" i="12" s="1"/>
  <c r="BM54" i="12"/>
  <c r="BM53" i="12"/>
  <c r="BN48" i="12" s="1"/>
  <c r="BQ31" i="12"/>
  <c r="BO35" i="12"/>
  <c r="BO38" i="12" s="1"/>
  <c r="BL62" i="12"/>
  <c r="BL63" i="12" s="1"/>
  <c r="BL76" i="12" s="1"/>
  <c r="BL77" i="12" s="1"/>
  <c r="BN43" i="12"/>
  <c r="BN44" i="12" s="1"/>
  <c r="BR23" i="12"/>
  <c r="BN45" i="12" l="1"/>
  <c r="BO42" i="12"/>
  <c r="BO51" i="12"/>
  <c r="BO40" i="12"/>
  <c r="BO39" i="12"/>
  <c r="BP34" i="12" s="1"/>
  <c r="BR28" i="12"/>
  <c r="BR37" i="12"/>
  <c r="BR25" i="12"/>
  <c r="BL69" i="12"/>
  <c r="BL70" i="12" s="1"/>
  <c r="BL64" i="12"/>
  <c r="BL65" i="12" s="1"/>
  <c r="BM57" i="12"/>
  <c r="BM58" i="12" s="1"/>
  <c r="BM59" i="12" s="1"/>
  <c r="BN49" i="12"/>
  <c r="BN52" i="12" s="1"/>
  <c r="BR24" i="12"/>
  <c r="BS20" i="12" s="1"/>
  <c r="BN56" i="12" l="1"/>
  <c r="BN54" i="12"/>
  <c r="BM62" i="12"/>
  <c r="BM63" i="12"/>
  <c r="BM76" i="12" s="1"/>
  <c r="BM77" i="12" s="1"/>
  <c r="BN53" i="12"/>
  <c r="BO48" i="12" s="1"/>
  <c r="BR30" i="12"/>
  <c r="BR29" i="12"/>
  <c r="BO43" i="12"/>
  <c r="BO44" i="12" s="1"/>
  <c r="BP35" i="12"/>
  <c r="BS21" i="12"/>
  <c r="BS23" i="12" s="1"/>
  <c r="BS37" i="12" l="1"/>
  <c r="BS28" i="12"/>
  <c r="BS25" i="12"/>
  <c r="BS24" i="12"/>
  <c r="BT20" i="12" s="1"/>
  <c r="BO49" i="12"/>
  <c r="BR31" i="12"/>
  <c r="BP38" i="12"/>
  <c r="BM69" i="12"/>
  <c r="BM70" i="12" s="1"/>
  <c r="BM64" i="12"/>
  <c r="BM65" i="12" s="1"/>
  <c r="BO45" i="12"/>
  <c r="BN57" i="12"/>
  <c r="BN58" i="12" s="1"/>
  <c r="BN59" i="12" s="1"/>
  <c r="BT21" i="12" l="1"/>
  <c r="BP51" i="12"/>
  <c r="BP42" i="12"/>
  <c r="BP40" i="12"/>
  <c r="BO52" i="12"/>
  <c r="BP39" i="12"/>
  <c r="BQ34" i="12" s="1"/>
  <c r="BS30" i="12"/>
  <c r="BS29" i="12"/>
  <c r="BN62" i="12"/>
  <c r="BN63" i="12" s="1"/>
  <c r="BN76" i="12" s="1"/>
  <c r="BN77" i="12" s="1"/>
  <c r="BP43" i="12" l="1"/>
  <c r="BP44" i="12"/>
  <c r="BN64" i="12"/>
  <c r="BN65" i="12" s="1"/>
  <c r="BN69" i="12"/>
  <c r="BN70" i="12" s="1"/>
  <c r="BS31" i="12"/>
  <c r="BT23" i="12"/>
  <c r="BO56" i="12"/>
  <c r="BO54" i="12"/>
  <c r="BQ35" i="12"/>
  <c r="BQ38" i="12"/>
  <c r="BO53" i="12"/>
  <c r="BP48" i="12" s="1"/>
  <c r="BQ51" i="12" l="1"/>
  <c r="BQ42" i="12"/>
  <c r="BQ40" i="12"/>
  <c r="BQ39" i="12"/>
  <c r="BR34" i="12" s="1"/>
  <c r="BP49" i="12"/>
  <c r="BP45" i="12"/>
  <c r="BO57" i="12"/>
  <c r="BO58" i="12"/>
  <c r="BO59" i="12" s="1"/>
  <c r="BT28" i="12"/>
  <c r="BT37" i="12"/>
  <c r="BT25" i="12"/>
  <c r="BT24" i="12"/>
  <c r="BU20" i="12" s="1"/>
  <c r="BP52" i="12" l="1"/>
  <c r="BP56" i="12"/>
  <c r="BP54" i="12"/>
  <c r="BP53" i="12"/>
  <c r="BQ48" i="12" s="1"/>
  <c r="BT30" i="12"/>
  <c r="BT29" i="12"/>
  <c r="BO62" i="12"/>
  <c r="BQ43" i="12"/>
  <c r="BQ44" i="12" s="1"/>
  <c r="BU21" i="12"/>
  <c r="BU23" i="12" s="1"/>
  <c r="BR35" i="12"/>
  <c r="BR38" i="12" s="1"/>
  <c r="BU28" i="12" l="1"/>
  <c r="BU37" i="12"/>
  <c r="BU25" i="12"/>
  <c r="BQ45" i="12"/>
  <c r="BR51" i="12"/>
  <c r="BR42" i="12"/>
  <c r="BR40" i="12"/>
  <c r="BO69" i="12"/>
  <c r="BO70" i="12" s="1"/>
  <c r="BO63" i="12"/>
  <c r="BO76" i="12" s="1"/>
  <c r="BO77" i="12" s="1"/>
  <c r="BR39" i="12"/>
  <c r="BS34" i="12" s="1"/>
  <c r="BU24" i="12"/>
  <c r="BV20" i="12" s="1"/>
  <c r="BQ49" i="12"/>
  <c r="BT31" i="12"/>
  <c r="BP57" i="12"/>
  <c r="BP58" i="12" s="1"/>
  <c r="BP59" i="12" s="1"/>
  <c r="BQ52" i="12" l="1"/>
  <c r="BQ53" i="12"/>
  <c r="BR48" i="12" s="1"/>
  <c r="BR49" i="12" s="1"/>
  <c r="BQ56" i="12"/>
  <c r="BQ54" i="12"/>
  <c r="BV21" i="12"/>
  <c r="BR43" i="12"/>
  <c r="BR44" i="12" s="1"/>
  <c r="BP62" i="12"/>
  <c r="BP63" i="12" s="1"/>
  <c r="BP76" i="12" s="1"/>
  <c r="BP77" i="12" s="1"/>
  <c r="BS35" i="12"/>
  <c r="BO64" i="12"/>
  <c r="BO65" i="12" s="1"/>
  <c r="BU30" i="12"/>
  <c r="BU29" i="12"/>
  <c r="BV23" i="12" l="1"/>
  <c r="BS38" i="12"/>
  <c r="BP69" i="12"/>
  <c r="BP70" i="12" s="1"/>
  <c r="BP64" i="12"/>
  <c r="BP65" i="12" s="1"/>
  <c r="BR45" i="12"/>
  <c r="BR52" i="12" s="1"/>
  <c r="BQ57" i="12"/>
  <c r="BQ58" i="12" s="1"/>
  <c r="BQ59" i="12" s="1"/>
  <c r="BU31" i="12"/>
  <c r="BR56" i="12" l="1"/>
  <c r="BR54" i="12"/>
  <c r="BR53" i="12"/>
  <c r="BS48" i="12" s="1"/>
  <c r="BS51" i="12"/>
  <c r="BS42" i="12"/>
  <c r="BS40" i="12"/>
  <c r="BQ62" i="12"/>
  <c r="BQ63" i="12" s="1"/>
  <c r="BQ76" i="12" s="1"/>
  <c r="BQ77" i="12" s="1"/>
  <c r="BS39" i="12"/>
  <c r="BT34" i="12" s="1"/>
  <c r="BV37" i="12"/>
  <c r="BV28" i="12"/>
  <c r="BV25" i="12"/>
  <c r="BV24" i="12"/>
  <c r="BW20" i="12" s="1"/>
  <c r="BQ69" i="12" l="1"/>
  <c r="BQ70" i="12" s="1"/>
  <c r="BQ64" i="12"/>
  <c r="BQ65" i="12" s="1"/>
  <c r="BV30" i="12"/>
  <c r="BV29" i="12"/>
  <c r="BS43" i="12"/>
  <c r="BS44" i="12" s="1"/>
  <c r="BS49" i="12"/>
  <c r="BW21" i="12"/>
  <c r="BW23" i="12" s="1"/>
  <c r="BT35" i="12"/>
  <c r="BT38" i="12" s="1"/>
  <c r="BR57" i="12"/>
  <c r="BR58" i="12" s="1"/>
  <c r="BR59" i="12" s="1"/>
  <c r="BW37" i="12" l="1"/>
  <c r="BW28" i="12"/>
  <c r="BW25" i="12"/>
  <c r="BR62" i="12"/>
  <c r="BT42" i="12"/>
  <c r="BT51" i="12"/>
  <c r="BT40" i="12"/>
  <c r="BV31" i="12"/>
  <c r="BT39" i="12"/>
  <c r="BU34" i="12" s="1"/>
  <c r="BS45" i="12"/>
  <c r="BS52" i="12" s="1"/>
  <c r="BS53" i="12" s="1"/>
  <c r="BT48" i="12" s="1"/>
  <c r="BW24" i="12"/>
  <c r="BX20" i="12" s="1"/>
  <c r="BT49" i="12" l="1"/>
  <c r="BT43" i="12"/>
  <c r="BT44" i="12"/>
  <c r="BU35" i="12"/>
  <c r="BU38" i="12" s="1"/>
  <c r="BR69" i="12"/>
  <c r="BR70" i="12" s="1"/>
  <c r="BR63" i="12"/>
  <c r="BR76" i="12" s="1"/>
  <c r="BR77" i="12" s="1"/>
  <c r="BW30" i="12"/>
  <c r="BW29" i="12"/>
  <c r="BS56" i="12"/>
  <c r="BS54" i="12"/>
  <c r="BX21" i="12"/>
  <c r="BX23" i="12" s="1"/>
  <c r="BU51" i="12" l="1"/>
  <c r="BU42" i="12"/>
  <c r="BU40" i="12"/>
  <c r="BX37" i="12"/>
  <c r="BX28" i="12"/>
  <c r="BX25" i="12"/>
  <c r="BT52" i="12"/>
  <c r="BU39" i="12"/>
  <c r="BV34" i="12" s="1"/>
  <c r="BT45" i="12"/>
  <c r="BW31" i="12"/>
  <c r="BS57" i="12"/>
  <c r="BS58" i="12" s="1"/>
  <c r="BS59" i="12" s="1"/>
  <c r="BX24" i="12"/>
  <c r="BY20" i="12" s="1"/>
  <c r="BR64" i="12"/>
  <c r="BR65" i="12" s="1"/>
  <c r="BS62" i="12" l="1"/>
  <c r="BS63" i="12"/>
  <c r="BS76" i="12" s="1"/>
  <c r="BS77" i="12" s="1"/>
  <c r="BT56" i="12"/>
  <c r="BT54" i="12"/>
  <c r="BT53" i="12"/>
  <c r="BU48" i="12" s="1"/>
  <c r="BY21" i="12"/>
  <c r="BX30" i="12"/>
  <c r="BX29" i="12"/>
  <c r="BU43" i="12"/>
  <c r="BU44" i="12"/>
  <c r="BV35" i="12"/>
  <c r="BY23" i="12" l="1"/>
  <c r="BU49" i="12"/>
  <c r="BV38" i="12"/>
  <c r="BU45" i="12"/>
  <c r="BT57" i="12"/>
  <c r="BT58" i="12"/>
  <c r="BT59" i="12" s="1"/>
  <c r="BX31" i="12"/>
  <c r="BS69" i="12"/>
  <c r="BS70" i="12" s="1"/>
  <c r="BS64" i="12"/>
  <c r="BS65" i="12" s="1"/>
  <c r="BU52" i="12" l="1"/>
  <c r="BU56" i="12"/>
  <c r="BU54" i="12"/>
  <c r="BU53" i="12"/>
  <c r="BV48" i="12" s="1"/>
  <c r="BV51" i="12"/>
  <c r="BV42" i="12"/>
  <c r="BV40" i="12"/>
  <c r="BT62" i="12"/>
  <c r="BT63" i="12" s="1"/>
  <c r="BT76" i="12" s="1"/>
  <c r="BT77" i="12" s="1"/>
  <c r="BV39" i="12"/>
  <c r="BW34" i="12" s="1"/>
  <c r="BY37" i="12"/>
  <c r="BY28" i="12"/>
  <c r="BY25" i="12"/>
  <c r="BY24" i="12"/>
  <c r="BZ20" i="12" s="1"/>
  <c r="BT64" i="12" l="1"/>
  <c r="BT65" i="12" s="1"/>
  <c r="BT69" i="12"/>
  <c r="BT70" i="12" s="1"/>
  <c r="BV43" i="12"/>
  <c r="BV44" i="12" s="1"/>
  <c r="BY30" i="12"/>
  <c r="BY29" i="12"/>
  <c r="BZ21" i="12"/>
  <c r="BV49" i="12"/>
  <c r="BW35" i="12"/>
  <c r="BW38" i="12" s="1"/>
  <c r="BU57" i="12"/>
  <c r="BU58" i="12" s="1"/>
  <c r="BU59" i="12" s="1"/>
  <c r="BW42" i="12" l="1"/>
  <c r="BW51" i="12"/>
  <c r="BW40" i="12"/>
  <c r="BV45" i="12"/>
  <c r="BV52" i="12" s="1"/>
  <c r="BU62" i="12"/>
  <c r="BW39" i="12"/>
  <c r="BX34" i="12" s="1"/>
  <c r="BZ23" i="12"/>
  <c r="BY31" i="12"/>
  <c r="BV56" i="12" l="1"/>
  <c r="BV54" i="12"/>
  <c r="BV53" i="12"/>
  <c r="BW48" i="12" s="1"/>
  <c r="BZ37" i="12"/>
  <c r="BZ28" i="12"/>
  <c r="BZ25" i="12"/>
  <c r="BX35" i="12"/>
  <c r="BU69" i="12"/>
  <c r="BU70" i="12" s="1"/>
  <c r="BZ24" i="12"/>
  <c r="CA20" i="12" s="1"/>
  <c r="BU63" i="12"/>
  <c r="BU76" i="12" s="1"/>
  <c r="BU77" i="12" s="1"/>
  <c r="BW43" i="12"/>
  <c r="BW44" i="12" s="1"/>
  <c r="BX38" i="12" l="1"/>
  <c r="CA21" i="12"/>
  <c r="CA23" i="12" s="1"/>
  <c r="BW49" i="12"/>
  <c r="BW45" i="12"/>
  <c r="BZ30" i="12"/>
  <c r="BZ29" i="12"/>
  <c r="BU64" i="12"/>
  <c r="BU65" i="12" s="1"/>
  <c r="BV57" i="12"/>
  <c r="BV58" i="12" s="1"/>
  <c r="BV59" i="12" s="1"/>
  <c r="CA28" i="12" l="1"/>
  <c r="CA37" i="12"/>
  <c r="CA25" i="12"/>
  <c r="BV62" i="12"/>
  <c r="BV63" i="12" s="1"/>
  <c r="BV76" i="12" s="1"/>
  <c r="BV77" i="12" s="1"/>
  <c r="BW52" i="12"/>
  <c r="BZ31" i="12"/>
  <c r="CA24" i="12"/>
  <c r="CB20" i="12" s="1"/>
  <c r="BX51" i="12"/>
  <c r="BX42" i="12"/>
  <c r="BX40" i="12"/>
  <c r="BX39" i="12"/>
  <c r="BY34" i="12" s="1"/>
  <c r="BW56" i="12" l="1"/>
  <c r="BW54" i="12"/>
  <c r="BY35" i="12"/>
  <c r="BY38" i="12" s="1"/>
  <c r="BV69" i="12"/>
  <c r="BV70" i="12" s="1"/>
  <c r="BV64" i="12"/>
  <c r="BV65" i="12" s="1"/>
  <c r="CB21" i="12"/>
  <c r="CB23" i="12" s="1"/>
  <c r="CA30" i="12"/>
  <c r="CA29" i="12"/>
  <c r="BX43" i="12"/>
  <c r="BX44" i="12" s="1"/>
  <c r="BW53" i="12"/>
  <c r="BX48" i="12" s="1"/>
  <c r="CB37" i="12" l="1"/>
  <c r="CB28" i="12"/>
  <c r="CB25" i="12"/>
  <c r="BX45" i="12"/>
  <c r="BX49" i="12"/>
  <c r="BX52" i="12" s="1"/>
  <c r="BY51" i="12"/>
  <c r="BY42" i="12"/>
  <c r="BY40" i="12"/>
  <c r="CA31" i="12"/>
  <c r="BY39" i="12"/>
  <c r="BZ34" i="12" s="1"/>
  <c r="CB24" i="12"/>
  <c r="CC20" i="12" s="1"/>
  <c r="BW57" i="12"/>
  <c r="BW58" i="12" s="1"/>
  <c r="BW59" i="12" s="1"/>
  <c r="BX53" i="12" l="1"/>
  <c r="BY48" i="12" s="1"/>
  <c r="BY49" i="12"/>
  <c r="BZ35" i="12"/>
  <c r="BZ38" i="12" s="1"/>
  <c r="CC21" i="12"/>
  <c r="CC23" i="12" s="1"/>
  <c r="BX56" i="12"/>
  <c r="BX54" i="12"/>
  <c r="BW62" i="12"/>
  <c r="BW63" i="12" s="1"/>
  <c r="BW76" i="12" s="1"/>
  <c r="BW77" i="12" s="1"/>
  <c r="CB30" i="12"/>
  <c r="CB29" i="12"/>
  <c r="BY43" i="12"/>
  <c r="BY44" i="12"/>
  <c r="CC37" i="12" l="1"/>
  <c r="CC28" i="12"/>
  <c r="CC25" i="12"/>
  <c r="CC24" i="12"/>
  <c r="CD20" i="12" s="1"/>
  <c r="BZ42" i="12"/>
  <c r="BZ51" i="12"/>
  <c r="BZ40" i="12"/>
  <c r="BZ39" i="12"/>
  <c r="CA34" i="12" s="1"/>
  <c r="BW69" i="12"/>
  <c r="BW70" i="12" s="1"/>
  <c r="BW64" i="12"/>
  <c r="BW65" i="12" s="1"/>
  <c r="CB31" i="12"/>
  <c r="BY45" i="12"/>
  <c r="BY52" i="12" s="1"/>
  <c r="BX57" i="12"/>
  <c r="BX58" i="12" s="1"/>
  <c r="BX59" i="12" s="1"/>
  <c r="BY56" i="12" l="1"/>
  <c r="BY54" i="12"/>
  <c r="BY53" i="12"/>
  <c r="BZ48" i="12" s="1"/>
  <c r="BZ43" i="12"/>
  <c r="BZ44" i="12" s="1"/>
  <c r="CA35" i="12"/>
  <c r="CA38" i="12" s="1"/>
  <c r="CC30" i="12"/>
  <c r="CC29" i="12"/>
  <c r="BX62" i="12"/>
  <c r="BX63" i="12" s="1"/>
  <c r="BX76" i="12" s="1"/>
  <c r="BX77" i="12" s="1"/>
  <c r="CD21" i="12"/>
  <c r="CD23" i="12" s="1"/>
  <c r="CA51" i="12" l="1"/>
  <c r="CA42" i="12"/>
  <c r="CA40" i="12"/>
  <c r="CD37" i="12"/>
  <c r="CD28" i="12"/>
  <c r="CD25" i="12"/>
  <c r="CA39" i="12"/>
  <c r="CB34" i="12" s="1"/>
  <c r="BZ49" i="12"/>
  <c r="CD24" i="12"/>
  <c r="CE20" i="12" s="1"/>
  <c r="BZ45" i="12"/>
  <c r="BX64" i="12"/>
  <c r="BX65" i="12" s="1"/>
  <c r="BX69" i="12"/>
  <c r="BX70" i="12" s="1"/>
  <c r="CC31" i="12"/>
  <c r="BY57" i="12"/>
  <c r="BY58" i="12" s="1"/>
  <c r="BY59" i="12" s="1"/>
  <c r="BZ52" i="12" l="1"/>
  <c r="BZ53" i="12" s="1"/>
  <c r="CA48" i="12" s="1"/>
  <c r="CA49" i="12" s="1"/>
  <c r="BY62" i="12"/>
  <c r="BY63" i="12" s="1"/>
  <c r="BY76" i="12" s="1"/>
  <c r="BY77" i="12" s="1"/>
  <c r="BZ56" i="12"/>
  <c r="BZ54" i="12"/>
  <c r="CD30" i="12"/>
  <c r="CD29" i="12"/>
  <c r="CE21" i="12"/>
  <c r="CA43" i="12"/>
  <c r="CA44" i="12" s="1"/>
  <c r="CB35" i="12"/>
  <c r="CA45" i="12" l="1"/>
  <c r="CA52" i="12" s="1"/>
  <c r="BZ57" i="12"/>
  <c r="BZ58" i="12" s="1"/>
  <c r="BZ59" i="12" s="1"/>
  <c r="CE23" i="12"/>
  <c r="CE24" i="12" s="1"/>
  <c r="CF20" i="12" s="1"/>
  <c r="CB38" i="12"/>
  <c r="CB39" i="12" s="1"/>
  <c r="CC34" i="12" s="1"/>
  <c r="CD31" i="12"/>
  <c r="BY64" i="12"/>
  <c r="BY65" i="12" s="1"/>
  <c r="BY69" i="12"/>
  <c r="BY70" i="12" s="1"/>
  <c r="CF21" i="12" l="1"/>
  <c r="CF23" i="12" s="1"/>
  <c r="BZ62" i="12"/>
  <c r="BZ63" i="12" s="1"/>
  <c r="BZ76" i="12" s="1"/>
  <c r="BZ77" i="12" s="1"/>
  <c r="CA56" i="12"/>
  <c r="CA54" i="12"/>
  <c r="CC35" i="12"/>
  <c r="CC38" i="12" s="1"/>
  <c r="CC39" i="12" s="1"/>
  <c r="CD34" i="12" s="1"/>
  <c r="CE37" i="12"/>
  <c r="CE28" i="12"/>
  <c r="CE25" i="12"/>
  <c r="CB51" i="12"/>
  <c r="CB42" i="12"/>
  <c r="CB40" i="12"/>
  <c r="CA53" i="12"/>
  <c r="CB48" i="12" s="1"/>
  <c r="CD35" i="12" l="1"/>
  <c r="CF28" i="12"/>
  <c r="CF37" i="12"/>
  <c r="CF25" i="12"/>
  <c r="CE30" i="12"/>
  <c r="CE29" i="12"/>
  <c r="CB43" i="12"/>
  <c r="CB44" i="12"/>
  <c r="BZ69" i="12"/>
  <c r="BZ70" i="12" s="1"/>
  <c r="BZ64" i="12"/>
  <c r="BZ65" i="12" s="1"/>
  <c r="CB49" i="12"/>
  <c r="CF24" i="12"/>
  <c r="CG20" i="12" s="1"/>
  <c r="CA57" i="12"/>
  <c r="CA58" i="12"/>
  <c r="CA59" i="12" s="1"/>
  <c r="CC42" i="12"/>
  <c r="CC51" i="12"/>
  <c r="CC40" i="12"/>
  <c r="CG21" i="12" l="1"/>
  <c r="CG23" i="12" s="1"/>
  <c r="CF30" i="12"/>
  <c r="CF29" i="12"/>
  <c r="CE31" i="12"/>
  <c r="CC43" i="12"/>
  <c r="CC44" i="12" s="1"/>
  <c r="CB45" i="12"/>
  <c r="CB52" i="12" s="1"/>
  <c r="CD38" i="12"/>
  <c r="CD39" i="12" s="1"/>
  <c r="CE34" i="12" s="1"/>
  <c r="CA62" i="12"/>
  <c r="CA63" i="12" s="1"/>
  <c r="CA76" i="12" s="1"/>
  <c r="CA77" i="12" s="1"/>
  <c r="CB56" i="12" l="1"/>
  <c r="CB54" i="12"/>
  <c r="CB53" i="12"/>
  <c r="CC48" i="12" s="1"/>
  <c r="CE35" i="12"/>
  <c r="CE38" i="12" s="1"/>
  <c r="CG37" i="12"/>
  <c r="CG28" i="12"/>
  <c r="CG25" i="12"/>
  <c r="CF31" i="12"/>
  <c r="CG24" i="12"/>
  <c r="CH20" i="12" s="1"/>
  <c r="CD51" i="12"/>
  <c r="CD42" i="12"/>
  <c r="CD40" i="12"/>
  <c r="CC45" i="12"/>
  <c r="CA64" i="12"/>
  <c r="CA65" i="12" s="1"/>
  <c r="CA69" i="12"/>
  <c r="CA70" i="12" s="1"/>
  <c r="CE39" i="12" l="1"/>
  <c r="CF34" i="12" s="1"/>
  <c r="CF35" i="12"/>
  <c r="CF38" i="12" s="1"/>
  <c r="CG30" i="12"/>
  <c r="CG29" i="12"/>
  <c r="CH21" i="12"/>
  <c r="CH23" i="12" s="1"/>
  <c r="CE51" i="12"/>
  <c r="CE42" i="12"/>
  <c r="CE40" i="12"/>
  <c r="CC49" i="12"/>
  <c r="CC52" i="12" s="1"/>
  <c r="CD43" i="12"/>
  <c r="CD44" i="12" s="1"/>
  <c r="CB57" i="12"/>
  <c r="CB58" i="12" s="1"/>
  <c r="CB59" i="12" s="1"/>
  <c r="CH37" i="12" l="1"/>
  <c r="CH28" i="12"/>
  <c r="CH25" i="12"/>
  <c r="CH24" i="12"/>
  <c r="CI20" i="12" s="1"/>
  <c r="CC56" i="12"/>
  <c r="CC54" i="12"/>
  <c r="CF51" i="12"/>
  <c r="CF42" i="12"/>
  <c r="CF40" i="12"/>
  <c r="CF39" i="12"/>
  <c r="CG34" i="12" s="1"/>
  <c r="CC53" i="12"/>
  <c r="CD48" i="12" s="1"/>
  <c r="CD45" i="12"/>
  <c r="CG31" i="12"/>
  <c r="CB62" i="12"/>
  <c r="CB63" i="12" s="1"/>
  <c r="CB76" i="12" s="1"/>
  <c r="CB77" i="12" s="1"/>
  <c r="CE43" i="12"/>
  <c r="CE44" i="12" s="1"/>
  <c r="CE45" i="12" l="1"/>
  <c r="CF43" i="12"/>
  <c r="CF44" i="12" s="1"/>
  <c r="CC57" i="12"/>
  <c r="CC58" i="12" s="1"/>
  <c r="CC59" i="12" s="1"/>
  <c r="CI21" i="12"/>
  <c r="CI23" i="12" s="1"/>
  <c r="CH30" i="12"/>
  <c r="CH29" i="12"/>
  <c r="CD49" i="12"/>
  <c r="CG35" i="12"/>
  <c r="CG38" i="12" s="1"/>
  <c r="CB64" i="12"/>
  <c r="CB65" i="12" s="1"/>
  <c r="CB69" i="12"/>
  <c r="CB70" i="12" s="1"/>
  <c r="CI28" i="12" l="1"/>
  <c r="CI25" i="12"/>
  <c r="CI37" i="12"/>
  <c r="CG51" i="12"/>
  <c r="CG42" i="12"/>
  <c r="CG40" i="12"/>
  <c r="CD53" i="12"/>
  <c r="CE48" i="12" s="1"/>
  <c r="CG39" i="12"/>
  <c r="CH34" i="12" s="1"/>
  <c r="CD52" i="12"/>
  <c r="CI24" i="12"/>
  <c r="CJ20" i="12" s="1"/>
  <c r="CC62" i="12"/>
  <c r="CC63" i="12"/>
  <c r="CC76" i="12" s="1"/>
  <c r="CC77" i="12" s="1"/>
  <c r="CF45" i="12"/>
  <c r="CH31" i="12"/>
  <c r="CH35" i="12" l="1"/>
  <c r="CH38" i="12" s="1"/>
  <c r="CG43" i="12"/>
  <c r="CG44" i="12" s="1"/>
  <c r="CE49" i="12"/>
  <c r="CC64" i="12"/>
  <c r="CC65" i="12" s="1"/>
  <c r="CC69" i="12"/>
  <c r="CC70" i="12" s="1"/>
  <c r="CJ21" i="12"/>
  <c r="CJ23" i="12" s="1"/>
  <c r="CD56" i="12"/>
  <c r="CD54" i="12"/>
  <c r="CI30" i="12"/>
  <c r="CI29" i="12"/>
  <c r="CJ37" i="12" l="1"/>
  <c r="CJ28" i="12"/>
  <c r="CJ25" i="12"/>
  <c r="CI31" i="12"/>
  <c r="CE52" i="12"/>
  <c r="CD57" i="12"/>
  <c r="CD58" i="12" s="1"/>
  <c r="CD59" i="12" s="1"/>
  <c r="CJ24" i="12"/>
  <c r="CK20" i="12" s="1"/>
  <c r="CH42" i="12"/>
  <c r="CH51" i="12"/>
  <c r="CH40" i="12"/>
  <c r="CG45" i="12"/>
  <c r="CH39" i="12"/>
  <c r="CI34" i="12" s="1"/>
  <c r="CH43" i="12" l="1"/>
  <c r="CH44" i="12"/>
  <c r="CE56" i="12"/>
  <c r="CE54" i="12"/>
  <c r="CD62" i="12"/>
  <c r="CD63" i="12" s="1"/>
  <c r="CD76" i="12" s="1"/>
  <c r="CD77" i="12" s="1"/>
  <c r="CJ30" i="12"/>
  <c r="CJ29" i="12"/>
  <c r="CE53" i="12"/>
  <c r="CF48" i="12" s="1"/>
  <c r="CK21" i="12"/>
  <c r="CK23" i="12" s="1"/>
  <c r="CI35" i="12"/>
  <c r="CK24" i="12" l="1"/>
  <c r="CL20" i="12" s="1"/>
  <c r="CL21" i="12" s="1"/>
  <c r="CL23" i="12" s="1"/>
  <c r="CJ31" i="12"/>
  <c r="CI38" i="12"/>
  <c r="CK37" i="12"/>
  <c r="CK28" i="12"/>
  <c r="CK25" i="12"/>
  <c r="CD69" i="12"/>
  <c r="CD70" i="12" s="1"/>
  <c r="CD64" i="12"/>
  <c r="CD65" i="12" s="1"/>
  <c r="CE57" i="12"/>
  <c r="CE58" i="12" s="1"/>
  <c r="CE59" i="12" s="1"/>
  <c r="CH45" i="12"/>
  <c r="CF49" i="12"/>
  <c r="CE62" i="12" l="1"/>
  <c r="CE63" i="12"/>
  <c r="CE76" i="12" s="1"/>
  <c r="CE77" i="12" s="1"/>
  <c r="CL28" i="12"/>
  <c r="CL37" i="12"/>
  <c r="CL25" i="12"/>
  <c r="CL24" i="12"/>
  <c r="CM20" i="12" s="1"/>
  <c r="CF52" i="12"/>
  <c r="CK30" i="12"/>
  <c r="CK29" i="12"/>
  <c r="CI51" i="12"/>
  <c r="CI42" i="12"/>
  <c r="CI40" i="12"/>
  <c r="CI39" i="12"/>
  <c r="CJ34" i="12" s="1"/>
  <c r="CJ35" i="12" l="1"/>
  <c r="CJ38" i="12"/>
  <c r="CI43" i="12"/>
  <c r="CI44" i="12" s="1"/>
  <c r="CL30" i="12"/>
  <c r="CL29" i="12"/>
  <c r="CK31" i="12"/>
  <c r="CE69" i="12"/>
  <c r="CE70" i="12" s="1"/>
  <c r="CE64" i="12"/>
  <c r="CE65" i="12" s="1"/>
  <c r="CM21" i="12"/>
  <c r="CF56" i="12"/>
  <c r="CF54" i="12"/>
  <c r="CF53" i="12"/>
  <c r="CG48" i="12" s="1"/>
  <c r="CM23" i="12" l="1"/>
  <c r="CL31" i="12"/>
  <c r="CI45" i="12"/>
  <c r="CF57" i="12"/>
  <c r="CF58" i="12" s="1"/>
  <c r="CF59" i="12" s="1"/>
  <c r="CJ51" i="12"/>
  <c r="CJ42" i="12"/>
  <c r="CJ40" i="12"/>
  <c r="CG49" i="12"/>
  <c r="CG52" i="12" s="1"/>
  <c r="CJ39" i="12"/>
  <c r="CK34" i="12" s="1"/>
  <c r="CG56" i="12" l="1"/>
  <c r="CG54" i="12"/>
  <c r="CF62" i="12"/>
  <c r="CK35" i="12"/>
  <c r="CG53" i="12"/>
  <c r="CH48" i="12" s="1"/>
  <c r="CM37" i="12"/>
  <c r="CM28" i="12"/>
  <c r="CM25" i="12"/>
  <c r="CJ43" i="12"/>
  <c r="CJ44" i="12"/>
  <c r="CM24" i="12"/>
  <c r="CN20" i="12" s="1"/>
  <c r="CK38" i="12" l="1"/>
  <c r="CN21" i="12"/>
  <c r="CM30" i="12"/>
  <c r="CM29" i="12"/>
  <c r="CF69" i="12"/>
  <c r="CF70" i="12" s="1"/>
  <c r="CJ45" i="12"/>
  <c r="CF63" i="12"/>
  <c r="CF76" i="12" s="1"/>
  <c r="CF77" i="12" s="1"/>
  <c r="CH49" i="12"/>
  <c r="CG57" i="12"/>
  <c r="CG58" i="12" s="1"/>
  <c r="CG59" i="12" s="1"/>
  <c r="CF64" i="12" l="1"/>
  <c r="CF65" i="12" s="1"/>
  <c r="CH52" i="12"/>
  <c r="CH53" i="12" s="1"/>
  <c r="CI48" i="12" s="1"/>
  <c r="CG62" i="12"/>
  <c r="CG63" i="12" s="1"/>
  <c r="CG76" i="12" s="1"/>
  <c r="CG77" i="12" s="1"/>
  <c r="CN23" i="12"/>
  <c r="CK51" i="12"/>
  <c r="CK42" i="12"/>
  <c r="CK40" i="12"/>
  <c r="CM31" i="12"/>
  <c r="CK39" i="12"/>
  <c r="CL34" i="12" s="1"/>
  <c r="CI49" i="12" l="1"/>
  <c r="CN37" i="12"/>
  <c r="CN28" i="12"/>
  <c r="CN25" i="12"/>
  <c r="CL35" i="12"/>
  <c r="CG64" i="12"/>
  <c r="CG65" i="12" s="1"/>
  <c r="CG69" i="12"/>
  <c r="CG70" i="12" s="1"/>
  <c r="CH56" i="12"/>
  <c r="CH54" i="12"/>
  <c r="CK43" i="12"/>
  <c r="CK44" i="12"/>
  <c r="CN24" i="12"/>
  <c r="CO20" i="12" s="1"/>
  <c r="CO21" i="12" l="1"/>
  <c r="CO23" i="12"/>
  <c r="CL38" i="12"/>
  <c r="CN30" i="12"/>
  <c r="CN29" i="12"/>
  <c r="CK45" i="12"/>
  <c r="CH57" i="12"/>
  <c r="CH58" i="12" s="1"/>
  <c r="CH59" i="12" s="1"/>
  <c r="CI52" i="12"/>
  <c r="CI56" i="12" l="1"/>
  <c r="CI54" i="12"/>
  <c r="CL42" i="12"/>
  <c r="CL51" i="12"/>
  <c r="CL40" i="12"/>
  <c r="CH62" i="12"/>
  <c r="CH63" i="12"/>
  <c r="CH76" i="12" s="1"/>
  <c r="CH77" i="12" s="1"/>
  <c r="CO37" i="12"/>
  <c r="CO28" i="12"/>
  <c r="CO25" i="12"/>
  <c r="CI53" i="12"/>
  <c r="CJ48" i="12" s="1"/>
  <c r="CN31" i="12"/>
  <c r="CO24" i="12"/>
  <c r="CP20" i="12" s="1"/>
  <c r="CL39" i="12"/>
  <c r="CM34" i="12" s="1"/>
  <c r="CP21" i="12" l="1"/>
  <c r="CP23" i="12" s="1"/>
  <c r="CJ49" i="12"/>
  <c r="CJ52" i="12" s="1"/>
  <c r="CO30" i="12"/>
  <c r="CO29" i="12"/>
  <c r="CH69" i="12"/>
  <c r="CH70" i="12" s="1"/>
  <c r="CH64" i="12"/>
  <c r="CH65" i="12" s="1"/>
  <c r="CL43" i="12"/>
  <c r="CL44" i="12" s="1"/>
  <c r="CM35" i="12"/>
  <c r="CM38" i="12" s="1"/>
  <c r="CI57" i="12"/>
  <c r="CI58" i="12" s="1"/>
  <c r="CI59" i="12" s="1"/>
  <c r="CM51" i="12" l="1"/>
  <c r="CM42" i="12"/>
  <c r="CM40" i="12"/>
  <c r="CI62" i="12"/>
  <c r="CP37" i="12"/>
  <c r="CP28" i="12"/>
  <c r="CP25" i="12"/>
  <c r="CM39" i="12"/>
  <c r="CN34" i="12" s="1"/>
  <c r="CO31" i="12"/>
  <c r="CJ56" i="12"/>
  <c r="CJ54" i="12"/>
  <c r="CJ53" i="12"/>
  <c r="CK48" i="12" s="1"/>
  <c r="CP24" i="12"/>
  <c r="CQ20" i="12" s="1"/>
  <c r="CL45" i="12"/>
  <c r="CI69" i="12" l="1"/>
  <c r="CI70" i="12" s="1"/>
  <c r="CP30" i="12"/>
  <c r="CP29" i="12"/>
  <c r="CI63" i="12"/>
  <c r="CI76" i="12" s="1"/>
  <c r="CI77" i="12" s="1"/>
  <c r="CN35" i="12"/>
  <c r="CN38" i="12" s="1"/>
  <c r="CM43" i="12"/>
  <c r="CM44" i="12"/>
  <c r="CK49" i="12"/>
  <c r="CJ57" i="12"/>
  <c r="CJ58" i="12" s="1"/>
  <c r="CJ59" i="12" s="1"/>
  <c r="CQ21" i="12"/>
  <c r="CQ23" i="12" s="1"/>
  <c r="CQ28" i="12" l="1"/>
  <c r="CQ37" i="12"/>
  <c r="CQ25" i="12"/>
  <c r="CK53" i="12"/>
  <c r="CL48" i="12" s="1"/>
  <c r="CN42" i="12"/>
  <c r="CN51" i="12"/>
  <c r="CN40" i="12"/>
  <c r="CJ62" i="12"/>
  <c r="CN39" i="12"/>
  <c r="CO34" i="12" s="1"/>
  <c r="CK52" i="12"/>
  <c r="CQ24" i="12"/>
  <c r="CR20" i="12" s="1"/>
  <c r="CM45" i="12"/>
  <c r="CI64" i="12"/>
  <c r="CI65" i="12" s="1"/>
  <c r="CP31" i="12"/>
  <c r="CR21" i="12" l="1"/>
  <c r="CR23" i="12"/>
  <c r="CR24" i="12" s="1"/>
  <c r="CS20" i="12" s="1"/>
  <c r="CN43" i="12"/>
  <c r="CN44" i="12" s="1"/>
  <c r="CJ69" i="12"/>
  <c r="CJ70" i="12" s="1"/>
  <c r="CK56" i="12"/>
  <c r="CK54" i="12"/>
  <c r="CO35" i="12"/>
  <c r="CL49" i="12"/>
  <c r="CL52" i="12" s="1"/>
  <c r="CJ63" i="12"/>
  <c r="CJ76" i="12" s="1"/>
  <c r="CJ77" i="12" s="1"/>
  <c r="CQ30" i="12"/>
  <c r="CQ29" i="12"/>
  <c r="CN45" i="12" l="1"/>
  <c r="CL56" i="12"/>
  <c r="CL54" i="12"/>
  <c r="CL53" i="12"/>
  <c r="CM48" i="12" s="1"/>
  <c r="CK57" i="12"/>
  <c r="CK58" i="12"/>
  <c r="CK59" i="12" s="1"/>
  <c r="CS21" i="12"/>
  <c r="CS23" i="12" s="1"/>
  <c r="CJ64" i="12"/>
  <c r="CJ65" i="12" s="1"/>
  <c r="CO38" i="12"/>
  <c r="CO39" i="12" s="1"/>
  <c r="CP34" i="12" s="1"/>
  <c r="CR37" i="12"/>
  <c r="CR28" i="12"/>
  <c r="CR25" i="12"/>
  <c r="CQ31" i="12"/>
  <c r="CS28" i="12" l="1"/>
  <c r="CS37" i="12"/>
  <c r="CS25" i="12"/>
  <c r="CS24" i="12"/>
  <c r="CT20" i="12" s="1"/>
  <c r="CP35" i="12"/>
  <c r="CP38" i="12" s="1"/>
  <c r="CK62" i="12"/>
  <c r="CM49" i="12"/>
  <c r="CM52" i="12" s="1"/>
  <c r="CR30" i="12"/>
  <c r="CR29" i="12"/>
  <c r="CO51" i="12"/>
  <c r="CO42" i="12"/>
  <c r="CO40" i="12"/>
  <c r="CL57" i="12"/>
  <c r="CL58" i="12"/>
  <c r="CL59" i="12" s="1"/>
  <c r="CP51" i="12" l="1"/>
  <c r="CP42" i="12"/>
  <c r="CP40" i="12"/>
  <c r="CK69" i="12"/>
  <c r="CK70" i="12" s="1"/>
  <c r="CM56" i="12"/>
  <c r="CM54" i="12"/>
  <c r="CL62" i="12"/>
  <c r="CR31" i="12"/>
  <c r="CM53" i="12"/>
  <c r="CN48" i="12" s="1"/>
  <c r="CP39" i="12"/>
  <c r="CQ34" i="12" s="1"/>
  <c r="CT21" i="12"/>
  <c r="CT23" i="12" s="1"/>
  <c r="CO43" i="12"/>
  <c r="CO44" i="12"/>
  <c r="CK63" i="12"/>
  <c r="CK76" i="12" s="1"/>
  <c r="CK77" i="12" s="1"/>
  <c r="CS30" i="12"/>
  <c r="CS29" i="12"/>
  <c r="CT37" i="12" l="1"/>
  <c r="CT28" i="12"/>
  <c r="CT25" i="12"/>
  <c r="CS31" i="12"/>
  <c r="CL69" i="12"/>
  <c r="CL70" i="12" s="1"/>
  <c r="CK64" i="12"/>
  <c r="CK65" i="12" s="1"/>
  <c r="CM57" i="12"/>
  <c r="CM58" i="12" s="1"/>
  <c r="CM59" i="12" s="1"/>
  <c r="CQ35" i="12"/>
  <c r="CQ38" i="12" s="1"/>
  <c r="CN49" i="12"/>
  <c r="CN52" i="12" s="1"/>
  <c r="CP43" i="12"/>
  <c r="CP44" i="12" s="1"/>
  <c r="CO45" i="12"/>
  <c r="CT24" i="12"/>
  <c r="CU20" i="12" s="1"/>
  <c r="CL63" i="12"/>
  <c r="CL76" i="12" s="1"/>
  <c r="CL77" i="12" s="1"/>
  <c r="CL64" i="12" l="1"/>
  <c r="CL65" i="12" s="1"/>
  <c r="CN56" i="12"/>
  <c r="CN54" i="12"/>
  <c r="CP45" i="12"/>
  <c r="CQ51" i="12"/>
  <c r="CQ42" i="12"/>
  <c r="CQ40" i="12"/>
  <c r="CQ39" i="12"/>
  <c r="CR34" i="12" s="1"/>
  <c r="CN53" i="12"/>
  <c r="CO48" i="12" s="1"/>
  <c r="CM62" i="12"/>
  <c r="CM63" i="12"/>
  <c r="CM76" i="12" s="1"/>
  <c r="CM77" i="12" s="1"/>
  <c r="CT30" i="12"/>
  <c r="CT29" i="12"/>
  <c r="CU21" i="12"/>
  <c r="CU23" i="12" l="1"/>
  <c r="CQ43" i="12"/>
  <c r="CQ44" i="12" s="1"/>
  <c r="CR35" i="12"/>
  <c r="CR38" i="12" s="1"/>
  <c r="CT31" i="12"/>
  <c r="CM69" i="12"/>
  <c r="CM70" i="12" s="1"/>
  <c r="CM64" i="12"/>
  <c r="CM65" i="12" s="1"/>
  <c r="CO49" i="12"/>
  <c r="CN57" i="12"/>
  <c r="CN58" i="12" s="1"/>
  <c r="CN59" i="12" s="1"/>
  <c r="CN62" i="12" l="1"/>
  <c r="CN63" i="12"/>
  <c r="CN76" i="12" s="1"/>
  <c r="CN77" i="12" s="1"/>
  <c r="CR51" i="12"/>
  <c r="CR42" i="12"/>
  <c r="CR40" i="12"/>
  <c r="CQ45" i="12"/>
  <c r="CO52" i="12"/>
  <c r="CO53" i="12" s="1"/>
  <c r="CP48" i="12" s="1"/>
  <c r="CR39" i="12"/>
  <c r="CS34" i="12" s="1"/>
  <c r="CU37" i="12"/>
  <c r="CU28" i="12"/>
  <c r="CU25" i="12"/>
  <c r="CU24" i="12"/>
  <c r="CV20" i="12" s="1"/>
  <c r="CV21" i="12" l="1"/>
  <c r="CV23" i="12" s="1"/>
  <c r="CR43" i="12"/>
  <c r="CR44" i="12" s="1"/>
  <c r="CP49" i="12"/>
  <c r="CS35" i="12"/>
  <c r="CS38" i="12" s="1"/>
  <c r="CU30" i="12"/>
  <c r="CU29" i="12"/>
  <c r="CO56" i="12"/>
  <c r="CO54" i="12"/>
  <c r="CN64" i="12"/>
  <c r="CN65" i="12" s="1"/>
  <c r="CN69" i="12"/>
  <c r="CN70" i="12" s="1"/>
  <c r="CS51" i="12" l="1"/>
  <c r="CS42" i="12"/>
  <c r="CS40" i="12"/>
  <c r="CS39" i="12"/>
  <c r="CT34" i="12" s="1"/>
  <c r="CR45" i="12"/>
  <c r="CP53" i="12"/>
  <c r="CQ48" i="12" s="1"/>
  <c r="CV28" i="12"/>
  <c r="CV37" i="12"/>
  <c r="CV25" i="12"/>
  <c r="CP52" i="12"/>
  <c r="CU31" i="12"/>
  <c r="CO57" i="12"/>
  <c r="CO58" i="12" s="1"/>
  <c r="CO59" i="12" s="1"/>
  <c r="CV24" i="12"/>
  <c r="CW20" i="12" s="1"/>
  <c r="CV30" i="12" l="1"/>
  <c r="CV29" i="12"/>
  <c r="CQ49" i="12"/>
  <c r="CQ52" i="12" s="1"/>
  <c r="CT35" i="12"/>
  <c r="CP56" i="12"/>
  <c r="CP54" i="12"/>
  <c r="CS43" i="12"/>
  <c r="CS44" i="12" s="1"/>
  <c r="CO62" i="12"/>
  <c r="CO63" i="12" s="1"/>
  <c r="CO76" i="12" s="1"/>
  <c r="CO77" i="12" s="1"/>
  <c r="CW21" i="12"/>
  <c r="CW23" i="12" s="1"/>
  <c r="CQ53" i="12" l="1"/>
  <c r="CR48" i="12" s="1"/>
  <c r="CS45" i="12"/>
  <c r="CW37" i="12"/>
  <c r="CW28" i="12"/>
  <c r="CW25" i="12"/>
  <c r="CR49" i="12"/>
  <c r="CR52" i="12" s="1"/>
  <c r="CT38" i="12"/>
  <c r="CT39" i="12" s="1"/>
  <c r="CU34" i="12" s="1"/>
  <c r="CQ56" i="12"/>
  <c r="CQ54" i="12"/>
  <c r="CO69" i="12"/>
  <c r="CO70" i="12" s="1"/>
  <c r="CO64" i="12"/>
  <c r="CO65" i="12" s="1"/>
  <c r="CW24" i="12"/>
  <c r="CX20" i="12" s="1"/>
  <c r="CP57" i="12"/>
  <c r="CP58" i="12" s="1"/>
  <c r="CP59" i="12" s="1"/>
  <c r="CV31" i="12"/>
  <c r="CR56" i="12" l="1"/>
  <c r="CR54" i="12"/>
  <c r="CP62" i="12"/>
  <c r="CP63" i="12" s="1"/>
  <c r="CP76" i="12" s="1"/>
  <c r="CP77" i="12" s="1"/>
  <c r="CX21" i="12"/>
  <c r="CW30" i="12"/>
  <c r="CW29" i="12"/>
  <c r="CR53" i="12"/>
  <c r="CS48" i="12" s="1"/>
  <c r="CU35" i="12"/>
  <c r="CT51" i="12"/>
  <c r="CT42" i="12"/>
  <c r="CT40" i="12"/>
  <c r="CQ57" i="12"/>
  <c r="CQ58" i="12" s="1"/>
  <c r="CQ59" i="12" s="1"/>
  <c r="CU38" i="12" l="1"/>
  <c r="CX23" i="12"/>
  <c r="CS49" i="12"/>
  <c r="CS52" i="12" s="1"/>
  <c r="CT43" i="12"/>
  <c r="CT44" i="12" s="1"/>
  <c r="CQ62" i="12"/>
  <c r="CP69" i="12"/>
  <c r="CP70" i="12" s="1"/>
  <c r="CP64" i="12"/>
  <c r="CP65" i="12" s="1"/>
  <c r="CW31" i="12"/>
  <c r="CR57" i="12"/>
  <c r="CR58" i="12"/>
  <c r="CR59" i="12" s="1"/>
  <c r="CT45" i="12" l="1"/>
  <c r="CS56" i="12"/>
  <c r="CS54" i="12"/>
  <c r="CS53" i="12"/>
  <c r="CT48" i="12" s="1"/>
  <c r="CX37" i="12"/>
  <c r="CX28" i="12"/>
  <c r="CX25" i="12"/>
  <c r="CQ69" i="12"/>
  <c r="CQ70" i="12" s="1"/>
  <c r="CU51" i="12"/>
  <c r="CU42" i="12"/>
  <c r="CU40" i="12"/>
  <c r="CQ63" i="12"/>
  <c r="CQ76" i="12" s="1"/>
  <c r="CQ77" i="12" s="1"/>
  <c r="CU39" i="12"/>
  <c r="CV34" i="12" s="1"/>
  <c r="CR62" i="12"/>
  <c r="CX24" i="12"/>
  <c r="CY20" i="12" s="1"/>
  <c r="CV35" i="12" l="1"/>
  <c r="CV38" i="12" s="1"/>
  <c r="CR69" i="12"/>
  <c r="CR70" i="12" s="1"/>
  <c r="CT49" i="12"/>
  <c r="CT52" i="12" s="1"/>
  <c r="CX30" i="12"/>
  <c r="CX29" i="12"/>
  <c r="CS57" i="12"/>
  <c r="CS58" i="12" s="1"/>
  <c r="CS59" i="12" s="1"/>
  <c r="CY21" i="12"/>
  <c r="CY23" i="12" s="1"/>
  <c r="CU43" i="12"/>
  <c r="CU44" i="12" s="1"/>
  <c r="CR63" i="12"/>
  <c r="CR76" i="12" s="1"/>
  <c r="CR77" i="12" s="1"/>
  <c r="CQ64" i="12"/>
  <c r="CQ65" i="12" s="1"/>
  <c r="CR64" i="12" l="1"/>
  <c r="CR65" i="12" s="1"/>
  <c r="CT56" i="12"/>
  <c r="CT54" i="12"/>
  <c r="CU45" i="12"/>
  <c r="CY37" i="12"/>
  <c r="CY28" i="12"/>
  <c r="CY25" i="12"/>
  <c r="CV51" i="12"/>
  <c r="CV42" i="12"/>
  <c r="CV40" i="12"/>
  <c r="CV39" i="12"/>
  <c r="CW34" i="12" s="1"/>
  <c r="CT53" i="12"/>
  <c r="CU48" i="12" s="1"/>
  <c r="CY24" i="12"/>
  <c r="CZ20" i="12" s="1"/>
  <c r="CS62" i="12"/>
  <c r="CX31" i="12"/>
  <c r="CS69" i="12" l="1"/>
  <c r="CS70" i="12" s="1"/>
  <c r="CS63" i="12"/>
  <c r="CS76" i="12" s="1"/>
  <c r="CS77" i="12" s="1"/>
  <c r="CZ21" i="12"/>
  <c r="CZ23" i="12" s="1"/>
  <c r="CW35" i="12"/>
  <c r="CW38" i="12" s="1"/>
  <c r="CU49" i="12"/>
  <c r="CU52" i="12" s="1"/>
  <c r="CY30" i="12"/>
  <c r="CY29" i="12"/>
  <c r="CV43" i="12"/>
  <c r="CV44" i="12" s="1"/>
  <c r="CT57" i="12"/>
  <c r="CT58" i="12" s="1"/>
  <c r="CT59" i="12" s="1"/>
  <c r="CU56" i="12" l="1"/>
  <c r="CU54" i="12"/>
  <c r="CV45" i="12"/>
  <c r="CZ37" i="12"/>
  <c r="CZ28" i="12"/>
  <c r="CZ25" i="12"/>
  <c r="CZ24" i="12"/>
  <c r="DA20" i="12" s="1"/>
  <c r="CW51" i="12"/>
  <c r="CW42" i="12"/>
  <c r="CW40" i="12"/>
  <c r="CT62" i="12"/>
  <c r="CT63" i="12" s="1"/>
  <c r="CT76" i="12" s="1"/>
  <c r="CT77" i="12" s="1"/>
  <c r="CY31" i="12"/>
  <c r="CU53" i="12"/>
  <c r="CV48" i="12" s="1"/>
  <c r="CS64" i="12"/>
  <c r="CS65" i="12" s="1"/>
  <c r="CW39" i="12"/>
  <c r="CX34" i="12" s="1"/>
  <c r="CZ30" i="12" l="1"/>
  <c r="CZ29" i="12"/>
  <c r="CT69" i="12"/>
  <c r="CT70" i="12" s="1"/>
  <c r="CT64" i="12"/>
  <c r="CT65" i="12" s="1"/>
  <c r="DA21" i="12"/>
  <c r="CV49" i="12"/>
  <c r="CX35" i="12"/>
  <c r="CW43" i="12"/>
  <c r="CW44" i="12" s="1"/>
  <c r="CU57" i="12"/>
  <c r="CU58" i="12" s="1"/>
  <c r="CU59" i="12" s="1"/>
  <c r="CU62" i="12" l="1"/>
  <c r="CU63" i="12"/>
  <c r="CU76" i="12" s="1"/>
  <c r="CU77" i="12" s="1"/>
  <c r="DA23" i="12"/>
  <c r="DA24" i="12" s="1"/>
  <c r="DB20" i="12" s="1"/>
  <c r="CX38" i="12"/>
  <c r="CV52" i="12"/>
  <c r="CV53" i="12" s="1"/>
  <c r="CW48" i="12" s="1"/>
  <c r="CW45" i="12"/>
  <c r="CZ31" i="12"/>
  <c r="DB21" i="12" l="1"/>
  <c r="DB23" i="12"/>
  <c r="DB24" i="12" s="1"/>
  <c r="DC20" i="12" s="1"/>
  <c r="CX42" i="12"/>
  <c r="CX51" i="12"/>
  <c r="CX40" i="12"/>
  <c r="CW49" i="12"/>
  <c r="CW52" i="12" s="1"/>
  <c r="CU69" i="12"/>
  <c r="CU70" i="12" s="1"/>
  <c r="CU64" i="12"/>
  <c r="CU65" i="12" s="1"/>
  <c r="DA28" i="12"/>
  <c r="DA37" i="12"/>
  <c r="DA25" i="12"/>
  <c r="CV56" i="12"/>
  <c r="CV54" i="12"/>
  <c r="CX39" i="12"/>
  <c r="CY34" i="12" s="1"/>
  <c r="CW54" i="12" l="1"/>
  <c r="CW56" i="12"/>
  <c r="CW53" i="12"/>
  <c r="CX48" i="12" s="1"/>
  <c r="DA30" i="12"/>
  <c r="DA29" i="12"/>
  <c r="DC21" i="12"/>
  <c r="CV57" i="12"/>
  <c r="CV58" i="12"/>
  <c r="CV59" i="12" s="1"/>
  <c r="CX43" i="12"/>
  <c r="CX44" i="12"/>
  <c r="DB37" i="12"/>
  <c r="DB28" i="12"/>
  <c r="DB25" i="12"/>
  <c r="CY35" i="12"/>
  <c r="CY38" i="12" s="1"/>
  <c r="CY51" i="12" l="1"/>
  <c r="CY42" i="12"/>
  <c r="CY40" i="12"/>
  <c r="CY39" i="12"/>
  <c r="CZ34" i="12" s="1"/>
  <c r="DB30" i="12"/>
  <c r="DB29" i="12"/>
  <c r="DC23" i="12"/>
  <c r="DC24" i="12" s="1"/>
  <c r="DD20" i="12" s="1"/>
  <c r="CX45" i="12"/>
  <c r="CX49" i="12"/>
  <c r="CV62" i="12"/>
  <c r="CV63" i="12"/>
  <c r="CV76" i="12" s="1"/>
  <c r="CV77" i="12" s="1"/>
  <c r="CW57" i="12"/>
  <c r="CW58" i="12" s="1"/>
  <c r="CW59" i="12" s="1"/>
  <c r="DA31" i="12"/>
  <c r="DD21" i="12" l="1"/>
  <c r="DD23" i="12" s="1"/>
  <c r="CV64" i="12"/>
  <c r="CV65" i="12" s="1"/>
  <c r="CV69" i="12"/>
  <c r="CV70" i="12" s="1"/>
  <c r="CZ35" i="12"/>
  <c r="CZ38" i="12" s="1"/>
  <c r="CX52" i="12"/>
  <c r="CX53" i="12" s="1"/>
  <c r="CY48" i="12" s="1"/>
  <c r="CW62" i="12"/>
  <c r="CW63" i="12" s="1"/>
  <c r="CW76" i="12" s="1"/>
  <c r="CW77" i="12" s="1"/>
  <c r="CY43" i="12"/>
  <c r="CY44" i="12" s="1"/>
  <c r="DC37" i="12"/>
  <c r="DC28" i="12"/>
  <c r="DC25" i="12"/>
  <c r="DB31" i="12"/>
  <c r="CZ51" i="12" l="1"/>
  <c r="CZ42" i="12"/>
  <c r="CZ40" i="12"/>
  <c r="DD28" i="12"/>
  <c r="DD37" i="12"/>
  <c r="DD25" i="12"/>
  <c r="CY45" i="12"/>
  <c r="CX56" i="12"/>
  <c r="CX54" i="12"/>
  <c r="DD24" i="12"/>
  <c r="DE20" i="12" s="1"/>
  <c r="CZ39" i="12"/>
  <c r="DA34" i="12" s="1"/>
  <c r="CY49" i="12"/>
  <c r="CW69" i="12"/>
  <c r="CW70" i="12" s="1"/>
  <c r="CW64" i="12"/>
  <c r="CW65" i="12" s="1"/>
  <c r="DC30" i="12"/>
  <c r="DC29" i="12"/>
  <c r="CY52" i="12" l="1"/>
  <c r="CY56" i="12"/>
  <c r="CY54" i="12"/>
  <c r="CY53" i="12"/>
  <c r="CZ48" i="12" s="1"/>
  <c r="DD30" i="12"/>
  <c r="DD29" i="12"/>
  <c r="DE21" i="12"/>
  <c r="CZ43" i="12"/>
  <c r="CZ44" i="12" s="1"/>
  <c r="DA35" i="12"/>
  <c r="DA38" i="12" s="1"/>
  <c r="DC31" i="12"/>
  <c r="CX57" i="12"/>
  <c r="CX58" i="12"/>
  <c r="CX59" i="12" s="1"/>
  <c r="CZ45" i="12" l="1"/>
  <c r="DA51" i="12"/>
  <c r="DA42" i="12"/>
  <c r="DA40" i="12"/>
  <c r="DE23" i="12"/>
  <c r="DA39" i="12"/>
  <c r="DB34" i="12" s="1"/>
  <c r="DD31" i="12"/>
  <c r="CZ49" i="12"/>
  <c r="CZ52" i="12" s="1"/>
  <c r="CX62" i="12"/>
  <c r="CX63" i="12"/>
  <c r="CX76" i="12" s="1"/>
  <c r="CX77" i="12" s="1"/>
  <c r="CY57" i="12"/>
  <c r="CY58" i="12" s="1"/>
  <c r="CY59" i="12" s="1"/>
  <c r="CZ56" i="12" l="1"/>
  <c r="CZ54" i="12"/>
  <c r="CY62" i="12"/>
  <c r="CY63" i="12" s="1"/>
  <c r="CY76" i="12" s="1"/>
  <c r="CY77" i="12" s="1"/>
  <c r="DB35" i="12"/>
  <c r="DB38" i="12" s="1"/>
  <c r="DE37" i="12"/>
  <c r="DE28" i="12"/>
  <c r="DE25" i="12"/>
  <c r="CZ53" i="12"/>
  <c r="DA48" i="12" s="1"/>
  <c r="DE24" i="12"/>
  <c r="DF20" i="12" s="1"/>
  <c r="CX69" i="12"/>
  <c r="CX70" i="12" s="1"/>
  <c r="CX64" i="12"/>
  <c r="CX65" i="12" s="1"/>
  <c r="DA43" i="12"/>
  <c r="DA44" i="12" s="1"/>
  <c r="DB39" i="12" l="1"/>
  <c r="DC34" i="12" s="1"/>
  <c r="DC35" i="12"/>
  <c r="DC38" i="12" s="1"/>
  <c r="DA45" i="12"/>
  <c r="DB51" i="12"/>
  <c r="DB42" i="12"/>
  <c r="DB40" i="12"/>
  <c r="DF21" i="12"/>
  <c r="DF23" i="12" s="1"/>
  <c r="DA49" i="12"/>
  <c r="CY64" i="12"/>
  <c r="CY65" i="12" s="1"/>
  <c r="CY69" i="12"/>
  <c r="CY70" i="12" s="1"/>
  <c r="DE30" i="12"/>
  <c r="DE29" i="12"/>
  <c r="CZ57" i="12"/>
  <c r="CZ58" i="12" s="1"/>
  <c r="CZ59" i="12" s="1"/>
  <c r="DC39" i="12" l="1"/>
  <c r="DD34" i="12" s="1"/>
  <c r="DA52" i="12"/>
  <c r="DF37" i="12"/>
  <c r="DF28" i="12"/>
  <c r="DF25" i="12"/>
  <c r="DF24" i="12"/>
  <c r="DG20" i="12" s="1"/>
  <c r="DA56" i="12"/>
  <c r="DA54" i="12"/>
  <c r="DD35" i="12"/>
  <c r="DB43" i="12"/>
  <c r="DB44" i="12" s="1"/>
  <c r="DA53" i="12"/>
  <c r="DB48" i="12" s="1"/>
  <c r="DC51" i="12"/>
  <c r="DC42" i="12"/>
  <c r="DC40" i="12"/>
  <c r="CZ62" i="12"/>
  <c r="DE31" i="12"/>
  <c r="CZ69" i="12" l="1"/>
  <c r="CZ70" i="12" s="1"/>
  <c r="DC43" i="12"/>
  <c r="DC44" i="12" s="1"/>
  <c r="DA57" i="12"/>
  <c r="DA58" i="12" s="1"/>
  <c r="DA59" i="12" s="1"/>
  <c r="DD38" i="12"/>
  <c r="DB45" i="12"/>
  <c r="DB49" i="12"/>
  <c r="DB52" i="12" s="1"/>
  <c r="DG21" i="12"/>
  <c r="DG23" i="12" s="1"/>
  <c r="DF30" i="12"/>
  <c r="DF29" i="12"/>
  <c r="CZ63" i="12"/>
  <c r="CZ76" i="12" s="1"/>
  <c r="CZ77" i="12" s="1"/>
  <c r="DG37" i="12" l="1"/>
  <c r="DG28" i="12"/>
  <c r="DG25" i="12"/>
  <c r="DA62" i="12"/>
  <c r="DC45" i="12"/>
  <c r="DB56" i="12"/>
  <c r="DB54" i="12"/>
  <c r="DG24" i="12"/>
  <c r="DH20" i="12" s="1"/>
  <c r="CZ64" i="12"/>
  <c r="CZ65" i="12" s="1"/>
  <c r="DD51" i="12"/>
  <c r="DD42" i="12"/>
  <c r="DD40" i="12"/>
  <c r="DB53" i="12"/>
  <c r="DC48" i="12" s="1"/>
  <c r="DF31" i="12"/>
  <c r="DD39" i="12"/>
  <c r="DE34" i="12" s="1"/>
  <c r="DD43" i="12" l="1"/>
  <c r="DD44" i="12"/>
  <c r="DA69" i="12"/>
  <c r="DA70" i="12" s="1"/>
  <c r="DH21" i="12"/>
  <c r="DA63" i="12"/>
  <c r="DA76" i="12" s="1"/>
  <c r="DA77" i="12" s="1"/>
  <c r="DG30" i="12"/>
  <c r="DG29" i="12"/>
  <c r="DC49" i="12"/>
  <c r="DC52" i="12" s="1"/>
  <c r="DE35" i="12"/>
  <c r="DE38" i="12" s="1"/>
  <c r="DB57" i="12"/>
  <c r="DB58" i="12" s="1"/>
  <c r="DB59" i="12" s="1"/>
  <c r="DB62" i="12" l="1"/>
  <c r="DB63" i="12"/>
  <c r="DB76" i="12" s="1"/>
  <c r="DB77" i="12" s="1"/>
  <c r="DC56" i="12"/>
  <c r="DC54" i="12"/>
  <c r="DC53" i="12"/>
  <c r="DD48" i="12" s="1"/>
  <c r="DE51" i="12"/>
  <c r="DE42" i="12"/>
  <c r="DE40" i="12"/>
  <c r="DE39" i="12"/>
  <c r="DF34" i="12" s="1"/>
  <c r="DH23" i="12"/>
  <c r="DA64" i="12"/>
  <c r="DA65" i="12" s="1"/>
  <c r="DD45" i="12"/>
  <c r="DG31" i="12"/>
  <c r="DD49" i="12" l="1"/>
  <c r="DD52" i="12" s="1"/>
  <c r="DD53" i="12" s="1"/>
  <c r="DE48" i="12" s="1"/>
  <c r="DC57" i="12"/>
  <c r="DC58" i="12"/>
  <c r="DC59" i="12" s="1"/>
  <c r="DH37" i="12"/>
  <c r="DH28" i="12"/>
  <c r="DH25" i="12"/>
  <c r="DH24" i="12"/>
  <c r="DI20" i="12" s="1"/>
  <c r="DF35" i="12"/>
  <c r="DF38" i="12" s="1"/>
  <c r="DE43" i="12"/>
  <c r="DE44" i="12" s="1"/>
  <c r="DB69" i="12"/>
  <c r="DB70" i="12" s="1"/>
  <c r="DB64" i="12"/>
  <c r="DB65" i="12" s="1"/>
  <c r="DE45" i="12" l="1"/>
  <c r="DE49" i="12"/>
  <c r="DC62" i="12"/>
  <c r="DC63" i="12" s="1"/>
  <c r="DC76" i="12" s="1"/>
  <c r="DC77" i="12" s="1"/>
  <c r="DF42" i="12"/>
  <c r="DF51" i="12"/>
  <c r="DF40" i="12"/>
  <c r="DF39" i="12"/>
  <c r="DG34" i="12" s="1"/>
  <c r="DH30" i="12"/>
  <c r="DH29" i="12"/>
  <c r="DD56" i="12"/>
  <c r="DD54" i="12"/>
  <c r="DI21" i="12"/>
  <c r="DI23" i="12" s="1"/>
  <c r="DC69" i="12" l="1"/>
  <c r="DC70" i="12" s="1"/>
  <c r="DC64" i="12"/>
  <c r="DC65" i="12" s="1"/>
  <c r="DE52" i="12"/>
  <c r="DD57" i="12"/>
  <c r="DD58" i="12" s="1"/>
  <c r="DD59" i="12" s="1"/>
  <c r="DG35" i="12"/>
  <c r="DG38" i="12" s="1"/>
  <c r="DG39" i="12" s="1"/>
  <c r="DH34" i="12" s="1"/>
  <c r="DI28" i="12"/>
  <c r="DI37" i="12"/>
  <c r="DI25" i="12"/>
  <c r="DH31" i="12"/>
  <c r="DI24" i="12"/>
  <c r="DJ20" i="12" s="1"/>
  <c r="DF43" i="12"/>
  <c r="DF44" i="12" s="1"/>
  <c r="DH35" i="12" l="1"/>
  <c r="DH38" i="12" s="1"/>
  <c r="DD62" i="12"/>
  <c r="DD63" i="12" s="1"/>
  <c r="DD76" i="12" s="1"/>
  <c r="DD77" i="12" s="1"/>
  <c r="DJ21" i="12"/>
  <c r="DE56" i="12"/>
  <c r="DE54" i="12"/>
  <c r="DI30" i="12"/>
  <c r="DI29" i="12"/>
  <c r="DG51" i="12"/>
  <c r="DG42" i="12"/>
  <c r="DG40" i="12"/>
  <c r="DF45" i="12"/>
  <c r="DE53" i="12"/>
  <c r="DF48" i="12" s="1"/>
  <c r="DG43" i="12" l="1"/>
  <c r="DG44" i="12" s="1"/>
  <c r="DI31" i="12"/>
  <c r="DD64" i="12"/>
  <c r="DD65" i="12" s="1"/>
  <c r="DD69" i="12"/>
  <c r="DD70" i="12" s="1"/>
  <c r="DH51" i="12"/>
  <c r="DH42" i="12"/>
  <c r="DH40" i="12"/>
  <c r="DE57" i="12"/>
  <c r="DE58" i="12" s="1"/>
  <c r="DE59" i="12" s="1"/>
  <c r="DH39" i="12"/>
  <c r="DI34" i="12" s="1"/>
  <c r="DJ23" i="12"/>
  <c r="DF49" i="12"/>
  <c r="DF52" i="12" s="1"/>
  <c r="DE62" i="12" l="1"/>
  <c r="DE63" i="12"/>
  <c r="DE76" i="12" s="1"/>
  <c r="DE77" i="12" s="1"/>
  <c r="DJ37" i="12"/>
  <c r="DJ28" i="12"/>
  <c r="DJ25" i="12"/>
  <c r="DI35" i="12"/>
  <c r="DI38" i="12" s="1"/>
  <c r="DG45" i="12"/>
  <c r="DF56" i="12"/>
  <c r="DF54" i="12"/>
  <c r="DH43" i="12"/>
  <c r="DH44" i="12" s="1"/>
  <c r="DF53" i="12"/>
  <c r="DG48" i="12" s="1"/>
  <c r="DJ24" i="12"/>
  <c r="DK20" i="12" s="1"/>
  <c r="DI42" i="12" l="1"/>
  <c r="DI51" i="12"/>
  <c r="DI40" i="12"/>
  <c r="DH45" i="12"/>
  <c r="DG49" i="12"/>
  <c r="DJ30" i="12"/>
  <c r="DJ29" i="12"/>
  <c r="DI39" i="12"/>
  <c r="DJ34" i="12" s="1"/>
  <c r="DF57" i="12"/>
  <c r="DF58" i="12"/>
  <c r="DF59" i="12" s="1"/>
  <c r="DK21" i="12"/>
  <c r="DK23" i="12" s="1"/>
  <c r="DE69" i="12"/>
  <c r="DE70" i="12" s="1"/>
  <c r="DE64" i="12"/>
  <c r="DE65" i="12" s="1"/>
  <c r="DK37" i="12" l="1"/>
  <c r="DK28" i="12"/>
  <c r="DK25" i="12"/>
  <c r="DK24" i="12"/>
  <c r="DL20" i="12" s="1"/>
  <c r="DG52" i="12"/>
  <c r="DF62" i="12"/>
  <c r="DJ35" i="12"/>
  <c r="DJ31" i="12"/>
  <c r="DI43" i="12"/>
  <c r="DI44" i="12" s="1"/>
  <c r="DI45" i="12" l="1"/>
  <c r="DF69" i="12"/>
  <c r="DF70" i="12" s="1"/>
  <c r="DL21" i="12"/>
  <c r="DJ38" i="12"/>
  <c r="DG56" i="12"/>
  <c r="DG54" i="12"/>
  <c r="DK30" i="12"/>
  <c r="DK29" i="12"/>
  <c r="DF63" i="12"/>
  <c r="DF76" i="12" s="1"/>
  <c r="DF77" i="12" s="1"/>
  <c r="DG53" i="12"/>
  <c r="DH48" i="12" s="1"/>
  <c r="DH49" i="12" l="1"/>
  <c r="DH52" i="12"/>
  <c r="DF64" i="12"/>
  <c r="DF65" i="12" s="1"/>
  <c r="DL23" i="12"/>
  <c r="DK31" i="12"/>
  <c r="DG57" i="12"/>
  <c r="DG58" i="12" s="1"/>
  <c r="DG59" i="12" s="1"/>
  <c r="DJ51" i="12"/>
  <c r="DJ42" i="12"/>
  <c r="DJ40" i="12"/>
  <c r="DJ39" i="12"/>
  <c r="DK34" i="12" s="1"/>
  <c r="DH53" i="12" l="1"/>
  <c r="DI48" i="12" s="1"/>
  <c r="DI49" i="12"/>
  <c r="DI52" i="12" s="1"/>
  <c r="DJ43" i="12"/>
  <c r="DJ44" i="12"/>
  <c r="DL28" i="12"/>
  <c r="DL37" i="12"/>
  <c r="DL25" i="12"/>
  <c r="DH56" i="12"/>
  <c r="DH54" i="12"/>
  <c r="DK35" i="12"/>
  <c r="DK38" i="12" s="1"/>
  <c r="DK39" i="12" s="1"/>
  <c r="DL34" i="12" s="1"/>
  <c r="DG62" i="12"/>
  <c r="DG63" i="12" s="1"/>
  <c r="DG76" i="12" s="1"/>
  <c r="DG77" i="12" s="1"/>
  <c r="DL24" i="12"/>
  <c r="DM20" i="12" s="1"/>
  <c r="DL35" i="12" l="1"/>
  <c r="DI56" i="12"/>
  <c r="DI54" i="12"/>
  <c r="DI53" i="12"/>
  <c r="DJ48" i="12" s="1"/>
  <c r="DJ45" i="12"/>
  <c r="DK51" i="12"/>
  <c r="DK42" i="12"/>
  <c r="DK40" i="12"/>
  <c r="DG69" i="12"/>
  <c r="DG70" i="12" s="1"/>
  <c r="DG64" i="12"/>
  <c r="DG65" i="12" s="1"/>
  <c r="DL30" i="12"/>
  <c r="DL29" i="12"/>
  <c r="DM21" i="12"/>
  <c r="DM23" i="12" s="1"/>
  <c r="DH57" i="12"/>
  <c r="DH58" i="12" s="1"/>
  <c r="DH59" i="12" s="1"/>
  <c r="DH62" i="12" l="1"/>
  <c r="DH63" i="12"/>
  <c r="DH76" i="12" s="1"/>
  <c r="DH77" i="12" s="1"/>
  <c r="DM37" i="12"/>
  <c r="DM28" i="12"/>
  <c r="DM25" i="12"/>
  <c r="DL31" i="12"/>
  <c r="DL38" i="12" s="1"/>
  <c r="DI57" i="12"/>
  <c r="DI58" i="12" s="1"/>
  <c r="DI59" i="12" s="1"/>
  <c r="DJ49" i="12"/>
  <c r="DM24" i="12"/>
  <c r="DN20" i="12" s="1"/>
  <c r="DK43" i="12"/>
  <c r="DK44" i="12" s="1"/>
  <c r="DK45" i="12" l="1"/>
  <c r="DN21" i="12"/>
  <c r="DM30" i="12"/>
  <c r="DM29" i="12"/>
  <c r="DI62" i="12"/>
  <c r="DI63" i="12"/>
  <c r="DI76" i="12" s="1"/>
  <c r="DI77" i="12" s="1"/>
  <c r="DJ52" i="12"/>
  <c r="DL51" i="12"/>
  <c r="DL42" i="12"/>
  <c r="DL40" i="12"/>
  <c r="DL39" i="12"/>
  <c r="DM34" i="12" s="1"/>
  <c r="DH64" i="12"/>
  <c r="DH65" i="12" s="1"/>
  <c r="DH69" i="12"/>
  <c r="DH70" i="12" s="1"/>
  <c r="DL43" i="12" l="1"/>
  <c r="DL44" i="12"/>
  <c r="DN23" i="12"/>
  <c r="DJ56" i="12"/>
  <c r="DJ54" i="12"/>
  <c r="DM31" i="12"/>
  <c r="DJ53" i="12"/>
  <c r="DK48" i="12" s="1"/>
  <c r="DM35" i="12"/>
  <c r="DI69" i="12"/>
  <c r="DI70" i="12" s="1"/>
  <c r="DI64" i="12"/>
  <c r="DI65" i="12" s="1"/>
  <c r="DM38" i="12" l="1"/>
  <c r="DM39" i="12" s="1"/>
  <c r="DN34" i="12" s="1"/>
  <c r="DN35" i="12" s="1"/>
  <c r="DM51" i="12"/>
  <c r="DM42" i="12"/>
  <c r="DM40" i="12"/>
  <c r="DJ57" i="12"/>
  <c r="DJ58" i="12" s="1"/>
  <c r="DJ59" i="12" s="1"/>
  <c r="DN37" i="12"/>
  <c r="DN25" i="12"/>
  <c r="DN28" i="12"/>
  <c r="DL45" i="12"/>
  <c r="DK49" i="12"/>
  <c r="DN24" i="12"/>
  <c r="DO20" i="12" s="1"/>
  <c r="DJ62" i="12" l="1"/>
  <c r="DJ63" i="12" s="1"/>
  <c r="DJ76" i="12" s="1"/>
  <c r="DJ77" i="12" s="1"/>
  <c r="DK52" i="12"/>
  <c r="DN30" i="12"/>
  <c r="DN29" i="12"/>
  <c r="DM43" i="12"/>
  <c r="DM44" i="12"/>
  <c r="DO21" i="12"/>
  <c r="DO23" i="12" s="1"/>
  <c r="DO28" i="12" l="1"/>
  <c r="DO37" i="12"/>
  <c r="DO25" i="12"/>
  <c r="DN31" i="12"/>
  <c r="DN38" i="12" s="1"/>
  <c r="DO24" i="12"/>
  <c r="DP20" i="12" s="1"/>
  <c r="DK56" i="12"/>
  <c r="DK54" i="12"/>
  <c r="DK53" i="12"/>
  <c r="DL48" i="12" s="1"/>
  <c r="DM45" i="12"/>
  <c r="DJ69" i="12"/>
  <c r="DJ70" i="12" s="1"/>
  <c r="DJ64" i="12"/>
  <c r="DJ65" i="12" s="1"/>
  <c r="DP21" i="12" l="1"/>
  <c r="DP23" i="12"/>
  <c r="DP24" i="12" s="1"/>
  <c r="DQ20" i="12" s="1"/>
  <c r="DN51" i="12"/>
  <c r="DN40" i="12"/>
  <c r="DN42" i="12"/>
  <c r="DN39" i="12"/>
  <c r="DO34" i="12" s="1"/>
  <c r="DK57" i="12"/>
  <c r="DK58" i="12" s="1"/>
  <c r="DK59" i="12" s="1"/>
  <c r="DL49" i="12"/>
  <c r="DO30" i="12"/>
  <c r="DO29" i="12"/>
  <c r="DK62" i="12" l="1"/>
  <c r="DK63" i="12"/>
  <c r="DK76" i="12" s="1"/>
  <c r="DK77" i="12" s="1"/>
  <c r="DN43" i="12"/>
  <c r="DN44" i="12" s="1"/>
  <c r="DO31" i="12"/>
  <c r="DQ21" i="12"/>
  <c r="DQ23" i="12" s="1"/>
  <c r="DP37" i="12"/>
  <c r="DP28" i="12"/>
  <c r="DP25" i="12"/>
  <c r="DO35" i="12"/>
  <c r="DL52" i="12"/>
  <c r="DL53" i="12" s="1"/>
  <c r="DM48" i="12" s="1"/>
  <c r="DO38" i="12" l="1"/>
  <c r="DQ37" i="12"/>
  <c r="DQ28" i="12"/>
  <c r="DQ25" i="12"/>
  <c r="DQ24" i="12"/>
  <c r="DR20" i="12" s="1"/>
  <c r="DM49" i="12"/>
  <c r="DM52" i="12" s="1"/>
  <c r="DP30" i="12"/>
  <c r="DP29" i="12"/>
  <c r="DN45" i="12"/>
  <c r="DO51" i="12"/>
  <c r="DO42" i="12"/>
  <c r="DO40" i="12"/>
  <c r="DL56" i="12"/>
  <c r="DL54" i="12"/>
  <c r="DO39" i="12"/>
  <c r="DP34" i="12" s="1"/>
  <c r="DK69" i="12"/>
  <c r="DK70" i="12" s="1"/>
  <c r="DK64" i="12"/>
  <c r="DK65" i="12" s="1"/>
  <c r="DM53" i="12" l="1"/>
  <c r="DN48" i="12" s="1"/>
  <c r="DN49" i="12"/>
  <c r="DN52" i="12" s="1"/>
  <c r="DL57" i="12"/>
  <c r="DL58" i="12"/>
  <c r="DL59" i="12" s="1"/>
  <c r="DP31" i="12"/>
  <c r="DR21" i="12"/>
  <c r="DR23" i="12" s="1"/>
  <c r="DR24" i="12" s="1"/>
  <c r="DS20" i="12" s="1"/>
  <c r="DQ30" i="12"/>
  <c r="DQ29" i="12"/>
  <c r="DM56" i="12"/>
  <c r="DM54" i="12"/>
  <c r="DO43" i="12"/>
  <c r="DO44" i="12" s="1"/>
  <c r="DP35" i="12"/>
  <c r="DS21" i="12" l="1"/>
  <c r="DS23" i="12"/>
  <c r="DS24" i="12" s="1"/>
  <c r="DT20" i="12" s="1"/>
  <c r="DO45" i="12"/>
  <c r="DN56" i="12"/>
  <c r="DN54" i="12"/>
  <c r="DN53" i="12"/>
  <c r="DO48" i="12" s="1"/>
  <c r="DP38" i="12"/>
  <c r="DL62" i="12"/>
  <c r="DL63" i="12" s="1"/>
  <c r="DL76" i="12" s="1"/>
  <c r="DL77" i="12" s="1"/>
  <c r="DQ31" i="12"/>
  <c r="DR37" i="12"/>
  <c r="DR28" i="12"/>
  <c r="DR25" i="12"/>
  <c r="DM57" i="12"/>
  <c r="DM58" i="12" s="1"/>
  <c r="DM59" i="12" s="1"/>
  <c r="DM62" i="12" l="1"/>
  <c r="DM63" i="12"/>
  <c r="DM76" i="12" s="1"/>
  <c r="DM77" i="12" s="1"/>
  <c r="DT21" i="12"/>
  <c r="DT23" i="12" s="1"/>
  <c r="DN57" i="12"/>
  <c r="DN58" i="12" s="1"/>
  <c r="DN59" i="12" s="1"/>
  <c r="DS37" i="12"/>
  <c r="DS28" i="12"/>
  <c r="DS25" i="12"/>
  <c r="DR30" i="12"/>
  <c r="DR29" i="12"/>
  <c r="DL64" i="12"/>
  <c r="DL65" i="12" s="1"/>
  <c r="DL69" i="12"/>
  <c r="DL70" i="12" s="1"/>
  <c r="DP51" i="12"/>
  <c r="DP42" i="12"/>
  <c r="DP40" i="12"/>
  <c r="DO49" i="12"/>
  <c r="DO52" i="12" s="1"/>
  <c r="DP39" i="12"/>
  <c r="DQ34" i="12" s="1"/>
  <c r="DT24" i="12" l="1"/>
  <c r="DU20" i="12" s="1"/>
  <c r="DU21" i="12"/>
  <c r="DO56" i="12"/>
  <c r="DO54" i="12"/>
  <c r="DN62" i="12"/>
  <c r="DO53" i="12"/>
  <c r="DP48" i="12" s="1"/>
  <c r="DT28" i="12"/>
  <c r="DT25" i="12"/>
  <c r="DT37" i="12"/>
  <c r="DQ35" i="12"/>
  <c r="DQ38" i="12" s="1"/>
  <c r="DR31" i="12"/>
  <c r="DS30" i="12"/>
  <c r="DS29" i="12"/>
  <c r="DP43" i="12"/>
  <c r="DP44" i="12" s="1"/>
  <c r="DM64" i="12"/>
  <c r="DM65" i="12" s="1"/>
  <c r="DM69" i="12"/>
  <c r="DM70" i="12" s="1"/>
  <c r="DQ42" i="12" l="1"/>
  <c r="DQ51" i="12"/>
  <c r="DQ40" i="12"/>
  <c r="DN69" i="12"/>
  <c r="DN70" i="12" s="1"/>
  <c r="DP45" i="12"/>
  <c r="DO57" i="12"/>
  <c r="DO58" i="12" s="1"/>
  <c r="DO59" i="12" s="1"/>
  <c r="DN63" i="12"/>
  <c r="DN76" i="12" s="1"/>
  <c r="DN77" i="12" s="1"/>
  <c r="DQ39" i="12"/>
  <c r="DR34" i="12" s="1"/>
  <c r="DS31" i="12"/>
  <c r="DT30" i="12"/>
  <c r="DT29" i="12"/>
  <c r="DP49" i="12"/>
  <c r="DP52" i="12" l="1"/>
  <c r="DN64" i="12"/>
  <c r="DN65" i="12" s="1"/>
  <c r="DP56" i="12"/>
  <c r="DP54" i="12"/>
  <c r="DP53" i="12"/>
  <c r="DQ48" i="12" s="1"/>
  <c r="DT31" i="12"/>
  <c r="DR35" i="12"/>
  <c r="DR38" i="12" s="1"/>
  <c r="DO62" i="12"/>
  <c r="DO63" i="12" s="1"/>
  <c r="DO76" i="12" s="1"/>
  <c r="DO77" i="12" s="1"/>
  <c r="DQ43" i="12"/>
  <c r="DQ44" i="12" s="1"/>
  <c r="DR51" i="12" l="1"/>
  <c r="DR42" i="12"/>
  <c r="DR40" i="12"/>
  <c r="DQ45" i="12"/>
  <c r="DO69" i="12"/>
  <c r="DO70" i="12" s="1"/>
  <c r="DO64" i="12"/>
  <c r="DO65" i="12" s="1"/>
  <c r="DR39" i="12"/>
  <c r="DS34" i="12" s="1"/>
  <c r="DQ49" i="12"/>
  <c r="DQ52" i="12" s="1"/>
  <c r="DP57" i="12"/>
  <c r="DP58" i="12"/>
  <c r="DP59" i="12" s="1"/>
  <c r="DQ56" i="12" l="1"/>
  <c r="DQ54" i="12"/>
  <c r="DQ53" i="12"/>
  <c r="DR48" i="12" s="1"/>
  <c r="DS35" i="12"/>
  <c r="DS38" i="12" s="1"/>
  <c r="DP62" i="12"/>
  <c r="DP63" i="12" s="1"/>
  <c r="DP76" i="12" s="1"/>
  <c r="DP77" i="12" s="1"/>
  <c r="DR43" i="12"/>
  <c r="DR44" i="12" s="1"/>
  <c r="DS51" i="12" l="1"/>
  <c r="DS42" i="12"/>
  <c r="DS40" i="12"/>
  <c r="DP64" i="12"/>
  <c r="DP65" i="12" s="1"/>
  <c r="DP69" i="12"/>
  <c r="DP70" i="12" s="1"/>
  <c r="DR45" i="12"/>
  <c r="DS39" i="12"/>
  <c r="DT34" i="12" s="1"/>
  <c r="DR49" i="12"/>
  <c r="DQ57" i="12"/>
  <c r="DQ58" i="12"/>
  <c r="DQ59" i="12" s="1"/>
  <c r="DR52" i="12" l="1"/>
  <c r="DR56" i="12"/>
  <c r="DR54" i="12"/>
  <c r="DR53" i="12"/>
  <c r="DS48" i="12" s="1"/>
  <c r="DT35" i="12"/>
  <c r="DQ62" i="12"/>
  <c r="DS43" i="12"/>
  <c r="DS44" i="12" s="1"/>
  <c r="DS45" i="12" l="1"/>
  <c r="DQ69" i="12"/>
  <c r="DQ70" i="12" s="1"/>
  <c r="DT38" i="12"/>
  <c r="DS49" i="12"/>
  <c r="DS52" i="12" s="1"/>
  <c r="DQ63" i="12"/>
  <c r="DQ76" i="12" s="1"/>
  <c r="DQ77" i="12" s="1"/>
  <c r="DR57" i="12"/>
  <c r="DR58" i="12" s="1"/>
  <c r="DR59" i="12" s="1"/>
  <c r="DQ64" i="12" l="1"/>
  <c r="DQ65" i="12" s="1"/>
  <c r="DS56" i="12"/>
  <c r="DS54" i="12"/>
  <c r="DS53" i="12"/>
  <c r="DT48" i="12" s="1"/>
  <c r="DR62" i="12"/>
  <c r="DR63" i="12"/>
  <c r="DR76" i="12" s="1"/>
  <c r="DR77" i="12" s="1"/>
  <c r="DT51" i="12"/>
  <c r="DT42" i="12"/>
  <c r="DT40" i="12"/>
  <c r="DT39" i="12"/>
  <c r="DU34" i="12" s="1"/>
  <c r="DT43" i="12" l="1"/>
  <c r="DT44" i="12"/>
  <c r="DR69" i="12"/>
  <c r="DR70" i="12" s="1"/>
  <c r="DR64" i="12"/>
  <c r="DR65" i="12" s="1"/>
  <c r="DT49" i="12"/>
  <c r="DU35" i="12"/>
  <c r="DS57" i="12"/>
  <c r="DS58" i="12" s="1"/>
  <c r="DS59" i="12" s="1"/>
  <c r="DT45" i="12" l="1"/>
  <c r="DT52" i="12" s="1"/>
  <c r="DS62" i="12"/>
  <c r="DS63" i="12" s="1"/>
  <c r="DS76" i="12" s="1"/>
  <c r="DS77" i="12" s="1"/>
  <c r="DT56" i="12" l="1"/>
  <c r="DT54" i="12"/>
  <c r="DT53" i="12"/>
  <c r="DU48" i="12" s="1"/>
  <c r="DS69" i="12"/>
  <c r="DS70" i="12" s="1"/>
  <c r="DS64" i="12"/>
  <c r="DS65" i="12" s="1"/>
  <c r="DU49" i="12" l="1"/>
  <c r="DT57" i="12"/>
  <c r="DT58" i="12"/>
  <c r="DT59" i="12" s="1"/>
  <c r="DT62" i="12" l="1"/>
  <c r="DT69" i="12" l="1"/>
  <c r="DT70" i="12" s="1"/>
  <c r="DT63" i="12"/>
  <c r="DT76" i="12" s="1"/>
  <c r="DT77" i="12" s="1"/>
  <c r="DT64" i="12" l="1"/>
  <c r="DT65" i="12" s="1"/>
  <c r="DS40" i="5" l="1"/>
  <c r="DS43" i="5" s="1"/>
  <c r="M42" i="6" s="1"/>
  <c r="A42" i="6" s="1"/>
  <c r="I6" i="1"/>
  <c r="I7" i="1" s="1"/>
  <c r="A40" i="5" l="1"/>
  <c r="A43" i="5"/>
  <c r="M39" i="6"/>
  <c r="A39" i="6" s="1"/>
  <c r="A62" i="6"/>
  <c r="M62" i="6"/>
  <c r="A63" i="6"/>
  <c r="M63" i="6"/>
  <c r="A65" i="6"/>
  <c r="M65" i="6"/>
  <c r="M66" i="6"/>
  <c r="C68" i="6"/>
  <c r="A6" i="13"/>
  <c r="A7" i="13"/>
  <c r="A8" i="13"/>
  <c r="E1" i="12"/>
  <c r="H1" i="12"/>
  <c r="K1" i="12"/>
  <c r="N1" i="12"/>
  <c r="E2" i="12"/>
  <c r="H2" i="12"/>
  <c r="K2" i="12"/>
  <c r="DU11" i="12"/>
  <c r="DU15" i="12"/>
  <c r="DU16" i="12"/>
  <c r="DU17" i="12"/>
  <c r="DV20" i="12"/>
  <c r="DW20" i="12"/>
  <c r="DX20" i="12"/>
  <c r="DY20" i="12"/>
  <c r="DZ20" i="12"/>
  <c r="EA20" i="12"/>
  <c r="EB20" i="12"/>
  <c r="EC20" i="12"/>
  <c r="ED20" i="12"/>
  <c r="EE20" i="12"/>
  <c r="EF20" i="12"/>
  <c r="EG20" i="12"/>
  <c r="DV21" i="12"/>
  <c r="DW21" i="12"/>
  <c r="DX21" i="12"/>
  <c r="DY21" i="12"/>
  <c r="DZ21" i="12"/>
  <c r="EA21" i="12"/>
  <c r="EB21" i="12"/>
  <c r="EC21" i="12"/>
  <c r="ED21" i="12"/>
  <c r="EE21" i="12"/>
  <c r="EF21" i="12"/>
  <c r="EG21" i="12"/>
  <c r="DU22" i="12"/>
  <c r="DU23" i="12"/>
  <c r="DV23" i="12"/>
  <c r="DW23" i="12"/>
  <c r="DX23" i="12"/>
  <c r="DY23" i="12"/>
  <c r="DZ23" i="12"/>
  <c r="EA23" i="12"/>
  <c r="EB23" i="12"/>
  <c r="EC23" i="12"/>
  <c r="ED23" i="12"/>
  <c r="EE23" i="12"/>
  <c r="EF23" i="12"/>
  <c r="EG23" i="12"/>
  <c r="DU24" i="12"/>
  <c r="DV24" i="12"/>
  <c r="DW24" i="12"/>
  <c r="DX24" i="12"/>
  <c r="DY24" i="12"/>
  <c r="DZ24" i="12"/>
  <c r="EA24" i="12"/>
  <c r="EB24" i="12"/>
  <c r="EC24" i="12"/>
  <c r="ED24" i="12"/>
  <c r="EE24" i="12"/>
  <c r="EF24" i="12"/>
  <c r="EG24" i="12"/>
  <c r="D25" i="12"/>
  <c r="DU25" i="12"/>
  <c r="DV25" i="12"/>
  <c r="DW25" i="12"/>
  <c r="DX25" i="12"/>
  <c r="DY25" i="12"/>
  <c r="DZ25" i="12"/>
  <c r="EA25" i="12"/>
  <c r="EB25" i="12"/>
  <c r="EC25" i="12"/>
  <c r="ED25" i="12"/>
  <c r="EE25" i="12"/>
  <c r="EF25" i="12"/>
  <c r="EG25" i="12"/>
  <c r="DU27" i="12"/>
  <c r="DU28" i="12"/>
  <c r="DV28" i="12"/>
  <c r="DW28" i="12"/>
  <c r="DX28" i="12"/>
  <c r="DY28" i="12"/>
  <c r="DZ28" i="12"/>
  <c r="EA28" i="12"/>
  <c r="EB28" i="12"/>
  <c r="EC28" i="12"/>
  <c r="ED28" i="12"/>
  <c r="EE28" i="12"/>
  <c r="EF28" i="12"/>
  <c r="EG28" i="12"/>
  <c r="D29" i="12"/>
  <c r="DU29" i="12"/>
  <c r="DV29" i="12"/>
  <c r="DW29" i="12"/>
  <c r="DX29" i="12"/>
  <c r="DY29" i="12"/>
  <c r="DZ29" i="12"/>
  <c r="EA29" i="12"/>
  <c r="EB29" i="12"/>
  <c r="EC29" i="12"/>
  <c r="ED29" i="12"/>
  <c r="EE29" i="12"/>
  <c r="EF29" i="12"/>
  <c r="EG29" i="12"/>
  <c r="DU30" i="12"/>
  <c r="DV30" i="12"/>
  <c r="DW30" i="12"/>
  <c r="DX30" i="12"/>
  <c r="DY30" i="12"/>
  <c r="DZ30" i="12"/>
  <c r="EA30" i="12"/>
  <c r="EB30" i="12"/>
  <c r="EC30" i="12"/>
  <c r="ED30" i="12"/>
  <c r="EE30" i="12"/>
  <c r="EF30" i="12"/>
  <c r="EG30" i="12"/>
  <c r="DU31" i="12"/>
  <c r="DV31" i="12"/>
  <c r="DW31" i="12"/>
  <c r="DX31" i="12"/>
  <c r="DY31" i="12"/>
  <c r="DZ31" i="12"/>
  <c r="EA31" i="12"/>
  <c r="EB31" i="12"/>
  <c r="EC31" i="12"/>
  <c r="ED31" i="12"/>
  <c r="EE31" i="12"/>
  <c r="EF31" i="12"/>
  <c r="EG31" i="12"/>
  <c r="DV34" i="12"/>
  <c r="DW34" i="12"/>
  <c r="DX34" i="12"/>
  <c r="DY34" i="12"/>
  <c r="DZ34" i="12"/>
  <c r="EA34" i="12"/>
  <c r="EB34" i="12"/>
  <c r="EC34" i="12"/>
  <c r="ED34" i="12"/>
  <c r="EE34" i="12"/>
  <c r="EF34" i="12"/>
  <c r="EG34" i="12"/>
  <c r="DV35" i="12"/>
  <c r="DW35" i="12"/>
  <c r="DX35" i="12"/>
  <c r="DY35" i="12"/>
  <c r="DZ35" i="12"/>
  <c r="EA35" i="12"/>
  <c r="EB35" i="12"/>
  <c r="EC35" i="12"/>
  <c r="ED35" i="12"/>
  <c r="EE35" i="12"/>
  <c r="EF35" i="12"/>
  <c r="EG35" i="12"/>
  <c r="DU36" i="12"/>
  <c r="DU37" i="12"/>
  <c r="DV37" i="12"/>
  <c r="DW37" i="12"/>
  <c r="DX37" i="12"/>
  <c r="DY37" i="12"/>
  <c r="DZ37" i="12"/>
  <c r="EA37" i="12"/>
  <c r="EB37" i="12"/>
  <c r="EC37" i="12"/>
  <c r="ED37" i="12"/>
  <c r="EE37" i="12"/>
  <c r="EF37" i="12"/>
  <c r="EG37" i="12"/>
  <c r="DU38" i="12"/>
  <c r="DV38" i="12"/>
  <c r="DW38" i="12"/>
  <c r="DX38" i="12"/>
  <c r="DY38" i="12"/>
  <c r="DZ38" i="12"/>
  <c r="EA38" i="12"/>
  <c r="EB38" i="12"/>
  <c r="EC38" i="12"/>
  <c r="ED38" i="12"/>
  <c r="EE38" i="12"/>
  <c r="EF38" i="12"/>
  <c r="EG38" i="12"/>
  <c r="DU39" i="12"/>
  <c r="DV39" i="12"/>
  <c r="DW39" i="12"/>
  <c r="DX39" i="12"/>
  <c r="DY39" i="12"/>
  <c r="DZ39" i="12"/>
  <c r="EA39" i="12"/>
  <c r="EB39" i="12"/>
  <c r="EC39" i="12"/>
  <c r="ED39" i="12"/>
  <c r="EE39" i="12"/>
  <c r="EF39" i="12"/>
  <c r="EG39" i="12"/>
  <c r="D40" i="12"/>
  <c r="DU40" i="12"/>
  <c r="DV40" i="12"/>
  <c r="DW40" i="12"/>
  <c r="DX40" i="12"/>
  <c r="DY40" i="12"/>
  <c r="DZ40" i="12"/>
  <c r="EA40" i="12"/>
  <c r="EB40" i="12"/>
  <c r="EC40" i="12"/>
  <c r="ED40" i="12"/>
  <c r="EE40" i="12"/>
  <c r="EF40" i="12"/>
  <c r="EG40" i="12"/>
  <c r="DU42" i="12"/>
  <c r="DV42" i="12"/>
  <c r="DW42" i="12"/>
  <c r="DX42" i="12"/>
  <c r="DY42" i="12"/>
  <c r="DZ42" i="12"/>
  <c r="EA42" i="12"/>
  <c r="EB42" i="12"/>
  <c r="EC42" i="12"/>
  <c r="ED42" i="12"/>
  <c r="EE42" i="12"/>
  <c r="EF42" i="12"/>
  <c r="EG42" i="12"/>
  <c r="DU43" i="12"/>
  <c r="DV43" i="12"/>
  <c r="DW43" i="12"/>
  <c r="DX43" i="12"/>
  <c r="DY43" i="12"/>
  <c r="DZ43" i="12"/>
  <c r="EA43" i="12"/>
  <c r="EB43" i="12"/>
  <c r="EC43" i="12"/>
  <c r="ED43" i="12"/>
  <c r="EE43" i="12"/>
  <c r="EF43" i="12"/>
  <c r="EG43" i="12"/>
  <c r="DU44" i="12"/>
  <c r="DV44" i="12"/>
  <c r="DW44" i="12"/>
  <c r="DX44" i="12"/>
  <c r="DY44" i="12"/>
  <c r="DZ44" i="12"/>
  <c r="EA44" i="12"/>
  <c r="EB44" i="12"/>
  <c r="EC44" i="12"/>
  <c r="ED44" i="12"/>
  <c r="EE44" i="12"/>
  <c r="EF44" i="12"/>
  <c r="EG44" i="12"/>
  <c r="DU45" i="12"/>
  <c r="DV45" i="12"/>
  <c r="DW45" i="12"/>
  <c r="DX45" i="12"/>
  <c r="DY45" i="12"/>
  <c r="DZ45" i="12"/>
  <c r="EA45" i="12"/>
  <c r="EB45" i="12"/>
  <c r="EC45" i="12"/>
  <c r="ED45" i="12"/>
  <c r="EE45" i="12"/>
  <c r="EF45" i="12"/>
  <c r="EG45" i="12"/>
  <c r="DV48" i="12"/>
  <c r="DW48" i="12"/>
  <c r="DX48" i="12"/>
  <c r="DY48" i="12"/>
  <c r="DZ48" i="12"/>
  <c r="EA48" i="12"/>
  <c r="EB48" i="12"/>
  <c r="EC48" i="12"/>
  <c r="ED48" i="12"/>
  <c r="EE48" i="12"/>
  <c r="EF48" i="12"/>
  <c r="EG48" i="12"/>
  <c r="DV49" i="12"/>
  <c r="DW49" i="12"/>
  <c r="DX49" i="12"/>
  <c r="DY49" i="12"/>
  <c r="DZ49" i="12"/>
  <c r="EA49" i="12"/>
  <c r="EB49" i="12"/>
  <c r="EC49" i="12"/>
  <c r="ED49" i="12"/>
  <c r="EE49" i="12"/>
  <c r="EF49" i="12"/>
  <c r="EG49" i="12"/>
  <c r="DU50" i="12"/>
  <c r="DU51" i="12"/>
  <c r="DV51" i="12"/>
  <c r="DW51" i="12"/>
  <c r="DX51" i="12"/>
  <c r="DY51" i="12"/>
  <c r="DZ51" i="12"/>
  <c r="EA51" i="12"/>
  <c r="EB51" i="12"/>
  <c r="EC51" i="12"/>
  <c r="ED51" i="12"/>
  <c r="EE51" i="12"/>
  <c r="EF51" i="12"/>
  <c r="EG51" i="12"/>
  <c r="DU52" i="12"/>
  <c r="DV52" i="12"/>
  <c r="DW52" i="12"/>
  <c r="DX52" i="12"/>
  <c r="DY52" i="12"/>
  <c r="DZ52" i="12"/>
  <c r="EA52" i="12"/>
  <c r="EB52" i="12"/>
  <c r="EC52" i="12"/>
  <c r="ED52" i="12"/>
  <c r="EE52" i="12"/>
  <c r="EF52" i="12"/>
  <c r="EG52" i="12"/>
  <c r="DU53" i="12"/>
  <c r="DV53" i="12"/>
  <c r="DW53" i="12"/>
  <c r="DX53" i="12"/>
  <c r="DY53" i="12"/>
  <c r="DZ53" i="12"/>
  <c r="EA53" i="12"/>
  <c r="EB53" i="12"/>
  <c r="EC53" i="12"/>
  <c r="ED53" i="12"/>
  <c r="EE53" i="12"/>
  <c r="EF53" i="12"/>
  <c r="EG53" i="12"/>
  <c r="D54" i="12"/>
  <c r="DU54" i="12"/>
  <c r="DV54" i="12"/>
  <c r="DW54" i="12"/>
  <c r="DX54" i="12"/>
  <c r="DY54" i="12"/>
  <c r="DZ54" i="12"/>
  <c r="EA54" i="12"/>
  <c r="EB54" i="12"/>
  <c r="EC54" i="12"/>
  <c r="ED54" i="12"/>
  <c r="EE54" i="12"/>
  <c r="EF54" i="12"/>
  <c r="EG54" i="12"/>
  <c r="DU56" i="12"/>
  <c r="DV56" i="12"/>
  <c r="DW56" i="12"/>
  <c r="DX56" i="12"/>
  <c r="DY56" i="12"/>
  <c r="DZ56" i="12"/>
  <c r="EA56" i="12"/>
  <c r="EB56" i="12"/>
  <c r="EC56" i="12"/>
  <c r="ED56" i="12"/>
  <c r="EE56" i="12"/>
  <c r="EF56" i="12"/>
  <c r="EG56" i="12"/>
  <c r="DU57" i="12"/>
  <c r="DV57" i="12"/>
  <c r="DW57" i="12"/>
  <c r="DX57" i="12"/>
  <c r="DY57" i="12"/>
  <c r="DZ57" i="12"/>
  <c r="EA57" i="12"/>
  <c r="EB57" i="12"/>
  <c r="EC57" i="12"/>
  <c r="ED57" i="12"/>
  <c r="EE57" i="12"/>
  <c r="EF57" i="12"/>
  <c r="EG57" i="12"/>
  <c r="DU58" i="12"/>
  <c r="DV58" i="12"/>
  <c r="DW58" i="12"/>
  <c r="DX58" i="12"/>
  <c r="DY58" i="12"/>
  <c r="DZ58" i="12"/>
  <c r="EA58" i="12"/>
  <c r="EB58" i="12"/>
  <c r="EC58" i="12"/>
  <c r="ED58" i="12"/>
  <c r="EE58" i="12"/>
  <c r="EF58" i="12"/>
  <c r="EG58" i="12"/>
  <c r="DU59" i="12"/>
  <c r="DV59" i="12"/>
  <c r="DW59" i="12"/>
  <c r="DX59" i="12"/>
  <c r="DY59" i="12"/>
  <c r="DZ59" i="12"/>
  <c r="EA59" i="12"/>
  <c r="EB59" i="12"/>
  <c r="EC59" i="12"/>
  <c r="ED59" i="12"/>
  <c r="EE59" i="12"/>
  <c r="EF59" i="12"/>
  <c r="EG59" i="12"/>
  <c r="DU62" i="12"/>
  <c r="DV62" i="12"/>
  <c r="DW62" i="12"/>
  <c r="DX62" i="12"/>
  <c r="DY62" i="12"/>
  <c r="DZ62" i="12"/>
  <c r="EA62" i="12"/>
  <c r="EB62" i="12"/>
  <c r="EC62" i="12"/>
  <c r="ED62" i="12"/>
  <c r="EE62" i="12"/>
  <c r="EF62" i="12"/>
  <c r="EG62" i="12"/>
  <c r="DU63" i="12"/>
  <c r="DV63" i="12"/>
  <c r="DW63" i="12"/>
  <c r="DX63" i="12"/>
  <c r="DY63" i="12"/>
  <c r="DZ63" i="12"/>
  <c r="EA63" i="12"/>
  <c r="EB63" i="12"/>
  <c r="EC63" i="12"/>
  <c r="ED63" i="12"/>
  <c r="EE63" i="12"/>
  <c r="EF63" i="12"/>
  <c r="EG63" i="12"/>
  <c r="DU64" i="12"/>
  <c r="DV64" i="12"/>
  <c r="DW64" i="12"/>
  <c r="DX64" i="12"/>
  <c r="DY64" i="12"/>
  <c r="DZ64" i="12"/>
  <c r="EA64" i="12"/>
  <c r="EB64" i="12"/>
  <c r="EC64" i="12"/>
  <c r="ED64" i="12"/>
  <c r="EE64" i="12"/>
  <c r="EF64" i="12"/>
  <c r="EG64" i="12"/>
  <c r="DU65" i="12"/>
  <c r="DV65" i="12"/>
  <c r="DW65" i="12"/>
  <c r="DX65" i="12"/>
  <c r="DY65" i="12"/>
  <c r="DZ65" i="12"/>
  <c r="EA65" i="12"/>
  <c r="EB65" i="12"/>
  <c r="EC65" i="12"/>
  <c r="ED65" i="12"/>
  <c r="EE65" i="12"/>
  <c r="EF65" i="12"/>
  <c r="EG65" i="12"/>
  <c r="DU68" i="12"/>
  <c r="DU69" i="12"/>
  <c r="DV69" i="12"/>
  <c r="DW69" i="12"/>
  <c r="DX69" i="12"/>
  <c r="DY69" i="12"/>
  <c r="DZ69" i="12"/>
  <c r="EA69" i="12"/>
  <c r="EB69" i="12"/>
  <c r="EC69" i="12"/>
  <c r="ED69" i="12"/>
  <c r="EE69" i="12"/>
  <c r="EF69" i="12"/>
  <c r="EG69" i="12"/>
  <c r="DU70" i="12"/>
  <c r="DV70" i="12"/>
  <c r="DW70" i="12"/>
  <c r="DX70" i="12"/>
  <c r="DY70" i="12"/>
  <c r="DZ70" i="12"/>
  <c r="EA70" i="12"/>
  <c r="EB70" i="12"/>
  <c r="EC70" i="12"/>
  <c r="ED70" i="12"/>
  <c r="EE70" i="12"/>
  <c r="EF70" i="12"/>
  <c r="EG70" i="12"/>
  <c r="B71" i="12"/>
  <c r="B72" i="12"/>
  <c r="DU75" i="12"/>
  <c r="DU76" i="12"/>
  <c r="DV76" i="12"/>
  <c r="DW76" i="12"/>
  <c r="DX76" i="12"/>
  <c r="DY76" i="12"/>
  <c r="DZ76" i="12"/>
  <c r="EA76" i="12"/>
  <c r="EB76" i="12"/>
  <c r="EC76" i="12"/>
  <c r="ED76" i="12"/>
  <c r="EE76" i="12"/>
  <c r="EF76" i="12"/>
  <c r="EG76" i="12"/>
  <c r="DU77" i="12"/>
  <c r="DV77" i="12"/>
  <c r="DW77" i="12"/>
  <c r="DX77" i="12"/>
  <c r="DY77" i="12"/>
  <c r="DZ77" i="12"/>
  <c r="EA77" i="12"/>
  <c r="EB77" i="12"/>
  <c r="EC77" i="12"/>
  <c r="ED77" i="12"/>
  <c r="EE77" i="12"/>
  <c r="EF77" i="12"/>
  <c r="EG77" i="12"/>
  <c r="B78" i="12"/>
  <c r="B79" i="12"/>
  <c r="B82" i="12"/>
  <c r="B83" i="12"/>
  <c r="B84" i="12"/>
  <c r="B85" i="12"/>
  <c r="T8" i="3"/>
  <c r="T11" i="3"/>
  <c r="DT32" i="5"/>
  <c r="DU32" i="5"/>
  <c r="DV32" i="5"/>
  <c r="DW32" i="5"/>
  <c r="DX32" i="5"/>
  <c r="DY32" i="5"/>
  <c r="DZ32" i="5"/>
  <c r="EA32" i="5"/>
  <c r="EB32" i="5"/>
  <c r="EC32" i="5"/>
  <c r="ED32" i="5"/>
  <c r="EE32" i="5"/>
  <c r="DT35" i="5"/>
  <c r="DU35" i="5"/>
  <c r="DV35" i="5"/>
  <c r="DW35" i="5"/>
  <c r="DX35" i="5"/>
  <c r="DY35" i="5"/>
  <c r="DZ35" i="5"/>
  <c r="EA35" i="5"/>
  <c r="EB35" i="5"/>
  <c r="EC35" i="5"/>
  <c r="ED35" i="5"/>
  <c r="EE35" i="5"/>
  <c r="DT37" i="5"/>
  <c r="DU37" i="5"/>
  <c r="DV37" i="5"/>
  <c r="DW37" i="5"/>
  <c r="DX37" i="5"/>
  <c r="DY37" i="5"/>
  <c r="DZ37" i="5"/>
  <c r="EA37" i="5"/>
  <c r="EB37" i="5"/>
  <c r="EC37" i="5"/>
  <c r="ED37" i="5"/>
  <c r="EE37" i="5"/>
  <c r="A59" i="5"/>
  <c r="DT59" i="5"/>
  <c r="DU59" i="5"/>
  <c r="DV59" i="5"/>
  <c r="DW59" i="5"/>
  <c r="DX59" i="5"/>
  <c r="DY59" i="5"/>
  <c r="DZ59" i="5"/>
  <c r="EA59" i="5"/>
  <c r="EB59" i="5"/>
  <c r="EC59" i="5"/>
  <c r="ED59" i="5"/>
  <c r="EE59" i="5"/>
  <c r="A63" i="5"/>
  <c r="DS63" i="5"/>
  <c r="A64" i="5"/>
  <c r="DS64" i="5"/>
  <c r="A66" i="5"/>
  <c r="DS66" i="5"/>
  <c r="C68" i="5"/>
  <c r="C69" i="5"/>
  <c r="C70" i="5"/>
  <c r="DT72" i="5"/>
  <c r="DU72" i="5"/>
  <c r="DV72" i="5"/>
  <c r="DW72" i="5"/>
  <c r="DX72" i="5"/>
  <c r="DY72" i="5"/>
  <c r="DZ72" i="5"/>
  <c r="EA72" i="5"/>
  <c r="EB72" i="5"/>
  <c r="EC72" i="5"/>
  <c r="ED72" i="5"/>
  <c r="EE72" i="5"/>
  <c r="L4" i="1"/>
  <c r="L5" i="1"/>
  <c r="L6" i="1"/>
  <c r="L7" i="1"/>
  <c r="L8" i="1"/>
  <c r="L9" i="1"/>
  <c r="L11" i="1"/>
  <c r="L12" i="1"/>
  <c r="L14" i="1"/>
  <c r="L15" i="1"/>
  <c r="L17" i="1"/>
  <c r="E18" i="1"/>
  <c r="E19" i="1"/>
  <c r="L34" i="1"/>
  <c r="B38" i="1"/>
  <c r="B39" i="1"/>
  <c r="B40" i="1"/>
</calcChain>
</file>

<file path=xl/sharedStrings.xml><?xml version="1.0" encoding="utf-8"?>
<sst xmlns="http://schemas.openxmlformats.org/spreadsheetml/2006/main" count="504" uniqueCount="295">
  <si>
    <t>Year Built</t>
  </si>
  <si>
    <t>Number of Units</t>
  </si>
  <si>
    <t>Number of Buildings</t>
  </si>
  <si>
    <t>Net Rentable Square Feet</t>
  </si>
  <si>
    <t>Average Unit Size</t>
  </si>
  <si>
    <t>Net Acres</t>
  </si>
  <si>
    <t>Parking Information</t>
  </si>
  <si>
    <t>Uncovered Spaces</t>
  </si>
  <si>
    <t>Carport Spaces</t>
  </si>
  <si>
    <t>Garage Spaces</t>
  </si>
  <si>
    <t>Property Details</t>
  </si>
  <si>
    <t>Units Per Acre</t>
  </si>
  <si>
    <t>Street Address</t>
  </si>
  <si>
    <t>City / State / Zip</t>
  </si>
  <si>
    <t>Acquisition Information</t>
  </si>
  <si>
    <t>Purchase Price</t>
  </si>
  <si>
    <t>Capital Improvement Budget</t>
  </si>
  <si>
    <t>Closing Costs</t>
  </si>
  <si>
    <t>Working Capital</t>
  </si>
  <si>
    <t>Renovation Information</t>
  </si>
  <si>
    <t>Capital Improvement Budget Per Unit</t>
  </si>
  <si>
    <t>Escrow Closing Date</t>
  </si>
  <si>
    <t>Acquisition Fee</t>
  </si>
  <si>
    <t>Month Construction Period Starts</t>
  </si>
  <si>
    <t>Month Construction Period Ends</t>
  </si>
  <si>
    <t>Loan Information</t>
  </si>
  <si>
    <t>Loan Amount</t>
  </si>
  <si>
    <t>LTV</t>
  </si>
  <si>
    <t>Interest Rate Index</t>
  </si>
  <si>
    <t>Interest Rate Spread</t>
  </si>
  <si>
    <t>Interest Only Period</t>
  </si>
  <si>
    <t>Amortization</t>
  </si>
  <si>
    <t>Refinance Information</t>
  </si>
  <si>
    <t>Term</t>
  </si>
  <si>
    <t>Waterfall Structure</t>
  </si>
  <si>
    <t>GP Equity</t>
  </si>
  <si>
    <t>LP Equity</t>
  </si>
  <si>
    <t>Current In-Place Rents</t>
  </si>
  <si>
    <t># of Units</t>
  </si>
  <si>
    <t>Type</t>
  </si>
  <si>
    <t>SF</t>
  </si>
  <si>
    <t>Rent/Month</t>
  </si>
  <si>
    <t>$/SF</t>
  </si>
  <si>
    <t>1BR - 1BA</t>
  </si>
  <si>
    <t>Stabilized Rents</t>
  </si>
  <si>
    <t>Market Rent Growth</t>
  </si>
  <si>
    <t>Vacancy</t>
  </si>
  <si>
    <t>Bad Debt</t>
  </si>
  <si>
    <t>Other Income</t>
  </si>
  <si>
    <t>Laundry Income</t>
  </si>
  <si>
    <t>Late Fees</t>
  </si>
  <si>
    <t>Pet Rent</t>
  </si>
  <si>
    <t>Garage Income</t>
  </si>
  <si>
    <t>Deposit Forfeitures</t>
  </si>
  <si>
    <t>Other Charges</t>
  </si>
  <si>
    <t>Management Fee</t>
  </si>
  <si>
    <t>Property Tax Rate</t>
  </si>
  <si>
    <t>Non Ad-Valoreum Taxes</t>
  </si>
  <si>
    <t>Year of Reassessment</t>
  </si>
  <si>
    <t>Reassessed Upon Sale?</t>
  </si>
  <si>
    <t>Asset Management Fee</t>
  </si>
  <si>
    <t xml:space="preserve"> Repairs &amp; Maintenance</t>
  </si>
  <si>
    <t xml:space="preserve"> Utilities</t>
  </si>
  <si>
    <t xml:space="preserve"> Real Estate Taxes</t>
  </si>
  <si>
    <t xml:space="preserve"> Insurance</t>
  </si>
  <si>
    <t xml:space="preserve"> Capital Reserves</t>
  </si>
  <si>
    <t>Sale Information</t>
  </si>
  <si>
    <t>Exit Cap Rate</t>
  </si>
  <si>
    <t>Other Income Growth</t>
  </si>
  <si>
    <t>Refinance</t>
  </si>
  <si>
    <t>Month</t>
  </si>
  <si>
    <t>Date</t>
  </si>
  <si>
    <t>x</t>
  </si>
  <si>
    <t>Starting Balance</t>
  </si>
  <si>
    <t>Total Payment</t>
  </si>
  <si>
    <t>Principal Payment</t>
  </si>
  <si>
    <t>Interest Payment</t>
  </si>
  <si>
    <t>Ending Balance</t>
  </si>
  <si>
    <t>Category / Description</t>
  </si>
  <si>
    <t>Total</t>
  </si>
  <si>
    <t>Per Unit</t>
  </si>
  <si>
    <t>Landscaping</t>
  </si>
  <si>
    <t>Parking Lot</t>
  </si>
  <si>
    <t>Walkways</t>
  </si>
  <si>
    <t>Trash Enclosures &amp; Compactor</t>
  </si>
  <si>
    <t>Fence &amp; Drainage</t>
  </si>
  <si>
    <t>Laundry Room Upgrades</t>
  </si>
  <si>
    <t>Plumbing &amp; Boiler Upgrades</t>
  </si>
  <si>
    <t>HVAC Upgrades</t>
  </si>
  <si>
    <t>Pool Upgrades</t>
  </si>
  <si>
    <t>Signage/Design</t>
  </si>
  <si>
    <t>Solar Screens</t>
  </si>
  <si>
    <t>Electrical Upgrades</t>
  </si>
  <si>
    <t>Amenity Center/Gym/Pool Furniture</t>
  </si>
  <si>
    <t>Balcony &amp; Stair Repair</t>
  </si>
  <si>
    <t>BBQ Area</t>
  </si>
  <si>
    <t>Pool Fence &amp; Gate</t>
  </si>
  <si>
    <t>Smoke Detectors</t>
  </si>
  <si>
    <t>Carport Repairs</t>
  </si>
  <si>
    <t>Common Area Floors</t>
  </si>
  <si>
    <t>Dog Run</t>
  </si>
  <si>
    <t>Exterior Fencing</t>
  </si>
  <si>
    <t>Patio Door Replacement</t>
  </si>
  <si>
    <t>Siding</t>
  </si>
  <si>
    <t>Windows</t>
  </si>
  <si>
    <t>Wood Trim</t>
  </si>
  <si>
    <t xml:space="preserve">SUBTOTAL </t>
  </si>
  <si>
    <t>Contingency</t>
  </si>
  <si>
    <t>TOTAL</t>
  </si>
  <si>
    <t>Interior Renovation Budget</t>
  </si>
  <si>
    <t>Appliance Package</t>
  </si>
  <si>
    <t>Countertops</t>
  </si>
  <si>
    <t>Fixtures</t>
  </si>
  <si>
    <t>Paint</t>
  </si>
  <si>
    <t>Door &amp; Hardware</t>
  </si>
  <si>
    <t>Cabinets</t>
  </si>
  <si>
    <t>Flooring</t>
  </si>
  <si>
    <t>Blinds</t>
  </si>
  <si>
    <t>Carpet</t>
  </si>
  <si>
    <t>Miscellaneous</t>
  </si>
  <si>
    <t>Washer/Dryer</t>
  </si>
  <si>
    <t>Month Start</t>
  </si>
  <si>
    <t>Month End</t>
  </si>
  <si>
    <t>Roofing</t>
  </si>
  <si>
    <t>Exterior Painting</t>
  </si>
  <si>
    <t>Construction Management Fee</t>
  </si>
  <si>
    <t>Year</t>
  </si>
  <si>
    <t>CHECK</t>
  </si>
  <si>
    <t>X</t>
  </si>
  <si>
    <t>Total Months</t>
  </si>
  <si>
    <t>Exterior Upgrades</t>
  </si>
  <si>
    <t>Acquisition Financing</t>
  </si>
  <si>
    <t>Loan Payoff</t>
  </si>
  <si>
    <t>Hold Period</t>
  </si>
  <si>
    <t>Closing Costs (as % of Sale Price)</t>
  </si>
  <si>
    <t>TOTAL BUDGET</t>
  </si>
  <si>
    <t>Total Spaces</t>
  </si>
  <si>
    <t>Total Spaces Per Unit</t>
  </si>
  <si>
    <t>Other Income Per Unit / Month</t>
  </si>
  <si>
    <t>Per Unit/Year</t>
  </si>
  <si>
    <t>Property Tax Information</t>
  </si>
  <si>
    <t>Percentage of Value Assessed</t>
  </si>
  <si>
    <t>T-12 Operating Expenses</t>
  </si>
  <si>
    <t>PROPERTY TAX GROWTH RATES</t>
  </si>
  <si>
    <t>PROPERTY TAXES</t>
  </si>
  <si>
    <t>Assessed Value</t>
  </si>
  <si>
    <t>Non-Ad Valoreum Taxes</t>
  </si>
  <si>
    <t>Less Credits</t>
  </si>
  <si>
    <t>Total Property Taxes</t>
  </si>
  <si>
    <t>Revenue</t>
  </si>
  <si>
    <t>Gross Potential Rent</t>
  </si>
  <si>
    <t>Net Rental Income</t>
  </si>
  <si>
    <t>Total Other Income</t>
  </si>
  <si>
    <t>Expenses</t>
  </si>
  <si>
    <t>Total Expenses</t>
  </si>
  <si>
    <t>Net Operating Income</t>
  </si>
  <si>
    <t>Loan Funding</t>
  </si>
  <si>
    <t>Loan Fees</t>
  </si>
  <si>
    <t>Partnership Expenses</t>
  </si>
  <si>
    <t>Net Cash Flow</t>
  </si>
  <si>
    <t>Acquisition</t>
  </si>
  <si>
    <t>Total Rental Revenue</t>
  </si>
  <si>
    <t>Annual Expense Growth</t>
  </si>
  <si>
    <t>Acquisition Loan Information</t>
  </si>
  <si>
    <t>Loan Fee (as Percentage of Proceeds)</t>
  </si>
  <si>
    <t>Sale Proceeds</t>
  </si>
  <si>
    <t>Costs of Sale</t>
  </si>
  <si>
    <t>IRR</t>
  </si>
  <si>
    <t>Equity Multiple</t>
  </si>
  <si>
    <t>Avg. Cash on Cash</t>
  </si>
  <si>
    <t>Construction Expenses</t>
  </si>
  <si>
    <t>Ending Working Capital Balance</t>
  </si>
  <si>
    <t>Net Working Capital</t>
  </si>
  <si>
    <t>Working Construction Capital</t>
  </si>
  <si>
    <t>Going-In DSCR</t>
  </si>
  <si>
    <t>Going- In Debt Yield</t>
  </si>
  <si>
    <t>Current Assessed Value</t>
  </si>
  <si>
    <t>Current Year Property Taxes</t>
  </si>
  <si>
    <t>Going-In Cap Rate</t>
  </si>
  <si>
    <t>Cap Rate Expansion Per Year</t>
  </si>
  <si>
    <t>Purchase Price Per Unit</t>
  </si>
  <si>
    <t>Purchase Price Per SF</t>
  </si>
  <si>
    <t>Total Cost</t>
  </si>
  <si>
    <t>Total Cost Per Unit</t>
  </si>
  <si>
    <t>Acquisition Loan Proceeds</t>
  </si>
  <si>
    <t>Acquisition Loan Fees</t>
  </si>
  <si>
    <t>Levered IRR</t>
  </si>
  <si>
    <t>Year 1 DSCR</t>
  </si>
  <si>
    <t>Year 1 Debt Yield</t>
  </si>
  <si>
    <t>Levered Equity Multiple</t>
  </si>
  <si>
    <t>Sale Details</t>
  </si>
  <si>
    <t>Renovation Details</t>
  </si>
  <si>
    <t>Total Construction Budget</t>
  </si>
  <si>
    <t>Total Renovation Budget Per Unit</t>
  </si>
  <si>
    <t>Exterior Renovation Budget</t>
  </si>
  <si>
    <t>Exterior Renovation Budget Per Unit</t>
  </si>
  <si>
    <t>Interior Renovation Budget Per Unit</t>
  </si>
  <si>
    <t>Return on Cost</t>
  </si>
  <si>
    <t>Beginning Balance</t>
  </si>
  <si>
    <t>Preferred Interest Accrual</t>
  </si>
  <si>
    <t>GP Cash Flow</t>
  </si>
  <si>
    <t>Total LP Cash Flow</t>
  </si>
  <si>
    <t>Total GP Promote</t>
  </si>
  <si>
    <t>Sale Price</t>
  </si>
  <si>
    <t>Sale Price Per Unit</t>
  </si>
  <si>
    <t>Value CAGR</t>
  </si>
  <si>
    <t>Refinance Month</t>
  </si>
  <si>
    <t>Asset Management Fee (as % of Equity)</t>
  </si>
  <si>
    <t>Cap Rate Used for Valuation</t>
  </si>
  <si>
    <t>Cash on Cash</t>
  </si>
  <si>
    <t>Hurdle #1 - Preferred Return</t>
  </si>
  <si>
    <t>From</t>
  </si>
  <si>
    <t>Up To</t>
  </si>
  <si>
    <t>GP Promote</t>
  </si>
  <si>
    <t>LP Share</t>
  </si>
  <si>
    <t>Hurdle #2</t>
  </si>
  <si>
    <t>Hurdle #3</t>
  </si>
  <si>
    <t>Hurdle #4</t>
  </si>
  <si>
    <t>Partnership Level Cash Flows</t>
  </si>
  <si>
    <t>Equity Share</t>
  </si>
  <si>
    <t>% Share</t>
  </si>
  <si>
    <t>Amount</t>
  </si>
  <si>
    <t>LP Contributions</t>
  </si>
  <si>
    <t>GP Contributions</t>
  </si>
  <si>
    <t>Total Contributions</t>
  </si>
  <si>
    <t>Total Cash Flows</t>
  </si>
  <si>
    <t>LP Distributions</t>
  </si>
  <si>
    <t>GP Distributions</t>
  </si>
  <si>
    <t>Prior Distributions</t>
  </si>
  <si>
    <t>Total Distributions</t>
  </si>
  <si>
    <t>Cash Flow Remaining</t>
  </si>
  <si>
    <t>Hurdle #2 Accrual</t>
  </si>
  <si>
    <t>Distributions to LP</t>
  </si>
  <si>
    <t>Distributions to GP</t>
  </si>
  <si>
    <t>Hurdle #3 Accrual</t>
  </si>
  <si>
    <t>Distribution to LP</t>
  </si>
  <si>
    <t>Distribution to GP</t>
  </si>
  <si>
    <t>LP Cash Flows</t>
  </si>
  <si>
    <t>GP Cash Flows</t>
  </si>
  <si>
    <t>Contributions</t>
  </si>
  <si>
    <t>Distributions</t>
  </si>
  <si>
    <t>LP Net Cash Flow</t>
  </si>
  <si>
    <t>LP IRR</t>
  </si>
  <si>
    <t>LP Equity Multiple</t>
  </si>
  <si>
    <t>GP Net Cash Flow</t>
  </si>
  <si>
    <t>GP IRR</t>
  </si>
  <si>
    <t>GP Equity Multiple</t>
  </si>
  <si>
    <t>Project-Level IRR</t>
  </si>
  <si>
    <t>Project-Level EM</t>
  </si>
  <si>
    <t>Preferred Return - Hurdle #1</t>
  </si>
  <si>
    <t>Hurdle # 4</t>
  </si>
  <si>
    <t>GP EM</t>
  </si>
  <si>
    <t>LP EM</t>
  </si>
  <si>
    <t>DEBT</t>
  </si>
  <si>
    <t>Payoff &amp; Amortization Equal Beginning Balance - Acquisition Financing</t>
  </si>
  <si>
    <t>Payoff &amp; Amortization Equal Beginning Balance - Refinancing</t>
  </si>
  <si>
    <t>CASH FLOWS</t>
  </si>
  <si>
    <t>Monthly Cash Flows Equal Annual Cash Flows (All Lines)</t>
  </si>
  <si>
    <t>Monthly Cash Flows Equal Annual Cash Flows (Net Cash Flow)</t>
  </si>
  <si>
    <t>Net Working Capital Equals Working Capital Spend</t>
  </si>
  <si>
    <t>Summary Details</t>
  </si>
  <si>
    <t>Project-Level Equity Multiple</t>
  </si>
  <si>
    <t>Utility Reimbursements</t>
  </si>
  <si>
    <t>Marketing</t>
  </si>
  <si>
    <t>Personnel</t>
  </si>
  <si>
    <t>General &amp; Administrative</t>
  </si>
  <si>
    <t>Turnover</t>
  </si>
  <si>
    <t>Contract Services</t>
  </si>
  <si>
    <t>Other Metrics</t>
  </si>
  <si>
    <t>Year 1 Expense Margin</t>
  </si>
  <si>
    <t>Year 1 Breakeven Ratio</t>
  </si>
  <si>
    <t>555 Main Street</t>
  </si>
  <si>
    <t>Clubhouse Remodel</t>
  </si>
  <si>
    <t>Exterior Lighting</t>
  </si>
  <si>
    <t>GP CF Split</t>
  </si>
  <si>
    <t>LP CF Split</t>
  </si>
  <si>
    <t>Hold Period Operating Expenses</t>
  </si>
  <si>
    <t>Circuit Breaker</t>
  </si>
  <si>
    <t>On/Off</t>
  </si>
  <si>
    <t>Sources (at Close)</t>
  </si>
  <si>
    <t>Total Uses (at Close)</t>
  </si>
  <si>
    <t>Average Cash-on-Cash Return</t>
  </si>
  <si>
    <t>Percentage of Stabilized Units</t>
  </si>
  <si>
    <t>Additional Equity Required</t>
  </si>
  <si>
    <t>Additional Equity Required (Post-Close)</t>
  </si>
  <si>
    <t>Rent Premium</t>
  </si>
  <si>
    <t>Rent Increase Timing</t>
  </si>
  <si>
    <t>Month Increase Starts</t>
  </si>
  <si>
    <t>Month Increase Complete</t>
  </si>
  <si>
    <t>Over In-Place</t>
  </si>
  <si>
    <t>Effective Gross Revenue</t>
  </si>
  <si>
    <t>Carlsbad, CA</t>
  </si>
  <si>
    <t>2BR - 2BA</t>
  </si>
  <si>
    <t>3BR - 2BA</t>
  </si>
  <si>
    <r>
      <t xml:space="preserve">www.breakintocre.com
</t>
    </r>
    <r>
      <rPr>
        <b/>
        <u/>
        <sz val="10"/>
        <color theme="0"/>
        <rFont val="Franklin Gothic Book"/>
        <family val="2"/>
      </rPr>
      <t>Model Instructions:</t>
    </r>
    <r>
      <rPr>
        <b/>
        <sz val="10"/>
        <color theme="0"/>
        <rFont val="Franklin Gothic Book"/>
        <family val="2"/>
      </rPr>
      <t xml:space="preserve">
</t>
    </r>
    <r>
      <rPr>
        <sz val="10"/>
        <color theme="0"/>
        <rFont val="Franklin Gothic Book"/>
        <family val="2"/>
      </rPr>
      <t xml:space="preserve">1. Only change values in </t>
    </r>
    <r>
      <rPr>
        <b/>
        <sz val="10"/>
        <color theme="0"/>
        <rFont val="Franklin Gothic Book"/>
        <family val="2"/>
      </rPr>
      <t>blue</t>
    </r>
    <r>
      <rPr>
        <sz val="10"/>
        <color theme="0"/>
        <rFont val="Franklin Gothic Book"/>
        <family val="2"/>
      </rPr>
      <t xml:space="preserve"> text.
2. Make sure </t>
    </r>
    <r>
      <rPr>
        <b/>
        <sz val="10"/>
        <color theme="0"/>
        <rFont val="Franklin Gothic Book"/>
        <family val="2"/>
      </rPr>
      <t>"Enable iterative calculation"</t>
    </r>
    <r>
      <rPr>
        <sz val="10"/>
        <color theme="0"/>
        <rFont val="Franklin Gothic Book"/>
        <family val="2"/>
      </rPr>
      <t xml:space="preserve"> is checked, with Maximum Iterations set to 100 and the Maximum Change set to .001 (File&gt;Options&gt;Formulas).
3. If model is returning #DIV/0! or #NUM errors throughout, set Circuit Breaker (cell I23) in the Summary tab to "On", save the file, then switch this back to "Off".
4. Once all assumptions are added to the model, all check cells in column A of the Checks tab should be highlighted in </t>
    </r>
    <r>
      <rPr>
        <b/>
        <sz val="10"/>
        <color theme="0"/>
        <rFont val="Franklin Gothic Book"/>
        <family val="2"/>
      </rPr>
      <t>green</t>
    </r>
    <r>
      <rPr>
        <sz val="10"/>
        <color theme="0"/>
        <rFont val="Franklin Gothic Book"/>
        <family val="2"/>
      </rPr>
      <t xml:space="preserve">. If one or more checks is highlighted in </t>
    </r>
    <r>
      <rPr>
        <b/>
        <sz val="10"/>
        <color theme="0"/>
        <rFont val="Franklin Gothic Book"/>
        <family val="2"/>
      </rPr>
      <t>red</t>
    </r>
    <r>
      <rPr>
        <sz val="10"/>
        <color theme="0"/>
        <rFont val="Franklin Gothic Book"/>
        <family val="2"/>
      </rPr>
      <t xml:space="preserve">, trace the the formula back to the corresponding sheets the formula is referring to in order to audit the error.
</t>
    </r>
    <r>
      <rPr>
        <b/>
        <sz val="10"/>
        <color theme="0"/>
        <rFont val="Franklin Gothic Book"/>
        <family val="2"/>
      </rPr>
      <t>DISCLAIMER:</t>
    </r>
    <r>
      <rPr>
        <sz val="10"/>
        <color theme="0"/>
        <rFont val="Franklin Gothic Book"/>
        <family val="2"/>
      </rPr>
      <t xml:space="preserve">
YOU ACKNOWLEDGE AND AGREE THAT ALL MATERIALS, DOCUMENTS, MEDIA, FORMULAS, EXCEL FILES, AND ANY OTHER INFORMATION (HEREINAFTER COLLECTIVELY REFERRED TO AS THE “MATERIALS”) PROVIDED BY JBK ENTERPRISES, LLC (THE “COMPANY”) THROUGH BREAKINTOCRE.COM OR ANY OF ITS OTHER AFFILIATE WEBSITES OR SOURCES ARE PROVIDED ON AN “AS IS” AND “WITH ALL FAULTS” BASIS. YOU EXPRESSLY AGREE THAT USE OF THE MATERIALS IS AT YOUR SOLE RISK. 
THE COMPANY DOES NOT MAKE ANY REPRESENTATIONS OR GRANT ANY WARRANTIES, EXPRESS OR IMPLIED, EITHER IN FACT, BY OPERATION OF LAW, BY STATUTE, OR OTHERWISE; AND BY USING THE MATERIALS, YOU SPECIFICALLY WAIVE, AND THE COMPANY SPECIFICALLY DISCLAIMS, ANY OTHER WARRANTIES, WHETHER WRITTEN OR ORAL, EXPRESS OR IMPLIED, INCLUDING ANY WARRANTY OF QUALITY, MERCHANTABILITY, FITNESS FOR A PARTICULAR USE OR PURPOSE, OR NON-INFRINGEMENT OF ANY INTELLECTUAL PROPERTY RIGHTS. 
THE COMPANY MAKES NO WARRANTY THAT THE MATERIALS WILL MEET YOUR REQUIREMENTS, OR THAT IT WILL BE UNINTERRUPTED, TIMELY, SECURE, OR ERROR-FREE, OR THAT ANY DEFECTS, IF ANY, WILL BE CORRECTED OR FIXED BY THE COMPANY. YOU AGREE THAT THE COMPANY MAKES NO WARRANTY AS TO THE RESULTS THAT MAY BE OBTAINED FROM THE USE OF THE MATERIALS OR AS TO THE ACCURACY OR RELIABILITY OF ANY INFORMATION OBTAINED THROUGH THE MATERIALS. 
THE COMPANY IS NOT PROVIDING ANY TAX, LEGAL, ACCOUNTING, VALUATION, OR FINANCIAL ADVICE NOR IS THE COMPANY MAKING ANY RECOMMENDATIONS. ALL INFORMATION PROVIDED IS INTENDED SOLELY FOR EDUCATIONAL PURPOSES. YOU ARE HEREBY ADVISED TO CONSULT WITH YOUR OWN PERSONAL PROFESSIONAL ADVISORS REGARDING THE USE OF ANY MATERIALS PRIOR TO PUTTING ANY MATERIALS INTO ACTION. 
YOUR ACCESS TO AND USE OF THE MATERIALS ARE AT ALL TIMES SUBJECT TO, AND BY USING THE MATERIALS YOU AGREE TO BE BOUND BY, ALL OF THE TERMS AND CONDITIONS FOUND AT https://breakintocre.com/terms/, AND YOU FURTHER AGREE TO HOLD THE COMPANY AND ITS AFFILIATES HARMLESS FOR ANY CONSEQUENCES RELATED TO YOUR USE OF THE MATERIALS. NO COMMUNICATION (WRITTEN OR ORAL) SHALL BE DEEMED TO BE AN ASSURANCE, GUARANTEE, OR WARRANTY.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</si>
</sst>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_);[Red]\(&quot;$&quot;#,##0\)"/>
    <numFmt numFmtId="44" formatCode="_(&quot;$&quot;* #,##0.00_);_(&quot;$&quot;* \(#,##0.00\);_(&quot;$&quot;* &quot;-&quot;??_);_(@_)"/>
    <numFmt numFmtId="164" formatCode="&quot;Year&quot;\ 0"/>
    <numFmt numFmtId="165" formatCode="&quot;$&quot;#,##0.00"/>
    <numFmt numFmtId="166" formatCode="&quot;$&quot;#,##0"/>
    <numFmt numFmtId="167" formatCode="#0.0%_);\(#0.0%\)"/>
    <numFmt numFmtId="168" formatCode="0\ &quot;Years&quot;"/>
    <numFmt numFmtId="169" formatCode="0\ &quot;Months&quot;"/>
    <numFmt numFmtId="170" formatCode="#0.00%_);\(#0.00%\)"/>
    <numFmt numFmtId="171" formatCode="&quot;YES&quot;;;&quot;NO&quot;"/>
    <numFmt numFmtId="172" formatCode="0.00000%"/>
    <numFmt numFmtId="173" formatCode="#0.000%_);\(#0.000%\)"/>
    <numFmt numFmtId="174" formatCode="#0.0000%_);\(#0.0000%\)"/>
    <numFmt numFmtId="175" formatCode="0.00&quot;x&quot;"/>
    <numFmt numFmtId="176" formatCode="&quot;Month&quot;\ 0"/>
    <numFmt numFmtId="177" formatCode="&quot;Up to &quot;0%"/>
    <numFmt numFmtId="178" formatCode="&quot;Above &quot;0%"/>
    <numFmt numFmtId="179" formatCode="&quot;On&quot;;;&quot;Off&quot;"/>
    <numFmt numFmtId="180" formatCode="0.0%"/>
  </numFmts>
  <fonts count="20" x14ac:knownFonts="1">
    <font>
      <sz val="11"/>
      <color theme="1"/>
      <name val="Calibri"/>
      <family val="2"/>
      <scheme val="minor"/>
    </font>
    <font>
      <sz val="11"/>
      <color theme="1"/>
      <name val="Calibri"/>
      <family val="2"/>
      <scheme val="minor"/>
    </font>
    <font>
      <sz val="11"/>
      <color indexed="8"/>
      <name val="Calibri"/>
      <family val="2"/>
    </font>
    <font>
      <b/>
      <sz val="10"/>
      <color theme="0"/>
      <name val="Franklin Gothic Book"/>
      <family val="2"/>
    </font>
    <font>
      <sz val="10"/>
      <color theme="0"/>
      <name val="Franklin Gothic Book"/>
      <family val="2"/>
    </font>
    <font>
      <sz val="10"/>
      <color theme="1"/>
      <name val="Franklin Gothic Book"/>
      <family val="2"/>
    </font>
    <font>
      <sz val="10"/>
      <color indexed="12"/>
      <name val="Franklin Gothic Book"/>
      <family val="2"/>
    </font>
    <font>
      <sz val="10"/>
      <color indexed="8"/>
      <name val="Franklin Gothic Book"/>
      <family val="2"/>
    </font>
    <font>
      <i/>
      <sz val="10"/>
      <color indexed="12"/>
      <name val="Franklin Gothic Book"/>
      <family val="2"/>
    </font>
    <font>
      <b/>
      <sz val="10"/>
      <color theme="1"/>
      <name val="Franklin Gothic Book"/>
      <family val="2"/>
    </font>
    <font>
      <b/>
      <sz val="10"/>
      <color indexed="8"/>
      <name val="Franklin Gothic Book"/>
      <family val="2"/>
    </font>
    <font>
      <i/>
      <sz val="10"/>
      <color indexed="8"/>
      <name val="Franklin Gothic Book"/>
      <family val="2"/>
    </font>
    <font>
      <sz val="10"/>
      <name val="Franklin Gothic Book"/>
      <family val="2"/>
    </font>
    <font>
      <b/>
      <u/>
      <sz val="10"/>
      <color theme="1"/>
      <name val="Franklin Gothic Book"/>
      <family val="2"/>
    </font>
    <font>
      <b/>
      <sz val="10"/>
      <color indexed="12"/>
      <name val="Franklin Gothic Book"/>
      <family val="2"/>
    </font>
    <font>
      <i/>
      <sz val="10"/>
      <color theme="1"/>
      <name val="Franklin Gothic Book"/>
      <family val="2"/>
    </font>
    <font>
      <sz val="11"/>
      <color theme="1"/>
      <name val="Franklin Gothic Book"/>
      <family val="2"/>
    </font>
    <font>
      <b/>
      <u/>
      <sz val="10"/>
      <color indexed="10"/>
      <name val="Franklin Gothic Book"/>
      <family val="2"/>
    </font>
    <font>
      <sz val="10"/>
      <color rgb="FF0000FF"/>
      <name val="Franklin Gothic Book"/>
      <family val="2"/>
    </font>
    <font>
      <b/>
      <u/>
      <sz val="10"/>
      <color theme="0"/>
      <name val="Franklin Gothic Book"/>
      <family val="2"/>
    </font>
  </fonts>
  <fills count="12">
    <fill>
      <patternFill patternType="none"/>
    </fill>
    <fill>
      <patternFill patternType="gray125"/>
    </fill>
    <fill>
      <patternFill patternType="solid">
        <fgColor theme="4" tint="-0.499984740745262"/>
        <bgColor indexed="64"/>
      </patternFill>
    </fill>
    <fill>
      <patternFill patternType="solid">
        <fgColor theme="2"/>
        <bgColor indexed="64"/>
      </patternFill>
    </fill>
    <fill>
      <patternFill patternType="solid">
        <fgColor theme="4" tint="0.79998168889431442"/>
        <bgColor indexed="64"/>
      </patternFill>
    </fill>
    <fill>
      <patternFill patternType="solid">
        <fgColor theme="8" tint="-0.49998474074526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indexed="22"/>
        <bgColor indexed="64"/>
      </patternFill>
    </fill>
  </fills>
  <borders count="16">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s>
  <cellStyleXfs count="5">
    <xf numFmtId="0" fontId="0" fillId="0" borderId="0"/>
    <xf numFmtId="9" fontId="1" fillId="0" borderId="0" applyFont="0" applyFill="0" applyBorder="0" applyAlignment="0" applyProtection="0"/>
    <xf numFmtId="0" fontId="1" fillId="0" borderId="0"/>
    <xf numFmtId="44" fontId="2" fillId="0" borderId="0" applyFont="0" applyFill="0" applyBorder="0" applyAlignment="0" applyProtection="0"/>
    <xf numFmtId="0" fontId="1" fillId="0" borderId="0"/>
  </cellStyleXfs>
  <cellXfs count="369">
    <xf numFmtId="0" fontId="0" fillId="0" borderId="0" xfId="0"/>
    <xf numFmtId="0" fontId="5" fillId="0" borderId="0" xfId="0" applyFont="1"/>
    <xf numFmtId="0" fontId="5" fillId="3" borderId="6" xfId="0" applyFont="1" applyFill="1" applyBorder="1" applyAlignment="1">
      <alignment horizontal="right"/>
    </xf>
    <xf numFmtId="0" fontId="6" fillId="0" borderId="2" xfId="0" applyFont="1" applyBorder="1" applyAlignment="1">
      <alignment horizontal="center"/>
    </xf>
    <xf numFmtId="0" fontId="5" fillId="3" borderId="9" xfId="0" applyFont="1" applyFill="1" applyBorder="1" applyAlignment="1">
      <alignment horizontal="right"/>
    </xf>
    <xf numFmtId="166" fontId="7" fillId="0" borderId="2" xfId="1" applyNumberFormat="1" applyFont="1" applyBorder="1" applyAlignment="1">
      <alignment horizontal="center"/>
    </xf>
    <xf numFmtId="10" fontId="7" fillId="0" borderId="2" xfId="0" applyNumberFormat="1" applyFont="1" applyBorder="1" applyAlignment="1">
      <alignment horizontal="center"/>
    </xf>
    <xf numFmtId="0" fontId="7" fillId="0" borderId="2" xfId="0" applyFont="1" applyBorder="1" applyAlignment="1">
      <alignment horizontal="center"/>
    </xf>
    <xf numFmtId="9" fontId="6" fillId="0" borderId="2" xfId="0" applyNumberFormat="1" applyFont="1" applyBorder="1" applyAlignment="1">
      <alignment horizontal="center"/>
    </xf>
    <xf numFmtId="170" fontId="7" fillId="0" borderId="2" xfId="1" applyNumberFormat="1" applyFont="1" applyBorder="1" applyAlignment="1">
      <alignment horizontal="center"/>
    </xf>
    <xf numFmtId="2" fontId="7" fillId="0" borderId="2" xfId="0" applyNumberFormat="1" applyFont="1" applyBorder="1" applyAlignment="1">
      <alignment horizontal="center"/>
    </xf>
    <xf numFmtId="166" fontId="7" fillId="0" borderId="2" xfId="0" applyNumberFormat="1" applyFont="1" applyBorder="1" applyAlignment="1">
      <alignment horizontal="center"/>
    </xf>
    <xf numFmtId="3" fontId="7" fillId="0" borderId="2" xfId="0" applyNumberFormat="1" applyFont="1" applyBorder="1" applyAlignment="1">
      <alignment horizontal="center"/>
    </xf>
    <xf numFmtId="10" fontId="6" fillId="0" borderId="2" xfId="0" applyNumberFormat="1" applyFont="1" applyBorder="1" applyAlignment="1">
      <alignment horizontal="center"/>
    </xf>
    <xf numFmtId="0" fontId="8" fillId="0" borderId="0" xfId="0" applyFont="1"/>
    <xf numFmtId="2" fontId="6" fillId="0" borderId="2" xfId="0" applyNumberFormat="1" applyFont="1" applyBorder="1" applyAlignment="1">
      <alignment horizontal="center"/>
    </xf>
    <xf numFmtId="0" fontId="5" fillId="3" borderId="5" xfId="0" applyFont="1" applyFill="1" applyBorder="1" applyAlignment="1">
      <alignment horizontal="right"/>
    </xf>
    <xf numFmtId="166" fontId="7" fillId="0" borderId="4" xfId="0" applyNumberFormat="1" applyFont="1" applyBorder="1" applyAlignment="1">
      <alignment horizontal="center"/>
    </xf>
    <xf numFmtId="1" fontId="7" fillId="0" borderId="2" xfId="0" applyNumberFormat="1" applyFont="1" applyBorder="1" applyAlignment="1">
      <alignment horizontal="center"/>
    </xf>
    <xf numFmtId="169" fontId="6" fillId="0" borderId="2" xfId="0" applyNumberFormat="1" applyFont="1" applyBorder="1" applyAlignment="1">
      <alignment horizontal="center"/>
    </xf>
    <xf numFmtId="167" fontId="6" fillId="0" borderId="2" xfId="0" applyNumberFormat="1" applyFont="1" applyBorder="1" applyAlignment="1">
      <alignment horizontal="center"/>
    </xf>
    <xf numFmtId="175" fontId="7" fillId="0" borderId="4" xfId="1" applyNumberFormat="1" applyFont="1" applyBorder="1" applyAlignment="1">
      <alignment horizontal="center"/>
    </xf>
    <xf numFmtId="0" fontId="6" fillId="0" borderId="4" xfId="0" applyFont="1" applyBorder="1" applyAlignment="1">
      <alignment horizontal="center"/>
    </xf>
    <xf numFmtId="168" fontId="6" fillId="0" borderId="2" xfId="0" applyNumberFormat="1" applyFont="1" applyBorder="1" applyAlignment="1">
      <alignment horizontal="center"/>
    </xf>
    <xf numFmtId="170" fontId="5" fillId="0" borderId="9" xfId="1" applyNumberFormat="1" applyFont="1" applyBorder="1" applyAlignment="1">
      <alignment horizontal="center"/>
    </xf>
    <xf numFmtId="0" fontId="5" fillId="0" borderId="13" xfId="0" applyFont="1" applyFill="1" applyBorder="1" applyAlignment="1">
      <alignment horizontal="right"/>
    </xf>
    <xf numFmtId="0" fontId="6" fillId="0" borderId="13" xfId="0" applyFont="1" applyFill="1" applyBorder="1" applyAlignment="1">
      <alignment horizontal="center"/>
    </xf>
    <xf numFmtId="175" fontId="5" fillId="0" borderId="5" xfId="1" applyNumberFormat="1" applyFont="1" applyBorder="1" applyAlignment="1">
      <alignment horizontal="center"/>
    </xf>
    <xf numFmtId="0" fontId="5" fillId="0" borderId="0" xfId="0" applyFont="1" applyFill="1" applyBorder="1" applyAlignment="1">
      <alignment horizontal="right"/>
    </xf>
    <xf numFmtId="170" fontId="5" fillId="0" borderId="14" xfId="1" applyNumberFormat="1" applyFont="1" applyBorder="1" applyAlignment="1">
      <alignment horizontal="center"/>
    </xf>
    <xf numFmtId="175" fontId="5" fillId="0" borderId="4" xfId="1" applyNumberFormat="1" applyFont="1" applyBorder="1" applyAlignment="1">
      <alignment horizontal="center"/>
    </xf>
    <xf numFmtId="0" fontId="9" fillId="3" borderId="12" xfId="0" applyFont="1" applyFill="1" applyBorder="1" applyAlignment="1">
      <alignment horizontal="right"/>
    </xf>
    <xf numFmtId="0" fontId="10" fillId="0" borderId="8" xfId="0" applyFont="1" applyBorder="1" applyAlignment="1">
      <alignment horizontal="center"/>
    </xf>
    <xf numFmtId="176" fontId="7" fillId="0" borderId="14" xfId="0" applyNumberFormat="1" applyFont="1" applyFill="1" applyBorder="1" applyAlignment="1">
      <alignment horizontal="center"/>
    </xf>
    <xf numFmtId="170" fontId="7" fillId="0" borderId="4" xfId="1" applyNumberFormat="1" applyFont="1" applyBorder="1" applyAlignment="1">
      <alignment horizontal="center"/>
    </xf>
    <xf numFmtId="2" fontId="11" fillId="0" borderId="4" xfId="0" applyNumberFormat="1" applyFont="1" applyBorder="1" applyAlignment="1">
      <alignment horizontal="center"/>
    </xf>
    <xf numFmtId="6" fontId="7" fillId="0" borderId="2" xfId="0" applyNumberFormat="1" applyFont="1" applyFill="1" applyBorder="1" applyAlignment="1">
      <alignment horizontal="center"/>
    </xf>
    <xf numFmtId="166" fontId="5" fillId="0" borderId="8" xfId="1" applyNumberFormat="1" applyFont="1" applyBorder="1" applyAlignment="1">
      <alignment horizontal="center"/>
    </xf>
    <xf numFmtId="10" fontId="6" fillId="0" borderId="2" xfId="0" applyNumberFormat="1" applyFont="1" applyFill="1" applyBorder="1" applyAlignment="1">
      <alignment horizontal="center"/>
    </xf>
    <xf numFmtId="6" fontId="6" fillId="0" borderId="2" xfId="0" applyNumberFormat="1" applyFont="1" applyBorder="1" applyAlignment="1">
      <alignment horizontal="center"/>
    </xf>
    <xf numFmtId="175" fontId="7" fillId="0" borderId="2" xfId="0" applyNumberFormat="1" applyFont="1" applyBorder="1" applyAlignment="1">
      <alignment horizontal="center"/>
    </xf>
    <xf numFmtId="6" fontId="7" fillId="0" borderId="2" xfId="0" applyNumberFormat="1" applyFont="1" applyBorder="1" applyAlignment="1">
      <alignment horizontal="center"/>
    </xf>
    <xf numFmtId="10" fontId="6" fillId="0" borderId="0" xfId="0" applyNumberFormat="1" applyFont="1" applyAlignment="1">
      <alignment horizontal="left"/>
    </xf>
    <xf numFmtId="166" fontId="10" fillId="0" borderId="8" xfId="1" applyNumberFormat="1" applyFont="1" applyBorder="1" applyAlignment="1">
      <alignment horizontal="center"/>
    </xf>
    <xf numFmtId="10" fontId="12" fillId="0" borderId="2" xfId="1" applyNumberFormat="1" applyFont="1" applyBorder="1" applyAlignment="1">
      <alignment horizontal="center"/>
    </xf>
    <xf numFmtId="166" fontId="10" fillId="0" borderId="12" xfId="1" applyNumberFormat="1" applyFont="1" applyBorder="1" applyAlignment="1">
      <alignment horizontal="center"/>
    </xf>
    <xf numFmtId="14" fontId="6" fillId="0" borderId="4" xfId="0" applyNumberFormat="1" applyFont="1" applyBorder="1" applyAlignment="1">
      <alignment horizontal="center"/>
    </xf>
    <xf numFmtId="0" fontId="7" fillId="0" borderId="4" xfId="0" applyFont="1" applyBorder="1" applyAlignment="1">
      <alignment horizontal="center"/>
    </xf>
    <xf numFmtId="9" fontId="6" fillId="0" borderId="0" xfId="0" applyNumberFormat="1" applyFont="1" applyBorder="1" applyAlignment="1">
      <alignment horizontal="center"/>
    </xf>
    <xf numFmtId="0" fontId="5" fillId="0" borderId="0" xfId="0" applyFont="1" applyBorder="1" applyAlignment="1">
      <alignment horizontal="center"/>
    </xf>
    <xf numFmtId="0" fontId="5" fillId="0" borderId="2" xfId="0" applyFont="1" applyBorder="1" applyAlignment="1">
      <alignment horizontal="center"/>
    </xf>
    <xf numFmtId="9" fontId="7" fillId="0" borderId="0" xfId="0" applyNumberFormat="1" applyFont="1" applyBorder="1" applyAlignment="1">
      <alignment horizontal="center"/>
    </xf>
    <xf numFmtId="170" fontId="6" fillId="0" borderId="2" xfId="0" applyNumberFormat="1" applyFont="1" applyBorder="1" applyAlignment="1">
      <alignment horizontal="center"/>
    </xf>
    <xf numFmtId="177" fontId="6" fillId="0" borderId="0" xfId="0" applyNumberFormat="1" applyFont="1" applyBorder="1" applyAlignment="1">
      <alignment horizontal="center"/>
    </xf>
    <xf numFmtId="9" fontId="5" fillId="0" borderId="0" xfId="0" applyNumberFormat="1" applyFont="1" applyBorder="1" applyAlignment="1">
      <alignment horizontal="center"/>
    </xf>
    <xf numFmtId="9" fontId="5" fillId="0" borderId="2" xfId="0" applyNumberFormat="1" applyFont="1" applyBorder="1" applyAlignment="1">
      <alignment horizontal="center"/>
    </xf>
    <xf numFmtId="0" fontId="3" fillId="10" borderId="9" xfId="0" applyFont="1" applyFill="1" applyBorder="1" applyAlignment="1">
      <alignment horizontal="right"/>
    </xf>
    <xf numFmtId="170" fontId="10" fillId="7" borderId="14" xfId="1" applyNumberFormat="1" applyFont="1" applyFill="1" applyBorder="1" applyAlignment="1">
      <alignment horizontal="center"/>
    </xf>
    <xf numFmtId="178" fontId="12" fillId="0" borderId="0" xfId="0" applyNumberFormat="1" applyFont="1" applyBorder="1" applyAlignment="1">
      <alignment horizontal="center"/>
    </xf>
    <xf numFmtId="0" fontId="3" fillId="10" borderId="5" xfId="0" applyFont="1" applyFill="1" applyBorder="1" applyAlignment="1">
      <alignment horizontal="right"/>
    </xf>
    <xf numFmtId="170" fontId="6" fillId="0" borderId="10" xfId="0" applyNumberFormat="1" applyFont="1" applyBorder="1" applyAlignment="1">
      <alignment horizontal="center"/>
    </xf>
    <xf numFmtId="0" fontId="3" fillId="2" borderId="7" xfId="0" applyFont="1" applyFill="1" applyBorder="1" applyAlignment="1">
      <alignment horizontal="centerContinuous"/>
    </xf>
    <xf numFmtId="0" fontId="3" fillId="2" borderId="11" xfId="0" applyFont="1" applyFill="1" applyBorder="1" applyAlignment="1">
      <alignment horizontal="centerContinuous"/>
    </xf>
    <xf numFmtId="0" fontId="3" fillId="2" borderId="8" xfId="0" applyFont="1" applyFill="1" applyBorder="1" applyAlignment="1">
      <alignment horizontal="centerContinuous"/>
    </xf>
    <xf numFmtId="0" fontId="9" fillId="0" borderId="7" xfId="0" applyFont="1" applyBorder="1" applyAlignment="1">
      <alignment horizontal="center"/>
    </xf>
    <xf numFmtId="0" fontId="9" fillId="0" borderId="11" xfId="0" applyFont="1" applyBorder="1" applyAlignment="1">
      <alignment horizontal="center"/>
    </xf>
    <xf numFmtId="0" fontId="9" fillId="0" borderId="8" xfId="0" applyFont="1" applyBorder="1" applyAlignment="1">
      <alignment horizontal="center"/>
    </xf>
    <xf numFmtId="0" fontId="5" fillId="7" borderId="9" xfId="0" applyFont="1" applyFill="1" applyBorder="1" applyAlignment="1">
      <alignment horizontal="right"/>
    </xf>
    <xf numFmtId="10" fontId="6" fillId="0" borderId="14" xfId="0" applyNumberFormat="1" applyFont="1" applyBorder="1" applyAlignment="1">
      <alignment horizontal="center"/>
    </xf>
    <xf numFmtId="10" fontId="6" fillId="0" borderId="13" xfId="0" applyNumberFormat="1" applyFont="1" applyBorder="1" applyAlignment="1">
      <alignment horizontal="center"/>
    </xf>
    <xf numFmtId="0" fontId="6" fillId="0" borderId="1" xfId="0" applyFont="1" applyBorder="1" applyAlignment="1">
      <alignment horizontal="center"/>
    </xf>
    <xf numFmtId="0" fontId="6" fillId="0" borderId="0" xfId="0" applyFont="1" applyBorder="1" applyAlignment="1">
      <alignment horizontal="center"/>
    </xf>
    <xf numFmtId="3" fontId="6" fillId="0" borderId="0" xfId="0" applyNumberFormat="1" applyFont="1" applyBorder="1" applyAlignment="1">
      <alignment horizontal="center"/>
    </xf>
    <xf numFmtId="166" fontId="6" fillId="0" borderId="0" xfId="0" applyNumberFormat="1" applyFont="1" applyBorder="1" applyAlignment="1">
      <alignment horizontal="center"/>
    </xf>
    <xf numFmtId="165" fontId="5" fillId="0" borderId="2" xfId="0" applyNumberFormat="1" applyFont="1" applyBorder="1" applyAlignment="1">
      <alignment horizontal="center"/>
    </xf>
    <xf numFmtId="0" fontId="5" fillId="7" borderId="5" xfId="0" applyFont="1" applyFill="1" applyBorder="1" applyAlignment="1">
      <alignment horizontal="right"/>
    </xf>
    <xf numFmtId="10" fontId="6" fillId="0" borderId="4" xfId="0" applyNumberFormat="1" applyFont="1" applyBorder="1" applyAlignment="1">
      <alignment horizontal="center"/>
    </xf>
    <xf numFmtId="10" fontId="6" fillId="0" borderId="0" xfId="0" applyNumberFormat="1" applyFont="1" applyBorder="1" applyAlignment="1">
      <alignment horizontal="center"/>
    </xf>
    <xf numFmtId="10" fontId="6" fillId="0" borderId="10" xfId="0" applyNumberFormat="1" applyFont="1" applyBorder="1" applyAlignment="1">
      <alignment horizontal="center"/>
    </xf>
    <xf numFmtId="166" fontId="6" fillId="0" borderId="2" xfId="0" applyNumberFormat="1" applyFont="1" applyBorder="1" applyAlignment="1">
      <alignment horizontal="center"/>
    </xf>
    <xf numFmtId="0" fontId="5" fillId="7" borderId="6" xfId="0" applyFont="1" applyFill="1" applyBorder="1" applyAlignment="1">
      <alignment horizontal="right"/>
    </xf>
    <xf numFmtId="9" fontId="5" fillId="0" borderId="11" xfId="1" applyFont="1" applyBorder="1" applyAlignment="1">
      <alignment horizontal="center"/>
    </xf>
    <xf numFmtId="166" fontId="9" fillId="0" borderId="10" xfId="1" applyNumberFormat="1" applyFont="1" applyBorder="1" applyAlignment="1">
      <alignment horizontal="center"/>
    </xf>
    <xf numFmtId="166" fontId="9" fillId="0" borderId="11" xfId="0" applyNumberFormat="1" applyFont="1" applyBorder="1" applyAlignment="1">
      <alignment horizontal="center"/>
    </xf>
    <xf numFmtId="170" fontId="5" fillId="0" borderId="0" xfId="1" applyNumberFormat="1" applyFont="1"/>
    <xf numFmtId="166" fontId="6" fillId="0" borderId="4" xfId="0" applyNumberFormat="1" applyFont="1" applyBorder="1" applyAlignment="1">
      <alignment horizontal="center"/>
    </xf>
    <xf numFmtId="166" fontId="5" fillId="0" borderId="0" xfId="0" applyNumberFormat="1" applyFont="1"/>
    <xf numFmtId="173" fontId="5" fillId="0" borderId="0" xfId="1" applyNumberFormat="1" applyFont="1"/>
    <xf numFmtId="174" fontId="5" fillId="0" borderId="0" xfId="1" applyNumberFormat="1" applyFont="1"/>
    <xf numFmtId="0" fontId="9" fillId="7" borderId="5" xfId="0" applyFont="1" applyFill="1" applyBorder="1" applyAlignment="1">
      <alignment horizontal="right"/>
    </xf>
    <xf numFmtId="166" fontId="5" fillId="0" borderId="4" xfId="0" applyNumberFormat="1" applyFont="1" applyBorder="1" applyAlignment="1">
      <alignment horizontal="center"/>
    </xf>
    <xf numFmtId="0" fontId="5" fillId="0" borderId="1" xfId="0" applyFont="1" applyBorder="1" applyAlignment="1">
      <alignment horizontal="center"/>
    </xf>
    <xf numFmtId="3" fontId="5" fillId="0" borderId="0" xfId="0" applyNumberFormat="1" applyFont="1" applyBorder="1" applyAlignment="1">
      <alignment horizontal="center"/>
    </xf>
    <xf numFmtId="0" fontId="6" fillId="0" borderId="0" xfId="0" applyFont="1"/>
    <xf numFmtId="164" fontId="5" fillId="0" borderId="0" xfId="0" applyNumberFormat="1" applyFont="1"/>
    <xf numFmtId="0" fontId="3" fillId="5" borderId="7" xfId="0" applyFont="1" applyFill="1" applyBorder="1" applyAlignment="1">
      <alignment horizontal="centerContinuous"/>
    </xf>
    <xf numFmtId="0" fontId="3" fillId="5" borderId="8" xfId="0" applyFont="1" applyFill="1" applyBorder="1" applyAlignment="1">
      <alignment horizontal="centerContinuous"/>
    </xf>
    <xf numFmtId="166" fontId="7" fillId="0" borderId="9" xfId="0" applyNumberFormat="1" applyFont="1" applyBorder="1" applyAlignment="1">
      <alignment horizontal="center"/>
    </xf>
    <xf numFmtId="10" fontId="5" fillId="0" borderId="0" xfId="0" applyNumberFormat="1" applyFont="1"/>
    <xf numFmtId="6" fontId="7" fillId="0" borderId="6" xfId="0" applyNumberFormat="1" applyFont="1" applyBorder="1" applyAlignment="1">
      <alignment horizontal="center"/>
    </xf>
    <xf numFmtId="6" fontId="6" fillId="0" borderId="6" xfId="0" applyNumberFormat="1" applyFont="1" applyBorder="1" applyAlignment="1">
      <alignment horizontal="center"/>
    </xf>
    <xf numFmtId="0" fontId="5" fillId="0" borderId="0" xfId="0" applyFont="1" applyAlignment="1">
      <alignment horizontal="right"/>
    </xf>
    <xf numFmtId="10" fontId="7" fillId="0" borderId="12" xfId="0" applyNumberFormat="1" applyFont="1" applyBorder="1" applyAlignment="1">
      <alignment horizontal="center"/>
    </xf>
    <xf numFmtId="166" fontId="7" fillId="0" borderId="12" xfId="0" applyNumberFormat="1" applyFont="1" applyBorder="1" applyAlignment="1">
      <alignment horizontal="center"/>
    </xf>
    <xf numFmtId="166" fontId="6" fillId="0" borderId="12" xfId="0" applyNumberFormat="1" applyFont="1" applyBorder="1" applyAlignment="1">
      <alignment horizontal="center"/>
    </xf>
    <xf numFmtId="0" fontId="9" fillId="0" borderId="0" xfId="0" applyFont="1" applyAlignment="1">
      <alignment horizontal="right"/>
    </xf>
    <xf numFmtId="166" fontId="10" fillId="0" borderId="12" xfId="0" applyNumberFormat="1" applyFont="1" applyBorder="1" applyAlignment="1">
      <alignment horizontal="center"/>
    </xf>
    <xf numFmtId="6" fontId="6" fillId="0" borderId="5" xfId="0" applyNumberFormat="1" applyFont="1" applyBorder="1" applyAlignment="1">
      <alignment horizontal="center"/>
    </xf>
    <xf numFmtId="6" fontId="5" fillId="0" borderId="4" xfId="0" applyNumberFormat="1" applyFont="1" applyBorder="1" applyAlignment="1">
      <alignment horizontal="center"/>
    </xf>
    <xf numFmtId="6" fontId="10" fillId="0" borderId="5" xfId="0" applyNumberFormat="1" applyFont="1" applyBorder="1" applyAlignment="1">
      <alignment horizontal="center"/>
    </xf>
    <xf numFmtId="0" fontId="9" fillId="7" borderId="12" xfId="0" applyFont="1" applyFill="1" applyBorder="1" applyAlignment="1">
      <alignment horizontal="right"/>
    </xf>
    <xf numFmtId="10" fontId="6" fillId="0" borderId="12" xfId="0" applyNumberFormat="1" applyFont="1" applyBorder="1" applyAlignment="1">
      <alignment horizontal="center"/>
    </xf>
    <xf numFmtId="0" fontId="5" fillId="6" borderId="9" xfId="0" applyFont="1" applyFill="1" applyBorder="1" applyAlignment="1">
      <alignment horizontal="right"/>
    </xf>
    <xf numFmtId="172" fontId="6" fillId="0" borderId="2" xfId="0" applyNumberFormat="1" applyFont="1" applyFill="1" applyBorder="1" applyAlignment="1">
      <alignment horizontal="center"/>
    </xf>
    <xf numFmtId="0" fontId="5" fillId="6" borderId="6" xfId="0" applyFont="1" applyFill="1" applyBorder="1" applyAlignment="1">
      <alignment horizontal="right"/>
    </xf>
    <xf numFmtId="6" fontId="6" fillId="0" borderId="2" xfId="0" applyNumberFormat="1" applyFont="1" applyFill="1" applyBorder="1" applyAlignment="1">
      <alignment horizontal="center"/>
    </xf>
    <xf numFmtId="0" fontId="6" fillId="0" borderId="2" xfId="0" applyFont="1" applyFill="1" applyBorder="1" applyAlignment="1">
      <alignment horizontal="center"/>
    </xf>
    <xf numFmtId="9" fontId="6" fillId="0" borderId="2" xfId="0" applyNumberFormat="1" applyFont="1" applyFill="1" applyBorder="1" applyAlignment="1">
      <alignment horizontal="center"/>
    </xf>
    <xf numFmtId="0" fontId="5" fillId="6" borderId="5" xfId="0" applyFont="1" applyFill="1" applyBorder="1" applyAlignment="1">
      <alignment horizontal="right"/>
    </xf>
    <xf numFmtId="171" fontId="6" fillId="0" borderId="4" xfId="0" applyNumberFormat="1" applyFont="1" applyFill="1" applyBorder="1" applyAlignment="1">
      <alignment horizontal="center"/>
    </xf>
    <xf numFmtId="0" fontId="3" fillId="5" borderId="9" xfId="0" applyFont="1" applyFill="1" applyBorder="1" applyAlignment="1">
      <alignment horizontal="right"/>
    </xf>
    <xf numFmtId="0" fontId="3" fillId="5" borderId="13" xfId="0" applyFont="1" applyFill="1" applyBorder="1" applyAlignment="1">
      <alignment horizontal="center"/>
    </xf>
    <xf numFmtId="0" fontId="3" fillId="5" borderId="6" xfId="0" applyFont="1" applyFill="1" applyBorder="1" applyAlignment="1">
      <alignment horizontal="right"/>
    </xf>
    <xf numFmtId="0" fontId="3" fillId="5" borderId="0" xfId="0" applyFont="1" applyFill="1" applyBorder="1" applyAlignment="1">
      <alignment horizontal="center"/>
    </xf>
    <xf numFmtId="0" fontId="3" fillId="5" borderId="5" xfId="0" applyFont="1" applyFill="1" applyBorder="1" applyAlignment="1">
      <alignment horizontal="right"/>
    </xf>
    <xf numFmtId="14" fontId="3" fillId="5" borderId="10" xfId="0" applyNumberFormat="1" applyFont="1" applyFill="1" applyBorder="1" applyAlignment="1">
      <alignment horizontal="center"/>
    </xf>
    <xf numFmtId="0" fontId="9" fillId="7" borderId="6" xfId="0" applyFont="1" applyFill="1" applyBorder="1" applyAlignment="1">
      <alignment horizontal="right"/>
    </xf>
    <xf numFmtId="38" fontId="5" fillId="0" borderId="0" xfId="0" applyNumberFormat="1" applyFont="1"/>
    <xf numFmtId="38" fontId="15" fillId="0" borderId="0" xfId="0" applyNumberFormat="1" applyFont="1"/>
    <xf numFmtId="0" fontId="9" fillId="7" borderId="9" xfId="0" applyFont="1" applyFill="1" applyBorder="1" applyAlignment="1">
      <alignment horizontal="right"/>
    </xf>
    <xf numFmtId="0" fontId="5" fillId="7" borderId="6" xfId="0" applyFont="1" applyFill="1" applyBorder="1"/>
    <xf numFmtId="38" fontId="9" fillId="0" borderId="11" xfId="0" applyNumberFormat="1" applyFont="1" applyBorder="1"/>
    <xf numFmtId="170" fontId="7" fillId="0" borderId="12" xfId="1" applyNumberFormat="1" applyFont="1" applyBorder="1" applyAlignment="1">
      <alignment horizontal="center"/>
    </xf>
    <xf numFmtId="175" fontId="5" fillId="0" borderId="12" xfId="0" applyNumberFormat="1" applyFont="1" applyBorder="1" applyAlignment="1">
      <alignment horizontal="center"/>
    </xf>
    <xf numFmtId="170" fontId="5" fillId="0" borderId="12" xfId="1" applyNumberFormat="1" applyFont="1" applyBorder="1" applyAlignment="1">
      <alignment horizontal="center"/>
    </xf>
    <xf numFmtId="0" fontId="3" fillId="5" borderId="2" xfId="0" applyFont="1" applyFill="1" applyBorder="1" applyAlignment="1">
      <alignment horizontal="center"/>
    </xf>
    <xf numFmtId="0" fontId="16" fillId="0" borderId="0" xfId="0" applyFont="1"/>
    <xf numFmtId="14" fontId="3" fillId="5" borderId="4" xfId="0" applyNumberFormat="1" applyFont="1" applyFill="1" applyBorder="1" applyAlignment="1">
      <alignment horizontal="center"/>
    </xf>
    <xf numFmtId="0" fontId="5" fillId="0" borderId="2" xfId="0" applyFont="1" applyBorder="1"/>
    <xf numFmtId="38" fontId="5" fillId="0" borderId="2" xfId="0" applyNumberFormat="1" applyFont="1" applyBorder="1"/>
    <xf numFmtId="9" fontId="5" fillId="0" borderId="14" xfId="0" applyNumberFormat="1" applyFont="1" applyBorder="1" applyAlignment="1">
      <alignment horizontal="center"/>
    </xf>
    <xf numFmtId="0" fontId="3" fillId="5" borderId="15" xfId="0" applyFont="1" applyFill="1" applyBorder="1" applyAlignment="1">
      <alignment horizontal="right"/>
    </xf>
    <xf numFmtId="0" fontId="3" fillId="5" borderId="12" xfId="0" applyFont="1" applyFill="1" applyBorder="1" applyAlignment="1">
      <alignment horizontal="right"/>
    </xf>
    <xf numFmtId="9" fontId="5" fillId="0" borderId="4" xfId="0" applyNumberFormat="1" applyFont="1" applyBorder="1" applyAlignment="1">
      <alignment horizontal="center"/>
    </xf>
    <xf numFmtId="0" fontId="3" fillId="5" borderId="3" xfId="0" applyFont="1" applyFill="1" applyBorder="1" applyAlignment="1">
      <alignment horizontal="right"/>
    </xf>
    <xf numFmtId="0" fontId="3" fillId="5" borderId="7" xfId="0" applyFont="1" applyFill="1" applyBorder="1" applyAlignment="1">
      <alignment horizontal="right"/>
    </xf>
    <xf numFmtId="0" fontId="3" fillId="5" borderId="11" xfId="0" applyFont="1" applyFill="1" applyBorder="1" applyAlignment="1">
      <alignment horizontal="center"/>
    </xf>
    <xf numFmtId="0" fontId="3" fillId="5" borderId="8" xfId="0" applyFont="1" applyFill="1" applyBorder="1" applyAlignment="1">
      <alignment horizontal="center"/>
    </xf>
    <xf numFmtId="170" fontId="5" fillId="0" borderId="0" xfId="1" applyNumberFormat="1" applyFont="1" applyBorder="1" applyAlignment="1">
      <alignment horizontal="center"/>
    </xf>
    <xf numFmtId="10" fontId="5" fillId="0" borderId="2" xfId="0" applyNumberFormat="1" applyFont="1" applyBorder="1" applyAlignment="1">
      <alignment horizontal="center"/>
    </xf>
    <xf numFmtId="170" fontId="5" fillId="0" borderId="10" xfId="1" applyNumberFormat="1" applyFont="1" applyBorder="1" applyAlignment="1">
      <alignment horizontal="center"/>
    </xf>
    <xf numFmtId="9" fontId="5" fillId="0" borderId="10" xfId="0" applyNumberFormat="1" applyFont="1" applyBorder="1" applyAlignment="1">
      <alignment horizontal="center"/>
    </xf>
    <xf numFmtId="10" fontId="5" fillId="0" borderId="4" xfId="0" applyNumberFormat="1" applyFont="1" applyBorder="1" applyAlignment="1">
      <alignment horizontal="center"/>
    </xf>
    <xf numFmtId="170" fontId="5" fillId="0" borderId="0" xfId="1" applyNumberFormat="1" applyFont="1" applyAlignment="1">
      <alignment horizontal="center"/>
    </xf>
    <xf numFmtId="9" fontId="5" fillId="0" borderId="0" xfId="0" applyNumberFormat="1" applyFont="1"/>
    <xf numFmtId="0" fontId="9" fillId="7" borderId="15" xfId="0" applyFont="1" applyFill="1" applyBorder="1"/>
    <xf numFmtId="0" fontId="9" fillId="7" borderId="14" xfId="0" applyFont="1" applyFill="1" applyBorder="1" applyAlignment="1">
      <alignment horizontal="right"/>
    </xf>
    <xf numFmtId="14" fontId="3" fillId="5" borderId="1" xfId="0" applyNumberFormat="1" applyFont="1" applyFill="1" applyBorder="1" applyAlignment="1">
      <alignment horizontal="center"/>
    </xf>
    <xf numFmtId="14" fontId="3" fillId="5" borderId="0" xfId="0" applyNumberFormat="1" applyFont="1" applyFill="1" applyBorder="1" applyAlignment="1">
      <alignment horizontal="center"/>
    </xf>
    <xf numFmtId="14" fontId="3" fillId="5" borderId="2" xfId="0" applyNumberFormat="1" applyFont="1" applyFill="1" applyBorder="1" applyAlignment="1">
      <alignment horizontal="center"/>
    </xf>
    <xf numFmtId="0" fontId="9" fillId="7" borderId="3" xfId="0" applyFont="1" applyFill="1" applyBorder="1"/>
    <xf numFmtId="0" fontId="9" fillId="7" borderId="4" xfId="0" applyFont="1" applyFill="1" applyBorder="1" applyAlignment="1">
      <alignment horizontal="right"/>
    </xf>
    <xf numFmtId="6" fontId="5" fillId="0" borderId="3" xfId="0" applyNumberFormat="1" applyFont="1" applyBorder="1" applyAlignment="1">
      <alignment horizontal="center"/>
    </xf>
    <xf numFmtId="6" fontId="5" fillId="0" borderId="10" xfId="0" applyNumberFormat="1" applyFont="1" applyBorder="1" applyAlignment="1">
      <alignment horizontal="center"/>
    </xf>
    <xf numFmtId="0" fontId="9" fillId="0" borderId="10" xfId="0" applyFont="1" applyFill="1" applyBorder="1"/>
    <xf numFmtId="0" fontId="9" fillId="0" borderId="10" xfId="0" applyFont="1" applyFill="1" applyBorder="1" applyAlignment="1">
      <alignment horizontal="right"/>
    </xf>
    <xf numFmtId="6" fontId="5" fillId="0" borderId="10" xfId="0" applyNumberFormat="1" applyFont="1" applyFill="1" applyBorder="1" applyAlignment="1">
      <alignment horizontal="center"/>
    </xf>
    <xf numFmtId="0" fontId="5" fillId="0" borderId="0" xfId="0" applyFont="1" applyFill="1" applyBorder="1"/>
    <xf numFmtId="0" fontId="3" fillId="5" borderId="7" xfId="0" applyFont="1" applyFill="1" applyBorder="1"/>
    <xf numFmtId="0" fontId="4" fillId="5" borderId="11" xfId="0" applyFont="1" applyFill="1" applyBorder="1"/>
    <xf numFmtId="170" fontId="4" fillId="5" borderId="11" xfId="1" applyNumberFormat="1" applyFont="1" applyFill="1" applyBorder="1" applyAlignment="1">
      <alignment horizontal="center"/>
    </xf>
    <xf numFmtId="9" fontId="4" fillId="5" borderId="11" xfId="0" applyNumberFormat="1" applyFont="1" applyFill="1" applyBorder="1"/>
    <xf numFmtId="170" fontId="4" fillId="5" borderId="11" xfId="1" applyNumberFormat="1" applyFont="1" applyFill="1" applyBorder="1"/>
    <xf numFmtId="10" fontId="4" fillId="5" borderId="11" xfId="0" applyNumberFormat="1" applyFont="1" applyFill="1" applyBorder="1"/>
    <xf numFmtId="0" fontId="4" fillId="5" borderId="8" xfId="0" applyFont="1" applyFill="1" applyBorder="1"/>
    <xf numFmtId="0" fontId="13" fillId="0" borderId="0" xfId="0" applyFont="1" applyBorder="1" applyAlignment="1">
      <alignment horizontal="center"/>
    </xf>
    <xf numFmtId="0" fontId="17" fillId="0" borderId="0" xfId="0" applyFont="1" applyBorder="1" applyAlignment="1">
      <alignment horizontal="center"/>
    </xf>
    <xf numFmtId="0" fontId="5" fillId="0" borderId="0" xfId="0" applyFont="1" applyBorder="1"/>
    <xf numFmtId="166" fontId="5" fillId="0" borderId="0" xfId="0" applyNumberFormat="1" applyFont="1" applyBorder="1" applyAlignment="1">
      <alignment horizontal="center"/>
    </xf>
    <xf numFmtId="6" fontId="5" fillId="0" borderId="0" xfId="0" applyNumberFormat="1" applyFont="1" applyBorder="1" applyAlignment="1">
      <alignment horizontal="center"/>
    </xf>
    <xf numFmtId="6" fontId="5" fillId="0" borderId="2" xfId="0" applyNumberFormat="1" applyFont="1" applyBorder="1" applyAlignment="1">
      <alignment horizontal="center"/>
    </xf>
    <xf numFmtId="9" fontId="9" fillId="0" borderId="11" xfId="0" applyNumberFormat="1" applyFont="1" applyBorder="1" applyAlignment="1">
      <alignment horizontal="center"/>
    </xf>
    <xf numFmtId="166" fontId="5" fillId="0" borderId="11" xfId="0" applyNumberFormat="1" applyFont="1" applyBorder="1" applyAlignment="1">
      <alignment horizontal="center"/>
    </xf>
    <xf numFmtId="6" fontId="5" fillId="0" borderId="11" xfId="0" applyNumberFormat="1" applyFont="1" applyBorder="1" applyAlignment="1">
      <alignment horizontal="center"/>
    </xf>
    <xf numFmtId="6" fontId="5" fillId="0" borderId="8" xfId="0" applyNumberFormat="1" applyFont="1" applyBorder="1" applyAlignment="1">
      <alignment horizontal="center"/>
    </xf>
    <xf numFmtId="0" fontId="5" fillId="0" borderId="11" xfId="0" applyFont="1" applyBorder="1"/>
    <xf numFmtId="167" fontId="5" fillId="0" borderId="12" xfId="1" applyNumberFormat="1" applyFont="1" applyBorder="1" applyAlignment="1">
      <alignment horizontal="center"/>
    </xf>
    <xf numFmtId="6" fontId="9" fillId="0" borderId="11" xfId="0" applyNumberFormat="1" applyFont="1" applyBorder="1" applyAlignment="1">
      <alignment horizontal="center"/>
    </xf>
    <xf numFmtId="6" fontId="9" fillId="0" borderId="8" xfId="0" applyNumberFormat="1" applyFont="1" applyBorder="1" applyAlignment="1">
      <alignment horizontal="center"/>
    </xf>
    <xf numFmtId="0" fontId="9" fillId="0" borderId="11" xfId="0" applyFont="1" applyBorder="1"/>
    <xf numFmtId="0" fontId="9" fillId="0" borderId="13" xfId="0" applyFont="1" applyBorder="1"/>
    <xf numFmtId="0" fontId="3" fillId="0" borderId="13" xfId="0" applyFont="1" applyFill="1" applyBorder="1" applyAlignment="1">
      <alignment horizontal="right"/>
    </xf>
    <xf numFmtId="167" fontId="5" fillId="0" borderId="13" xfId="1" applyNumberFormat="1" applyFont="1" applyBorder="1" applyAlignment="1">
      <alignment horizontal="center"/>
    </xf>
    <xf numFmtId="6" fontId="5" fillId="0" borderId="13" xfId="0" applyNumberFormat="1" applyFont="1" applyBorder="1" applyAlignment="1">
      <alignment horizontal="center"/>
    </xf>
    <xf numFmtId="6" fontId="5" fillId="0" borderId="14" xfId="0" applyNumberFormat="1" applyFont="1" applyBorder="1" applyAlignment="1">
      <alignment horizontal="center"/>
    </xf>
    <xf numFmtId="0" fontId="3" fillId="0" borderId="11" xfId="0" applyFont="1" applyFill="1" applyBorder="1" applyAlignment="1">
      <alignment horizontal="right"/>
    </xf>
    <xf numFmtId="167" fontId="5" fillId="0" borderId="11" xfId="1" applyNumberFormat="1" applyFont="1" applyBorder="1" applyAlignment="1">
      <alignment horizontal="center"/>
    </xf>
    <xf numFmtId="0" fontId="5" fillId="0" borderId="14" xfId="0" applyFont="1" applyBorder="1"/>
    <xf numFmtId="167" fontId="5" fillId="0" borderId="11" xfId="1" applyNumberFormat="1" applyFont="1" applyFill="1" applyBorder="1" applyAlignment="1">
      <alignment horizontal="center"/>
    </xf>
    <xf numFmtId="6" fontId="9" fillId="0" borderId="11" xfId="0" applyNumberFormat="1" applyFont="1" applyBorder="1"/>
    <xf numFmtId="170" fontId="9" fillId="0" borderId="14" xfId="1" applyNumberFormat="1" applyFont="1" applyBorder="1" applyAlignment="1">
      <alignment horizontal="center"/>
    </xf>
    <xf numFmtId="0" fontId="5" fillId="0" borderId="15" xfId="0" applyFont="1" applyBorder="1"/>
    <xf numFmtId="0" fontId="5" fillId="0" borderId="13" xfId="0" applyFont="1" applyBorder="1"/>
    <xf numFmtId="175" fontId="9" fillId="0" borderId="4" xfId="0" applyNumberFormat="1" applyFont="1" applyBorder="1" applyAlignment="1">
      <alignment horizontal="center"/>
    </xf>
    <xf numFmtId="0" fontId="5" fillId="0" borderId="1" xfId="0" applyFont="1" applyBorder="1"/>
    <xf numFmtId="6" fontId="4" fillId="0" borderId="0" xfId="0" applyNumberFormat="1" applyFont="1" applyFill="1" applyBorder="1"/>
    <xf numFmtId="0" fontId="4" fillId="0" borderId="0" xfId="0" applyFont="1" applyFill="1" applyBorder="1"/>
    <xf numFmtId="6" fontId="5" fillId="0" borderId="0" xfId="0" applyNumberFormat="1" applyFont="1" applyFill="1" applyBorder="1"/>
    <xf numFmtId="170" fontId="5" fillId="0" borderId="0" xfId="1" applyNumberFormat="1" applyFont="1" applyFill="1" applyBorder="1"/>
    <xf numFmtId="14" fontId="9" fillId="0" borderId="7" xfId="0" applyNumberFormat="1" applyFont="1" applyBorder="1" applyAlignment="1">
      <alignment horizontal="center"/>
    </xf>
    <xf numFmtId="14" fontId="9" fillId="0" borderId="11" xfId="0" applyNumberFormat="1" applyFont="1" applyBorder="1" applyAlignment="1">
      <alignment horizontal="center"/>
    </xf>
    <xf numFmtId="14" fontId="9" fillId="0" borderId="8" xfId="0" applyNumberFormat="1" applyFont="1" applyBorder="1" applyAlignment="1">
      <alignment horizontal="center"/>
    </xf>
    <xf numFmtId="6" fontId="5" fillId="0" borderId="0" xfId="0" applyNumberFormat="1" applyFont="1"/>
    <xf numFmtId="0" fontId="13"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9" fillId="4" borderId="12" xfId="0" applyFont="1" applyFill="1" applyBorder="1" applyAlignment="1">
      <alignment horizontal="right"/>
    </xf>
    <xf numFmtId="0" fontId="9" fillId="4" borderId="12" xfId="0" applyFont="1" applyFill="1" applyBorder="1" applyAlignment="1">
      <alignment horizontal="center"/>
    </xf>
    <xf numFmtId="14" fontId="9" fillId="4" borderId="11" xfId="0" applyNumberFormat="1" applyFont="1" applyFill="1" applyBorder="1" applyAlignment="1">
      <alignment horizontal="center"/>
    </xf>
    <xf numFmtId="14" fontId="9" fillId="4" borderId="8" xfId="0" applyNumberFormat="1" applyFont="1" applyFill="1" applyBorder="1" applyAlignment="1">
      <alignment horizontal="center"/>
    </xf>
    <xf numFmtId="0" fontId="5" fillId="0" borderId="9" xfId="0" applyFont="1" applyBorder="1" applyAlignment="1">
      <alignment horizontal="right"/>
    </xf>
    <xf numFmtId="166" fontId="6" fillId="0" borderId="9" xfId="0" applyNumberFormat="1" applyFont="1" applyBorder="1" applyAlignment="1">
      <alignment horizontal="center"/>
    </xf>
    <xf numFmtId="166" fontId="5" fillId="0" borderId="9" xfId="0" applyNumberFormat="1" applyFont="1" applyBorder="1" applyAlignment="1">
      <alignment horizontal="center"/>
    </xf>
    <xf numFmtId="0" fontId="6" fillId="0" borderId="9" xfId="0" applyFont="1" applyBorder="1" applyAlignment="1">
      <alignment horizontal="center"/>
    </xf>
    <xf numFmtId="0" fontId="7" fillId="0" borderId="9" xfId="0" applyFont="1" applyBorder="1" applyAlignment="1">
      <alignment horizontal="center"/>
    </xf>
    <xf numFmtId="166" fontId="5" fillId="0" borderId="13" xfId="0" applyNumberFormat="1" applyFont="1" applyBorder="1" applyAlignment="1">
      <alignment horizontal="center"/>
    </xf>
    <xf numFmtId="166" fontId="5" fillId="0" borderId="14" xfId="0" applyNumberFormat="1" applyFont="1" applyBorder="1" applyAlignment="1">
      <alignment horizontal="center"/>
    </xf>
    <xf numFmtId="0" fontId="5" fillId="0" borderId="6" xfId="0" applyFont="1" applyBorder="1" applyAlignment="1">
      <alignment horizontal="right"/>
    </xf>
    <xf numFmtId="166" fontId="6" fillId="0" borderId="6" xfId="0" applyNumberFormat="1" applyFont="1" applyBorder="1" applyAlignment="1">
      <alignment horizontal="center"/>
    </xf>
    <xf numFmtId="166" fontId="7" fillId="0" borderId="6" xfId="0" applyNumberFormat="1" applyFont="1" applyBorder="1" applyAlignment="1">
      <alignment horizontal="center"/>
    </xf>
    <xf numFmtId="166" fontId="5" fillId="0" borderId="6" xfId="0" applyNumberFormat="1" applyFont="1" applyBorder="1" applyAlignment="1">
      <alignment horizontal="center"/>
    </xf>
    <xf numFmtId="0" fontId="6" fillId="0" borderId="6" xfId="0" applyFont="1" applyBorder="1" applyAlignment="1">
      <alignment horizontal="center"/>
    </xf>
    <xf numFmtId="0" fontId="7" fillId="0" borderId="6" xfId="0" applyFont="1" applyBorder="1" applyAlignment="1">
      <alignment horizontal="center"/>
    </xf>
    <xf numFmtId="166" fontId="5" fillId="0" borderId="2" xfId="0" applyNumberFormat="1" applyFont="1" applyBorder="1" applyAlignment="1">
      <alignment horizontal="center"/>
    </xf>
    <xf numFmtId="0" fontId="5" fillId="0" borderId="5" xfId="0" applyFont="1" applyBorder="1" applyAlignment="1">
      <alignment horizontal="right"/>
    </xf>
    <xf numFmtId="166" fontId="6" fillId="0" borderId="5" xfId="0" applyNumberFormat="1" applyFont="1" applyBorder="1" applyAlignment="1">
      <alignment horizontal="center"/>
    </xf>
    <xf numFmtId="166" fontId="7" fillId="0" borderId="5" xfId="0" applyNumberFormat="1" applyFont="1" applyBorder="1" applyAlignment="1">
      <alignment horizontal="center"/>
    </xf>
    <xf numFmtId="166" fontId="5" fillId="0" borderId="5" xfId="0" applyNumberFormat="1" applyFont="1" applyBorder="1" applyAlignment="1">
      <alignment horizontal="center"/>
    </xf>
    <xf numFmtId="0" fontId="6" fillId="0" borderId="5" xfId="0" applyFont="1" applyBorder="1" applyAlignment="1">
      <alignment horizontal="center"/>
    </xf>
    <xf numFmtId="0" fontId="7" fillId="0" borderId="5" xfId="0" applyFont="1" applyBorder="1" applyAlignment="1">
      <alignment horizontal="center"/>
    </xf>
    <xf numFmtId="166" fontId="5" fillId="0" borderId="10" xfId="0" applyNumberFormat="1" applyFont="1" applyBorder="1" applyAlignment="1">
      <alignment horizontal="center"/>
    </xf>
    <xf numFmtId="166" fontId="6" fillId="0" borderId="0" xfId="0" applyNumberFormat="1" applyFont="1"/>
    <xf numFmtId="0" fontId="7" fillId="0" borderId="0" xfId="0" applyFont="1"/>
    <xf numFmtId="0" fontId="5" fillId="0" borderId="0" xfId="0" applyFont="1" applyAlignment="1">
      <alignment horizontal="center"/>
    </xf>
    <xf numFmtId="0" fontId="9" fillId="8" borderId="7" xfId="0" applyFont="1" applyFill="1" applyBorder="1"/>
    <xf numFmtId="166" fontId="9" fillId="8" borderId="11" xfId="0" applyNumberFormat="1" applyFont="1" applyFill="1" applyBorder="1" applyAlignment="1">
      <alignment horizontal="center"/>
    </xf>
    <xf numFmtId="166" fontId="9" fillId="8" borderId="8" xfId="0" applyNumberFormat="1" applyFont="1" applyFill="1" applyBorder="1" applyAlignment="1">
      <alignment horizontal="center"/>
    </xf>
    <xf numFmtId="9" fontId="6" fillId="0" borderId="0" xfId="0" applyNumberFormat="1" applyFont="1"/>
    <xf numFmtId="0" fontId="9" fillId="9" borderId="7" xfId="0" applyFont="1" applyFill="1" applyBorder="1"/>
    <xf numFmtId="166" fontId="9" fillId="9" borderId="11" xfId="0" applyNumberFormat="1" applyFont="1" applyFill="1" applyBorder="1" applyAlignment="1">
      <alignment horizontal="center"/>
    </xf>
    <xf numFmtId="166" fontId="9" fillId="9" borderId="8" xfId="0" applyNumberFormat="1" applyFont="1" applyFill="1" applyBorder="1" applyAlignment="1">
      <alignment horizontal="center"/>
    </xf>
    <xf numFmtId="166" fontId="7" fillId="0" borderId="0" xfId="0" applyNumberFormat="1" applyFont="1"/>
    <xf numFmtId="166" fontId="5" fillId="0" borderId="0" xfId="0" applyNumberFormat="1" applyFont="1" applyAlignment="1">
      <alignment horizontal="center"/>
    </xf>
    <xf numFmtId="0" fontId="3" fillId="5" borderId="11" xfId="0" applyFont="1" applyFill="1" applyBorder="1" applyAlignment="1">
      <alignment horizontal="centerContinuous"/>
    </xf>
    <xf numFmtId="0" fontId="5" fillId="0" borderId="9" xfId="0" applyFont="1" applyBorder="1"/>
    <xf numFmtId="0" fontId="5" fillId="0" borderId="5" xfId="0" applyFont="1" applyBorder="1"/>
    <xf numFmtId="0" fontId="5" fillId="0" borderId="10" xfId="0" applyFont="1" applyBorder="1"/>
    <xf numFmtId="0" fontId="5" fillId="0" borderId="4" xfId="0" applyFont="1" applyBorder="1"/>
    <xf numFmtId="0" fontId="5" fillId="0" borderId="6" xfId="0" applyFont="1" applyBorder="1"/>
    <xf numFmtId="3" fontId="5" fillId="0" borderId="0" xfId="0" applyNumberFormat="1" applyFont="1" applyFill="1" applyBorder="1" applyAlignment="1">
      <alignment horizontal="center"/>
    </xf>
    <xf numFmtId="166" fontId="6"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3" fontId="9" fillId="0" borderId="0" xfId="0" applyNumberFormat="1" applyFont="1" applyFill="1" applyBorder="1" applyAlignment="1">
      <alignment horizontal="center"/>
    </xf>
    <xf numFmtId="166" fontId="10" fillId="0" borderId="0" xfId="0" applyNumberFormat="1" applyFont="1" applyFill="1" applyBorder="1" applyAlignment="1">
      <alignment horizontal="center"/>
    </xf>
    <xf numFmtId="165" fontId="9" fillId="0" borderId="0" xfId="0" applyNumberFormat="1" applyFont="1" applyFill="1" applyBorder="1" applyAlignment="1">
      <alignment horizontal="center"/>
    </xf>
    <xf numFmtId="0" fontId="3" fillId="0" borderId="0" xfId="0" applyFont="1" applyFill="1" applyBorder="1"/>
    <xf numFmtId="166" fontId="9" fillId="0" borderId="0" xfId="0" applyNumberFormat="1" applyFont="1" applyFill="1" applyBorder="1" applyAlignment="1">
      <alignment horizontal="center"/>
    </xf>
    <xf numFmtId="166" fontId="9" fillId="0" borderId="4" xfId="0" applyNumberFormat="1" applyFont="1" applyBorder="1" applyAlignment="1">
      <alignment horizontal="center"/>
    </xf>
    <xf numFmtId="0" fontId="9" fillId="11" borderId="7" xfId="0" applyFont="1" applyFill="1" applyBorder="1" applyAlignment="1">
      <alignment horizontal="center"/>
    </xf>
    <xf numFmtId="0" fontId="9" fillId="11" borderId="11" xfId="0" applyFont="1" applyFill="1" applyBorder="1" applyAlignment="1">
      <alignment horizontal="center"/>
    </xf>
    <xf numFmtId="3" fontId="9" fillId="11" borderId="11" xfId="0" applyNumberFormat="1" applyFont="1" applyFill="1" applyBorder="1" applyAlignment="1">
      <alignment horizontal="center"/>
    </xf>
    <xf numFmtId="165" fontId="9" fillId="11" borderId="8" xfId="0" applyNumberFormat="1" applyFont="1" applyFill="1" applyBorder="1" applyAlignment="1">
      <alignment horizontal="center"/>
    </xf>
    <xf numFmtId="0" fontId="9" fillId="11" borderId="5" xfId="0" applyFont="1" applyFill="1" applyBorder="1" applyAlignment="1">
      <alignment horizontal="center"/>
    </xf>
    <xf numFmtId="0" fontId="9" fillId="11" borderId="3" xfId="0" applyFont="1" applyFill="1" applyBorder="1" applyAlignment="1">
      <alignment horizontal="center"/>
    </xf>
    <xf numFmtId="0" fontId="9" fillId="11" borderId="10" xfId="0" applyFont="1" applyFill="1" applyBorder="1" applyAlignment="1">
      <alignment horizontal="center"/>
    </xf>
    <xf numFmtId="0" fontId="10" fillId="11" borderId="10" xfId="0" applyFont="1" applyFill="1" applyBorder="1" applyAlignment="1">
      <alignment horizontal="center"/>
    </xf>
    <xf numFmtId="0" fontId="9" fillId="11" borderId="4" xfId="0" applyFont="1" applyFill="1" applyBorder="1" applyAlignment="1">
      <alignment horizontal="center"/>
    </xf>
    <xf numFmtId="166" fontId="7" fillId="0" borderId="0" xfId="1" applyNumberFormat="1" applyFont="1" applyFill="1" applyBorder="1" applyAlignment="1">
      <alignment horizontal="center"/>
    </xf>
    <xf numFmtId="9" fontId="7" fillId="0" borderId="2" xfId="1" applyFont="1" applyBorder="1" applyAlignment="1">
      <alignment horizontal="center"/>
    </xf>
    <xf numFmtId="9" fontId="7" fillId="0" borderId="4" xfId="1" applyFont="1" applyBorder="1" applyAlignment="1">
      <alignment horizontal="center"/>
    </xf>
    <xf numFmtId="0" fontId="4" fillId="0" borderId="0" xfId="0" applyFont="1" applyFill="1" applyBorder="1" applyAlignment="1">
      <alignment horizontal="centerContinuous"/>
    </xf>
    <xf numFmtId="0" fontId="5" fillId="0" borderId="1" xfId="0" applyFont="1" applyFill="1" applyBorder="1" applyAlignment="1">
      <alignment horizontal="center"/>
    </xf>
    <xf numFmtId="0" fontId="3" fillId="0" borderId="1" xfId="0" applyNumberFormat="1" applyFont="1" applyFill="1" applyBorder="1" applyAlignment="1">
      <alignment horizontal="centerContinuous"/>
    </xf>
    <xf numFmtId="169" fontId="6" fillId="0" borderId="13" xfId="0" applyNumberFormat="1" applyFont="1" applyFill="1" applyBorder="1" applyAlignment="1">
      <alignment horizontal="center"/>
    </xf>
    <xf numFmtId="166" fontId="12" fillId="0" borderId="12" xfId="0" applyNumberFormat="1" applyFont="1" applyBorder="1" applyAlignment="1">
      <alignment horizontal="center"/>
    </xf>
    <xf numFmtId="179" fontId="18" fillId="0" borderId="4" xfId="1" applyNumberFormat="1" applyFont="1" applyBorder="1" applyAlignment="1">
      <alignment horizontal="center"/>
    </xf>
    <xf numFmtId="166" fontId="9" fillId="0" borderId="8" xfId="0" applyNumberFormat="1" applyFont="1" applyBorder="1" applyAlignment="1">
      <alignment horizontal="center"/>
    </xf>
    <xf numFmtId="0" fontId="5" fillId="0" borderId="0" xfId="0" applyFont="1" applyFill="1" applyBorder="1" applyAlignment="1">
      <alignment horizontal="center"/>
    </xf>
    <xf numFmtId="9" fontId="5" fillId="0" borderId="0" xfId="0" applyNumberFormat="1" applyFont="1" applyFill="1" applyBorder="1" applyAlignment="1">
      <alignment horizontal="center"/>
    </xf>
    <xf numFmtId="9" fontId="7" fillId="0" borderId="0" xfId="0" applyNumberFormat="1" applyFont="1" applyFill="1" applyBorder="1" applyAlignment="1">
      <alignment horizontal="center"/>
    </xf>
    <xf numFmtId="166" fontId="9" fillId="11" borderId="11" xfId="0" applyNumberFormat="1" applyFont="1" applyFill="1" applyBorder="1" applyAlignment="1">
      <alignment horizontal="center"/>
    </xf>
    <xf numFmtId="38" fontId="5" fillId="0" borderId="0" xfId="0" applyNumberFormat="1" applyFont="1" applyAlignment="1">
      <alignment horizontal="center"/>
    </xf>
    <xf numFmtId="38" fontId="5" fillId="0" borderId="10" xfId="0" applyNumberFormat="1" applyFont="1" applyBorder="1" applyAlignment="1">
      <alignment horizontal="center"/>
    </xf>
    <xf numFmtId="38" fontId="9" fillId="0" borderId="0" xfId="0" applyNumberFormat="1" applyFont="1" applyAlignment="1">
      <alignment horizontal="center"/>
    </xf>
    <xf numFmtId="174" fontId="5" fillId="0" borderId="0" xfId="1" applyNumberFormat="1" applyFont="1" applyAlignment="1">
      <alignment horizontal="center"/>
    </xf>
    <xf numFmtId="38" fontId="5" fillId="0" borderId="13" xfId="0" applyNumberFormat="1" applyFont="1" applyBorder="1" applyAlignment="1">
      <alignment horizontal="center"/>
    </xf>
    <xf numFmtId="38" fontId="9" fillId="0" borderId="13" xfId="0" applyNumberFormat="1" applyFont="1" applyBorder="1" applyAlignment="1">
      <alignment horizontal="center"/>
    </xf>
    <xf numFmtId="9" fontId="5" fillId="0" borderId="13" xfId="1" applyFont="1" applyBorder="1" applyAlignment="1">
      <alignment horizontal="center"/>
    </xf>
    <xf numFmtId="38" fontId="9" fillId="0" borderId="11" xfId="0" applyNumberFormat="1" applyFont="1" applyBorder="1" applyAlignment="1">
      <alignment horizontal="center"/>
    </xf>
    <xf numFmtId="38" fontId="5" fillId="0" borderId="2" xfId="0" applyNumberFormat="1" applyFont="1" applyBorder="1" applyAlignment="1">
      <alignment horizontal="center"/>
    </xf>
    <xf numFmtId="38" fontId="5" fillId="0" borderId="4" xfId="0" applyNumberFormat="1" applyFont="1" applyBorder="1" applyAlignment="1">
      <alignment horizontal="center"/>
    </xf>
    <xf numFmtId="38" fontId="9" fillId="0" borderId="2" xfId="0" applyNumberFormat="1" applyFont="1" applyBorder="1" applyAlignment="1">
      <alignment horizontal="center"/>
    </xf>
    <xf numFmtId="38" fontId="9" fillId="0" borderId="14" xfId="0" applyNumberFormat="1" applyFont="1" applyBorder="1" applyAlignment="1">
      <alignment horizontal="center"/>
    </xf>
    <xf numFmtId="38" fontId="9" fillId="0" borderId="8" xfId="0" applyNumberFormat="1" applyFont="1" applyBorder="1" applyAlignment="1">
      <alignment horizontal="center"/>
    </xf>
    <xf numFmtId="170" fontId="5" fillId="0" borderId="11" xfId="1" applyNumberFormat="1" applyFont="1" applyBorder="1" applyAlignment="1">
      <alignment horizontal="center"/>
    </xf>
    <xf numFmtId="170" fontId="5" fillId="0" borderId="8" xfId="1" applyNumberFormat="1" applyFont="1" applyBorder="1" applyAlignment="1">
      <alignment horizontal="center"/>
    </xf>
    <xf numFmtId="166" fontId="10" fillId="8" borderId="11" xfId="0" applyNumberFormat="1" applyFont="1" applyFill="1" applyBorder="1" applyAlignment="1">
      <alignment horizontal="center"/>
    </xf>
    <xf numFmtId="0" fontId="9" fillId="8" borderId="11" xfId="0" applyFont="1" applyFill="1" applyBorder="1" applyAlignment="1">
      <alignment horizontal="center"/>
    </xf>
    <xf numFmtId="0" fontId="10" fillId="8" borderId="8" xfId="0" applyFont="1" applyFill="1" applyBorder="1" applyAlignment="1">
      <alignment horizontal="center"/>
    </xf>
    <xf numFmtId="166" fontId="7" fillId="0" borderId="13" xfId="1" applyNumberFormat="1" applyFont="1" applyBorder="1" applyAlignment="1">
      <alignment horizontal="center"/>
    </xf>
    <xf numFmtId="166" fontId="7" fillId="0" borderId="13" xfId="0" applyNumberFormat="1"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166" fontId="7" fillId="0" borderId="10" xfId="0" applyNumberFormat="1" applyFont="1" applyBorder="1" applyAlignment="1">
      <alignment horizontal="center"/>
    </xf>
    <xf numFmtId="0" fontId="7" fillId="0" borderId="10" xfId="0" applyFont="1" applyBorder="1" applyAlignment="1">
      <alignment horizontal="center"/>
    </xf>
    <xf numFmtId="166" fontId="10" fillId="9" borderId="11" xfId="0" applyNumberFormat="1" applyFont="1" applyFill="1" applyBorder="1" applyAlignment="1">
      <alignment horizontal="center"/>
    </xf>
    <xf numFmtId="0" fontId="9" fillId="9" borderId="11" xfId="0" applyFont="1" applyFill="1" applyBorder="1" applyAlignment="1">
      <alignment horizontal="center"/>
    </xf>
    <xf numFmtId="0" fontId="10" fillId="9" borderId="11" xfId="0" applyFont="1" applyFill="1" applyBorder="1" applyAlignment="1">
      <alignment horizontal="center"/>
    </xf>
    <xf numFmtId="0" fontId="7" fillId="0" borderId="0" xfId="0" applyFont="1" applyAlignment="1">
      <alignment horizontal="center"/>
    </xf>
    <xf numFmtId="0" fontId="3" fillId="2" borderId="11" xfId="0" applyFont="1" applyFill="1" applyBorder="1"/>
    <xf numFmtId="0" fontId="3" fillId="2" borderId="11" xfId="0" applyFont="1" applyFill="1" applyBorder="1" applyAlignment="1">
      <alignment horizontal="center"/>
    </xf>
    <xf numFmtId="0" fontId="3" fillId="2" borderId="8" xfId="0" applyFont="1" applyFill="1" applyBorder="1" applyAlignment="1">
      <alignment horizontal="center"/>
    </xf>
    <xf numFmtId="164" fontId="9" fillId="7" borderId="12" xfId="0" applyNumberFormat="1" applyFont="1" applyFill="1" applyBorder="1" applyAlignment="1">
      <alignment horizontal="center"/>
    </xf>
    <xf numFmtId="0" fontId="5" fillId="4" borderId="7" xfId="0" applyFont="1" applyFill="1" applyBorder="1"/>
    <xf numFmtId="0" fontId="9" fillId="4" borderId="11" xfId="0" applyFont="1" applyFill="1" applyBorder="1" applyAlignment="1">
      <alignment horizontal="center"/>
    </xf>
    <xf numFmtId="0" fontId="9" fillId="4" borderId="8" xfId="0" applyFont="1" applyFill="1" applyBorder="1" applyAlignment="1">
      <alignment horizontal="center"/>
    </xf>
    <xf numFmtId="0" fontId="3" fillId="2" borderId="7" xfId="0" applyFont="1" applyFill="1" applyBorder="1"/>
    <xf numFmtId="0" fontId="3" fillId="2" borderId="8" xfId="0" applyFont="1" applyFill="1" applyBorder="1"/>
    <xf numFmtId="10" fontId="6" fillId="0" borderId="0" xfId="0" applyNumberFormat="1" applyFont="1" applyAlignment="1">
      <alignment horizontal="center"/>
    </xf>
    <xf numFmtId="6" fontId="5" fillId="0" borderId="12" xfId="0" applyNumberFormat="1" applyFont="1" applyBorder="1" applyAlignment="1">
      <alignment horizontal="center"/>
    </xf>
    <xf numFmtId="0" fontId="3" fillId="10" borderId="6" xfId="0" applyFont="1" applyFill="1" applyBorder="1" applyAlignment="1">
      <alignment horizontal="right"/>
    </xf>
    <xf numFmtId="175" fontId="10" fillId="7" borderId="2" xfId="1" applyNumberFormat="1" applyFont="1" applyFill="1" applyBorder="1" applyAlignment="1">
      <alignment horizontal="center"/>
    </xf>
    <xf numFmtId="10" fontId="10" fillId="7" borderId="4" xfId="1" applyNumberFormat="1" applyFont="1" applyFill="1" applyBorder="1" applyAlignment="1">
      <alignment horizontal="center"/>
    </xf>
    <xf numFmtId="0" fontId="5" fillId="0" borderId="0" xfId="4" applyFont="1"/>
    <xf numFmtId="0" fontId="4" fillId="0" borderId="0" xfId="4" applyFont="1" applyAlignment="1">
      <alignment vertical="top" wrapText="1"/>
    </xf>
    <xf numFmtId="0" fontId="4" fillId="5" borderId="8" xfId="0" applyFont="1" applyFill="1" applyBorder="1" applyAlignment="1">
      <alignment horizontal="centerContinuous"/>
    </xf>
    <xf numFmtId="0" fontId="3" fillId="5" borderId="7" xfId="0" applyFont="1" applyFill="1" applyBorder="1" applyAlignment="1">
      <alignment horizontal="center"/>
    </xf>
    <xf numFmtId="0" fontId="3" fillId="5" borderId="11" xfId="0" applyFont="1" applyFill="1" applyBorder="1"/>
    <xf numFmtId="0" fontId="3" fillId="5" borderId="4" xfId="0" applyNumberFormat="1" applyFont="1" applyFill="1" applyBorder="1" applyAlignment="1">
      <alignment horizontal="center"/>
    </xf>
    <xf numFmtId="0" fontId="14" fillId="5" borderId="11" xfId="0" applyFont="1" applyFill="1" applyBorder="1" applyAlignment="1">
      <alignment horizontal="centerContinuous"/>
    </xf>
    <xf numFmtId="0" fontId="3" fillId="5" borderId="12" xfId="0" applyFont="1" applyFill="1" applyBorder="1" applyAlignment="1">
      <alignment horizontal="centerContinuous"/>
    </xf>
    <xf numFmtId="0" fontId="4" fillId="5" borderId="7" xfId="0" applyFont="1" applyFill="1" applyBorder="1"/>
    <xf numFmtId="164" fontId="19" fillId="5" borderId="11" xfId="0" applyNumberFormat="1" applyFont="1" applyFill="1" applyBorder="1" applyAlignment="1">
      <alignment horizontal="center"/>
    </xf>
    <xf numFmtId="164" fontId="19" fillId="5" borderId="8" xfId="0" applyNumberFormat="1" applyFont="1" applyFill="1" applyBorder="1" applyAlignment="1">
      <alignment horizontal="center"/>
    </xf>
    <xf numFmtId="0" fontId="3" fillId="5" borderId="12" xfId="0" applyFont="1" applyFill="1" applyBorder="1" applyAlignment="1">
      <alignment horizontal="center"/>
    </xf>
    <xf numFmtId="0" fontId="3" fillId="5" borderId="8" xfId="0" applyFont="1" applyFill="1" applyBorder="1"/>
    <xf numFmtId="9" fontId="5" fillId="0" borderId="8" xfId="1" applyFont="1" applyBorder="1" applyAlignment="1">
      <alignment horizontal="center"/>
    </xf>
    <xf numFmtId="166" fontId="9" fillId="0" borderId="4" xfId="1" applyNumberFormat="1" applyFont="1" applyBorder="1" applyAlignment="1">
      <alignment horizontal="center"/>
    </xf>
    <xf numFmtId="9" fontId="5" fillId="0" borderId="0" xfId="1" applyFont="1" applyBorder="1" applyAlignment="1">
      <alignment horizontal="center"/>
    </xf>
    <xf numFmtId="166" fontId="9" fillId="0" borderId="0" xfId="1" applyNumberFormat="1" applyFont="1" applyBorder="1" applyAlignment="1">
      <alignment horizontal="center"/>
    </xf>
    <xf numFmtId="180" fontId="5" fillId="0" borderId="0" xfId="1" applyNumberFormat="1" applyFont="1"/>
    <xf numFmtId="0" fontId="5" fillId="3" borderId="12" xfId="0" applyFont="1" applyFill="1" applyBorder="1" applyAlignment="1">
      <alignment horizontal="right"/>
    </xf>
    <xf numFmtId="166" fontId="12" fillId="0" borderId="8" xfId="0" applyNumberFormat="1" applyFont="1" applyBorder="1" applyAlignment="1">
      <alignment horizontal="center"/>
    </xf>
    <xf numFmtId="6" fontId="6" fillId="0" borderId="14" xfId="0" applyNumberFormat="1" applyFont="1" applyBorder="1" applyAlignment="1">
      <alignment horizontal="center"/>
    </xf>
    <xf numFmtId="6" fontId="9" fillId="0" borderId="4" xfId="0" applyNumberFormat="1" applyFont="1" applyBorder="1" applyAlignment="1">
      <alignment horizontal="center"/>
    </xf>
    <xf numFmtId="1" fontId="6" fillId="0" borderId="14" xfId="0" applyNumberFormat="1" applyFont="1" applyBorder="1" applyAlignment="1">
      <alignment horizontal="center"/>
    </xf>
    <xf numFmtId="1" fontId="6" fillId="0" borderId="4" xfId="0" applyNumberFormat="1" applyFont="1" applyBorder="1" applyAlignment="1">
      <alignment horizontal="center"/>
    </xf>
    <xf numFmtId="6" fontId="5" fillId="0" borderId="6" xfId="0" applyNumberFormat="1" applyFont="1" applyBorder="1" applyAlignment="1">
      <alignment horizontal="center"/>
    </xf>
    <xf numFmtId="6" fontId="5" fillId="0" borderId="5" xfId="0" applyNumberFormat="1" applyFont="1" applyBorder="1" applyAlignment="1">
      <alignment horizontal="center"/>
    </xf>
    <xf numFmtId="6" fontId="9" fillId="11" borderId="12" xfId="0" applyNumberFormat="1" applyFont="1" applyFill="1" applyBorder="1" applyAlignment="1">
      <alignment horizontal="center"/>
    </xf>
    <xf numFmtId="0" fontId="5" fillId="0" borderId="13" xfId="0" applyFont="1" applyBorder="1" applyAlignment="1">
      <alignment horizontal="center"/>
    </xf>
    <xf numFmtId="0" fontId="4" fillId="5" borderId="11" xfId="0" applyFont="1" applyFill="1" applyBorder="1" applyAlignment="1">
      <alignment horizontal="center"/>
    </xf>
    <xf numFmtId="0" fontId="4" fillId="5" borderId="8" xfId="0" applyFont="1" applyFill="1" applyBorder="1" applyAlignment="1">
      <alignment horizontal="center"/>
    </xf>
    <xf numFmtId="0" fontId="4" fillId="5" borderId="0" xfId="4" applyFont="1" applyFill="1" applyBorder="1" applyAlignment="1">
      <alignment horizontal="center" vertical="top" wrapText="1"/>
    </xf>
    <xf numFmtId="0" fontId="4" fillId="5" borderId="1" xfId="4" applyFont="1" applyFill="1" applyBorder="1" applyAlignment="1">
      <alignment horizontal="center" vertical="top" wrapText="1"/>
    </xf>
    <xf numFmtId="0" fontId="4" fillId="5" borderId="0" xfId="4" applyFont="1" applyFill="1" applyAlignment="1">
      <alignment horizontal="center" vertical="top" wrapText="1"/>
    </xf>
    <xf numFmtId="0" fontId="4" fillId="5" borderId="2" xfId="4" applyFont="1" applyFill="1" applyBorder="1" applyAlignment="1">
      <alignment horizontal="center" vertical="top" wrapText="1"/>
    </xf>
    <xf numFmtId="0" fontId="4" fillId="5" borderId="13" xfId="4" applyFont="1" applyFill="1" applyBorder="1" applyAlignment="1">
      <alignment horizontal="center" vertical="top" wrapText="1"/>
    </xf>
    <xf numFmtId="0" fontId="4" fillId="5" borderId="0" xfId="4" applyFont="1" applyFill="1" applyBorder="1" applyAlignment="1">
      <alignment horizontal="center" vertical="top" wrapText="1"/>
    </xf>
  </cellXfs>
  <cellStyles count="5">
    <cellStyle name="Currency 3" xfId="3" xr:uid="{00000000-0005-0000-0000-000000000000}"/>
    <cellStyle name="Normal" xfId="0" builtinId="0"/>
    <cellStyle name="Normal 2 2" xfId="2" xr:uid="{00000000-0005-0000-0000-000002000000}"/>
    <cellStyle name="Normal 2 2 2" xfId="4" xr:uid="{24B9507B-D019-48FA-BC07-238385206704}"/>
    <cellStyle name="Percent" xfId="1" builtinId="5"/>
  </cellStyles>
  <dxfs count="9">
    <dxf>
      <font>
        <color rgb="FF006100"/>
      </font>
      <fill>
        <patternFill>
          <bgColor rgb="FFC6EFCE"/>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375286</xdr:colOff>
      <xdr:row>0</xdr:row>
      <xdr:rowOff>28575</xdr:rowOff>
    </xdr:from>
    <xdr:to>
      <xdr:col>9</xdr:col>
      <xdr:colOff>51436</xdr:colOff>
      <xdr:row>3</xdr:row>
      <xdr:rowOff>94139</xdr:rowOff>
    </xdr:to>
    <xdr:pic>
      <xdr:nvPicPr>
        <xdr:cNvPr id="3" name="Picture 2">
          <a:extLst>
            <a:ext uri="{FF2B5EF4-FFF2-40B4-BE49-F238E27FC236}">
              <a16:creationId xmlns:a16="http://schemas.microsoft.com/office/drawing/2014/main" id="{607A6ABE-6B93-46BE-8927-6D312856E09A}"/>
            </a:ext>
          </a:extLst>
        </xdr:cNvPr>
        <xdr:cNvPicPr>
          <a:picLocks noChangeAspect="1"/>
        </xdr:cNvPicPr>
      </xdr:nvPicPr>
      <xdr:blipFill>
        <a:blip xmlns:r="http://schemas.openxmlformats.org/officeDocument/2006/relationships" r:embed="rId1"/>
        <a:stretch>
          <a:fillRect/>
        </a:stretch>
      </xdr:blipFill>
      <xdr:spPr>
        <a:xfrm>
          <a:off x="2935606" y="28575"/>
          <a:ext cx="2876550" cy="53419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HARED/1999/BUDGET/NED/49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rporate%20Analysis/2003/2003%20Budgets%20and%20Reforecasting/2003%20budget%20templates/Wells%20University/Wells%20University%202003%20budget%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9 BUDGET"/>
      <sheetName val="1998 REFORECAST"/>
      <sheetName val="VARIANCE ANALYSIS"/>
      <sheetName val="PSF"/>
      <sheetName val="4 YEAR NOI"/>
      <sheetName val="CAPITAL EXPENDITURES"/>
      <sheetName val="CAM DEP'N_AMORTIZATION_2000"/>
      <sheetName val="CAM DEP'N_AMORTIZATION"/>
      <sheetName val="DEFERRED EXPENSES"/>
      <sheetName val="MINIMUM &amp; OVERAGE RENT"/>
      <sheetName val="SPECIALTY LEASING INCOME"/>
      <sheetName val="CAM INCOME"/>
      <sheetName val="REAL ESTATE TAX INCOME"/>
      <sheetName val="UTILITY INCOME"/>
      <sheetName val="INTEREST-OTHER INCOME"/>
      <sheetName val="4001 PAYROLL"/>
      <sheetName val="4002 PAYROLL TAXES"/>
      <sheetName val="4004 BENEFITS"/>
      <sheetName val="4005 REIMBURSEMENTS"/>
      <sheetName val="4008 CLEANING"/>
      <sheetName val="4010 TRAVEL"/>
      <sheetName val="4012 CONTRACTED SERVICES"/>
      <sheetName val="4013 MATERIALS &amp; SUPPLIES"/>
      <sheetName val="4014 REPAIRS &amp; MAINTENANCE"/>
      <sheetName val="4015 EQUIPMENT RENTAL"/>
      <sheetName val="4016 UTILITIES - ELECTRIC"/>
      <sheetName val="4017 UTILITIES - GAS &amp; OIL"/>
      <sheetName val="4018 UTILITIES- WATER &amp; SEWER"/>
      <sheetName val="4019 DUES"/>
      <sheetName val="4020 SUBSCRIPTIONS"/>
      <sheetName val="4021 OFFICE EXPENSES"/>
      <sheetName val="4022 COPIER EXPENSE"/>
      <sheetName val="4023 TELEPHONE"/>
      <sheetName val="4024 GIFT &amp; HOLIDAY"/>
      <sheetName val="4025 PARKING LOT REPAIR"/>
      <sheetName val="4026 ROAD REPAIR"/>
      <sheetName val="4027 ROOF REPAIR"/>
      <sheetName val="4030 SALES PROMOTION"/>
      <sheetName val="4031 SPECIALTY LEASING EXPENSE"/>
      <sheetName val="4034 EDUCATION"/>
      <sheetName val="4040 MANAGEMENT FEE"/>
      <sheetName val="4041 SNOW REMOVAL"/>
      <sheetName val="4042 MANAGEMENT FEE"/>
      <sheetName val="4043 PARKING LOT RENTAL"/>
      <sheetName val="4044 ACCOUNTING AND AUDITING"/>
      <sheetName val="4045 PROF SERVICES - LEGAL"/>
      <sheetName val="4046 PROF SERVICES - OTHER"/>
      <sheetName val="4047 INSURANCE"/>
      <sheetName val="4049 MARKETING CONTRIBUTIONS"/>
      <sheetName val="4050 BAD DEBTS"/>
      <sheetName val="4070 CHARITABLE CONTRIBUTIONS"/>
      <sheetName val="4071 REAL ESTATE TAXES"/>
      <sheetName val="4072 INTEREST EXPENSE"/>
      <sheetName val="4073 DEPRECIATION"/>
      <sheetName val="4074 AMORTIZATION"/>
      <sheetName val="PROMO INTERCOMPANY"/>
      <sheetName val="SQUARE FOOTAGE"/>
      <sheetName val="PAYROLL"/>
      <sheetName val="BENEFITS"/>
      <sheetName val="UTILITIES"/>
      <sheetName val="AP ALLOC"/>
      <sheetName val="PROOF PAGE"/>
      <sheetName val="Interfa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 Employee driven"/>
      <sheetName val="Temps"/>
      <sheetName val="Internal-nonEmployee driven"/>
      <sheetName val="Wells University-Internal"/>
      <sheetName val="MAPS driven"/>
      <sheetName val="External-nonMAPS driven"/>
      <sheetName val="Wells University-External"/>
      <sheetName val="DropZone"/>
    </sheetNames>
    <sheetDataSet>
      <sheetData sheetId="0"/>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0078-BBAA-4787-96BA-956FFCD95833}">
  <dimension ref="A5:N52"/>
  <sheetViews>
    <sheetView showGridLines="0" view="pageBreakPreview" zoomScale="90" zoomScaleNormal="100" zoomScaleSheetLayoutView="90" workbookViewId="0"/>
  </sheetViews>
  <sheetFormatPr defaultRowHeight="12.3" x14ac:dyDescent="0.4"/>
  <cols>
    <col min="1" max="16384" width="8.83984375" style="333"/>
  </cols>
  <sheetData>
    <row r="5" spans="1:14" ht="12.3" customHeight="1" x14ac:dyDescent="0.4">
      <c r="A5" s="367" t="s">
        <v>294</v>
      </c>
      <c r="B5" s="367"/>
      <c r="C5" s="367"/>
      <c r="D5" s="367"/>
      <c r="E5" s="367"/>
      <c r="F5" s="367"/>
      <c r="G5" s="367"/>
      <c r="H5" s="367"/>
      <c r="I5" s="367"/>
      <c r="J5" s="367"/>
      <c r="K5" s="367"/>
      <c r="L5" s="367"/>
      <c r="M5" s="367"/>
      <c r="N5" s="367"/>
    </row>
    <row r="6" spans="1:14" x14ac:dyDescent="0.4">
      <c r="A6" s="368"/>
      <c r="B6" s="368"/>
      <c r="C6" s="368"/>
      <c r="D6" s="368"/>
      <c r="E6" s="368"/>
      <c r="F6" s="368"/>
      <c r="G6" s="368"/>
      <c r="H6" s="368"/>
      <c r="I6" s="368"/>
      <c r="J6" s="368"/>
      <c r="K6" s="368"/>
      <c r="L6" s="368"/>
      <c r="M6" s="368"/>
      <c r="N6" s="368"/>
    </row>
    <row r="7" spans="1:14" x14ac:dyDescent="0.4">
      <c r="A7" s="368"/>
      <c r="B7" s="368"/>
      <c r="C7" s="368"/>
      <c r="D7" s="368"/>
      <c r="E7" s="368"/>
      <c r="F7" s="368"/>
      <c r="G7" s="368"/>
      <c r="H7" s="368"/>
      <c r="I7" s="368"/>
      <c r="J7" s="368"/>
      <c r="K7" s="368"/>
      <c r="L7" s="368"/>
      <c r="M7" s="368"/>
      <c r="N7" s="368"/>
    </row>
    <row r="8" spans="1:14" x14ac:dyDescent="0.4">
      <c r="A8" s="368"/>
      <c r="B8" s="368"/>
      <c r="C8" s="368"/>
      <c r="D8" s="368"/>
      <c r="E8" s="368"/>
      <c r="F8" s="368"/>
      <c r="G8" s="368"/>
      <c r="H8" s="368"/>
      <c r="I8" s="368"/>
      <c r="J8" s="368"/>
      <c r="K8" s="368"/>
      <c r="L8" s="368"/>
      <c r="M8" s="368"/>
      <c r="N8" s="368"/>
    </row>
    <row r="9" spans="1:14" x14ac:dyDescent="0.4">
      <c r="A9" s="368"/>
      <c r="B9" s="368"/>
      <c r="C9" s="368"/>
      <c r="D9" s="368"/>
      <c r="E9" s="368"/>
      <c r="F9" s="368"/>
      <c r="G9" s="368"/>
      <c r="H9" s="368"/>
      <c r="I9" s="368"/>
      <c r="J9" s="368"/>
      <c r="K9" s="368"/>
      <c r="L9" s="368"/>
      <c r="M9" s="368"/>
      <c r="N9" s="368"/>
    </row>
    <row r="10" spans="1:14" x14ac:dyDescent="0.4">
      <c r="A10" s="368"/>
      <c r="B10" s="368"/>
      <c r="C10" s="368"/>
      <c r="D10" s="368"/>
      <c r="E10" s="368"/>
      <c r="F10" s="368"/>
      <c r="G10" s="368"/>
      <c r="H10" s="368"/>
      <c r="I10" s="368"/>
      <c r="J10" s="368"/>
      <c r="K10" s="368"/>
      <c r="L10" s="368"/>
      <c r="M10" s="368"/>
      <c r="N10" s="368"/>
    </row>
    <row r="11" spans="1:14" x14ac:dyDescent="0.4">
      <c r="A11" s="368"/>
      <c r="B11" s="368"/>
      <c r="C11" s="368"/>
      <c r="D11" s="368"/>
      <c r="E11" s="368"/>
      <c r="F11" s="368"/>
      <c r="G11" s="368"/>
      <c r="H11" s="368"/>
      <c r="I11" s="368"/>
      <c r="J11" s="368"/>
      <c r="K11" s="368"/>
      <c r="L11" s="368"/>
      <c r="M11" s="368"/>
      <c r="N11" s="368"/>
    </row>
    <row r="12" spans="1:14" x14ac:dyDescent="0.4">
      <c r="A12" s="368"/>
      <c r="B12" s="368"/>
      <c r="C12" s="368"/>
      <c r="D12" s="368"/>
      <c r="E12" s="368"/>
      <c r="F12" s="368"/>
      <c r="G12" s="368"/>
      <c r="H12" s="368"/>
      <c r="I12" s="368"/>
      <c r="J12" s="368"/>
      <c r="K12" s="368"/>
      <c r="L12" s="368"/>
      <c r="M12" s="368"/>
      <c r="N12" s="368"/>
    </row>
    <row r="13" spans="1:14" x14ac:dyDescent="0.4">
      <c r="A13" s="368"/>
      <c r="B13" s="368"/>
      <c r="C13" s="368"/>
      <c r="D13" s="368"/>
      <c r="E13" s="368"/>
      <c r="F13" s="368"/>
      <c r="G13" s="368"/>
      <c r="H13" s="368"/>
      <c r="I13" s="368"/>
      <c r="J13" s="368"/>
      <c r="K13" s="368"/>
      <c r="L13" s="368"/>
      <c r="M13" s="368"/>
      <c r="N13" s="368"/>
    </row>
    <row r="14" spans="1:14" x14ac:dyDescent="0.4">
      <c r="A14" s="368"/>
      <c r="B14" s="368"/>
      <c r="C14" s="368"/>
      <c r="D14" s="368"/>
      <c r="E14" s="368"/>
      <c r="F14" s="368"/>
      <c r="G14" s="368"/>
      <c r="H14" s="368"/>
      <c r="I14" s="368"/>
      <c r="J14" s="368"/>
      <c r="K14" s="368"/>
      <c r="L14" s="368"/>
      <c r="M14" s="368"/>
      <c r="N14" s="368"/>
    </row>
    <row r="15" spans="1:14" x14ac:dyDescent="0.4">
      <c r="A15" s="368"/>
      <c r="B15" s="368"/>
      <c r="C15" s="368"/>
      <c r="D15" s="368"/>
      <c r="E15" s="368"/>
      <c r="F15" s="368"/>
      <c r="G15" s="368"/>
      <c r="H15" s="368"/>
      <c r="I15" s="368"/>
      <c r="J15" s="368"/>
      <c r="K15" s="368"/>
      <c r="L15" s="368"/>
      <c r="M15" s="368"/>
      <c r="N15" s="368"/>
    </row>
    <row r="16" spans="1:14" x14ac:dyDescent="0.4">
      <c r="A16" s="368"/>
      <c r="B16" s="368"/>
      <c r="C16" s="368"/>
      <c r="D16" s="368"/>
      <c r="E16" s="368"/>
      <c r="F16" s="368"/>
      <c r="G16" s="368"/>
      <c r="H16" s="368"/>
      <c r="I16" s="368"/>
      <c r="J16" s="368"/>
      <c r="K16" s="368"/>
      <c r="L16" s="368"/>
      <c r="M16" s="368"/>
      <c r="N16" s="368"/>
    </row>
    <row r="17" spans="1:14" x14ac:dyDescent="0.4">
      <c r="A17" s="368"/>
      <c r="B17" s="368"/>
      <c r="C17" s="368"/>
      <c r="D17" s="368"/>
      <c r="E17" s="368"/>
      <c r="F17" s="368"/>
      <c r="G17" s="368"/>
      <c r="H17" s="368"/>
      <c r="I17" s="368"/>
      <c r="J17" s="368"/>
      <c r="K17" s="368"/>
      <c r="L17" s="368"/>
      <c r="M17" s="368"/>
      <c r="N17" s="368"/>
    </row>
    <row r="18" spans="1:14" x14ac:dyDescent="0.4">
      <c r="A18" s="368"/>
      <c r="B18" s="368"/>
      <c r="C18" s="368"/>
      <c r="D18" s="368"/>
      <c r="E18" s="368"/>
      <c r="F18" s="368"/>
      <c r="G18" s="368"/>
      <c r="H18" s="368"/>
      <c r="I18" s="368"/>
      <c r="J18" s="368"/>
      <c r="K18" s="368"/>
      <c r="L18" s="368"/>
      <c r="M18" s="368"/>
      <c r="N18" s="368"/>
    </row>
    <row r="19" spans="1:14" x14ac:dyDescent="0.4">
      <c r="A19" s="368"/>
      <c r="B19" s="368"/>
      <c r="C19" s="368"/>
      <c r="D19" s="368"/>
      <c r="E19" s="368"/>
      <c r="F19" s="368"/>
      <c r="G19" s="368"/>
      <c r="H19" s="368"/>
      <c r="I19" s="368"/>
      <c r="J19" s="368"/>
      <c r="K19" s="368"/>
      <c r="L19" s="368"/>
      <c r="M19" s="368"/>
      <c r="N19" s="368"/>
    </row>
    <row r="20" spans="1:14" x14ac:dyDescent="0.4">
      <c r="A20" s="368"/>
      <c r="B20" s="368"/>
      <c r="C20" s="368"/>
      <c r="D20" s="368"/>
      <c r="E20" s="368"/>
      <c r="F20" s="368"/>
      <c r="G20" s="368"/>
      <c r="H20" s="368"/>
      <c r="I20" s="368"/>
      <c r="J20" s="368"/>
      <c r="K20" s="368"/>
      <c r="L20" s="368"/>
      <c r="M20" s="368"/>
      <c r="N20" s="368"/>
    </row>
    <row r="21" spans="1:14" x14ac:dyDescent="0.4">
      <c r="A21" s="368"/>
      <c r="B21" s="368"/>
      <c r="C21" s="368"/>
      <c r="D21" s="368"/>
      <c r="E21" s="368"/>
      <c r="F21" s="368"/>
      <c r="G21" s="368"/>
      <c r="H21" s="368"/>
      <c r="I21" s="368"/>
      <c r="J21" s="368"/>
      <c r="K21" s="368"/>
      <c r="L21" s="368"/>
      <c r="M21" s="368"/>
      <c r="N21" s="368"/>
    </row>
    <row r="22" spans="1:14" x14ac:dyDescent="0.4">
      <c r="A22" s="368"/>
      <c r="B22" s="368"/>
      <c r="C22" s="368"/>
      <c r="D22" s="368"/>
      <c r="E22" s="368"/>
      <c r="F22" s="368"/>
      <c r="G22" s="368"/>
      <c r="H22" s="368"/>
      <c r="I22" s="368"/>
      <c r="J22" s="368"/>
      <c r="K22" s="368"/>
      <c r="L22" s="368"/>
      <c r="M22" s="368"/>
      <c r="N22" s="368"/>
    </row>
    <row r="23" spans="1:14" x14ac:dyDescent="0.4">
      <c r="A23" s="368"/>
      <c r="B23" s="368"/>
      <c r="C23" s="368"/>
      <c r="D23" s="368"/>
      <c r="E23" s="368"/>
      <c r="F23" s="368"/>
      <c r="G23" s="368"/>
      <c r="H23" s="368"/>
      <c r="I23" s="368"/>
      <c r="J23" s="368"/>
      <c r="K23" s="368"/>
      <c r="L23" s="368"/>
      <c r="M23" s="368"/>
      <c r="N23" s="368"/>
    </row>
    <row r="24" spans="1:14" x14ac:dyDescent="0.4">
      <c r="A24" s="368"/>
      <c r="B24" s="368"/>
      <c r="C24" s="368"/>
      <c r="D24" s="368"/>
      <c r="E24" s="368"/>
      <c r="F24" s="368"/>
      <c r="G24" s="368"/>
      <c r="H24" s="368"/>
      <c r="I24" s="368"/>
      <c r="J24" s="368"/>
      <c r="K24" s="368"/>
      <c r="L24" s="368"/>
      <c r="M24" s="368"/>
      <c r="N24" s="368"/>
    </row>
    <row r="25" spans="1:14" x14ac:dyDescent="0.4">
      <c r="A25" s="368"/>
      <c r="B25" s="368"/>
      <c r="C25" s="368"/>
      <c r="D25" s="368"/>
      <c r="E25" s="368"/>
      <c r="F25" s="368"/>
      <c r="G25" s="368"/>
      <c r="H25" s="368"/>
      <c r="I25" s="368"/>
      <c r="J25" s="368"/>
      <c r="K25" s="368"/>
      <c r="L25" s="368"/>
      <c r="M25" s="368"/>
      <c r="N25" s="368"/>
    </row>
    <row r="26" spans="1:14" x14ac:dyDescent="0.4">
      <c r="A26" s="368"/>
      <c r="B26" s="368"/>
      <c r="C26" s="368"/>
      <c r="D26" s="368"/>
      <c r="E26" s="368"/>
      <c r="F26" s="368"/>
      <c r="G26" s="368"/>
      <c r="H26" s="368"/>
      <c r="I26" s="368"/>
      <c r="J26" s="368"/>
      <c r="K26" s="368"/>
      <c r="L26" s="368"/>
      <c r="M26" s="368"/>
      <c r="N26" s="368"/>
    </row>
    <row r="27" spans="1:14" x14ac:dyDescent="0.4">
      <c r="A27" s="368"/>
      <c r="B27" s="368"/>
      <c r="C27" s="368"/>
      <c r="D27" s="368"/>
      <c r="E27" s="368"/>
      <c r="F27" s="368"/>
      <c r="G27" s="368"/>
      <c r="H27" s="368"/>
      <c r="I27" s="368"/>
      <c r="J27" s="368"/>
      <c r="K27" s="368"/>
      <c r="L27" s="368"/>
      <c r="M27" s="368"/>
      <c r="N27" s="368"/>
    </row>
    <row r="28" spans="1:14" x14ac:dyDescent="0.4">
      <c r="A28" s="368"/>
      <c r="B28" s="368"/>
      <c r="C28" s="368"/>
      <c r="D28" s="368"/>
      <c r="E28" s="368"/>
      <c r="F28" s="368"/>
      <c r="G28" s="368"/>
      <c r="H28" s="368"/>
      <c r="I28" s="368"/>
      <c r="J28" s="368"/>
      <c r="K28" s="368"/>
      <c r="L28" s="368"/>
      <c r="M28" s="368"/>
      <c r="N28" s="368"/>
    </row>
    <row r="29" spans="1:14" x14ac:dyDescent="0.4">
      <c r="A29" s="368"/>
      <c r="B29" s="368"/>
      <c r="C29" s="368"/>
      <c r="D29" s="368"/>
      <c r="E29" s="368"/>
      <c r="F29" s="368"/>
      <c r="G29" s="368"/>
      <c r="H29" s="368"/>
      <c r="I29" s="368"/>
      <c r="J29" s="368"/>
      <c r="K29" s="368"/>
      <c r="L29" s="368"/>
      <c r="M29" s="368"/>
      <c r="N29" s="368"/>
    </row>
    <row r="30" spans="1:14" x14ac:dyDescent="0.4">
      <c r="A30" s="368"/>
      <c r="B30" s="368"/>
      <c r="C30" s="368"/>
      <c r="D30" s="368"/>
      <c r="E30" s="368"/>
      <c r="F30" s="368"/>
      <c r="G30" s="368"/>
      <c r="H30" s="368"/>
      <c r="I30" s="368"/>
      <c r="J30" s="368"/>
      <c r="K30" s="368"/>
      <c r="L30" s="368"/>
      <c r="M30" s="368"/>
      <c r="N30" s="368"/>
    </row>
    <row r="31" spans="1:14" x14ac:dyDescent="0.4">
      <c r="A31" s="368"/>
      <c r="B31" s="368"/>
      <c r="C31" s="368"/>
      <c r="D31" s="368"/>
      <c r="E31" s="368"/>
      <c r="F31" s="368"/>
      <c r="G31" s="368"/>
      <c r="H31" s="368"/>
      <c r="I31" s="368"/>
      <c r="J31" s="368"/>
      <c r="K31" s="368"/>
      <c r="L31" s="368"/>
      <c r="M31" s="368"/>
      <c r="N31" s="368"/>
    </row>
    <row r="32" spans="1:14" x14ac:dyDescent="0.4">
      <c r="A32" s="368"/>
      <c r="B32" s="368"/>
      <c r="C32" s="368"/>
      <c r="D32" s="368"/>
      <c r="E32" s="368"/>
      <c r="F32" s="368"/>
      <c r="G32" s="368"/>
      <c r="H32" s="368"/>
      <c r="I32" s="368"/>
      <c r="J32" s="368"/>
      <c r="K32" s="368"/>
      <c r="L32" s="368"/>
      <c r="M32" s="368"/>
      <c r="N32" s="368"/>
    </row>
    <row r="33" spans="1:14" x14ac:dyDescent="0.4">
      <c r="A33" s="368"/>
      <c r="B33" s="368"/>
      <c r="C33" s="368"/>
      <c r="D33" s="368"/>
      <c r="E33" s="368"/>
      <c r="F33" s="368"/>
      <c r="G33" s="368"/>
      <c r="H33" s="368"/>
      <c r="I33" s="368"/>
      <c r="J33" s="368"/>
      <c r="K33" s="368"/>
      <c r="L33" s="368"/>
      <c r="M33" s="368"/>
      <c r="N33" s="368"/>
    </row>
    <row r="34" spans="1:14" x14ac:dyDescent="0.4">
      <c r="A34" s="368"/>
      <c r="B34" s="368"/>
      <c r="C34" s="368"/>
      <c r="D34" s="368"/>
      <c r="E34" s="368"/>
      <c r="F34" s="368"/>
      <c r="G34" s="368"/>
      <c r="H34" s="368"/>
      <c r="I34" s="368"/>
      <c r="J34" s="368"/>
      <c r="K34" s="368"/>
      <c r="L34" s="368"/>
      <c r="M34" s="368"/>
      <c r="N34" s="368"/>
    </row>
    <row r="35" spans="1:14" x14ac:dyDescent="0.4">
      <c r="A35" s="368"/>
      <c r="B35" s="368"/>
      <c r="C35" s="368"/>
      <c r="D35" s="368"/>
      <c r="E35" s="368"/>
      <c r="F35" s="368"/>
      <c r="G35" s="368"/>
      <c r="H35" s="368"/>
      <c r="I35" s="368"/>
      <c r="J35" s="368"/>
      <c r="K35" s="368"/>
      <c r="L35" s="368"/>
      <c r="M35" s="368"/>
      <c r="N35" s="368"/>
    </row>
    <row r="36" spans="1:14" x14ac:dyDescent="0.4">
      <c r="A36" s="368"/>
      <c r="B36" s="368"/>
      <c r="C36" s="368"/>
      <c r="D36" s="368"/>
      <c r="E36" s="368"/>
      <c r="F36" s="368"/>
      <c r="G36" s="368"/>
      <c r="H36" s="368"/>
      <c r="I36" s="368"/>
      <c r="J36" s="368"/>
      <c r="K36" s="368"/>
      <c r="L36" s="368"/>
      <c r="M36" s="368"/>
      <c r="N36" s="368"/>
    </row>
    <row r="37" spans="1:14" x14ac:dyDescent="0.4">
      <c r="A37" s="368"/>
      <c r="B37" s="368"/>
      <c r="C37" s="368"/>
      <c r="D37" s="368"/>
      <c r="E37" s="368"/>
      <c r="F37" s="368"/>
      <c r="G37" s="368"/>
      <c r="H37" s="368"/>
      <c r="I37" s="368"/>
      <c r="J37" s="368"/>
      <c r="K37" s="368"/>
      <c r="L37" s="368"/>
      <c r="M37" s="368"/>
      <c r="N37" s="368"/>
    </row>
    <row r="38" spans="1:14" x14ac:dyDescent="0.4">
      <c r="A38" s="368"/>
      <c r="B38" s="368"/>
      <c r="C38" s="368"/>
      <c r="D38" s="368"/>
      <c r="E38" s="368"/>
      <c r="F38" s="368"/>
      <c r="G38" s="368"/>
      <c r="H38" s="368"/>
      <c r="I38" s="368"/>
      <c r="J38" s="368"/>
      <c r="K38" s="368"/>
      <c r="L38" s="368"/>
      <c r="M38" s="368"/>
      <c r="N38" s="368"/>
    </row>
    <row r="39" spans="1:14" x14ac:dyDescent="0.4">
      <c r="A39" s="368"/>
      <c r="B39" s="368"/>
      <c r="C39" s="368"/>
      <c r="D39" s="368"/>
      <c r="E39" s="368"/>
      <c r="F39" s="368"/>
      <c r="G39" s="368"/>
      <c r="H39" s="368"/>
      <c r="I39" s="368"/>
      <c r="J39" s="368"/>
      <c r="K39" s="368"/>
      <c r="L39" s="368"/>
      <c r="M39" s="368"/>
      <c r="N39" s="368"/>
    </row>
    <row r="40" spans="1:14" x14ac:dyDescent="0.4">
      <c r="A40" s="363"/>
      <c r="B40" s="363"/>
      <c r="C40" s="363"/>
      <c r="D40" s="363"/>
      <c r="E40" s="363"/>
      <c r="F40" s="363"/>
      <c r="G40" s="363"/>
      <c r="H40" s="363"/>
      <c r="I40" s="363"/>
      <c r="J40" s="363"/>
      <c r="K40" s="363"/>
      <c r="L40" s="363"/>
      <c r="M40" s="363"/>
      <c r="N40" s="363"/>
    </row>
    <row r="41" spans="1:14" x14ac:dyDescent="0.4">
      <c r="A41" s="364" t="str">
        <f ca="1">"©  "&amp;YEAR(TODAY())&amp;" Break Into CRE (www.breakintocre.com). All Rights Reserved."</f>
        <v>©  2022 Break Into CRE (www.breakintocre.com). All Rights Reserved.</v>
      </c>
      <c r="B41" s="365"/>
      <c r="C41" s="365"/>
      <c r="D41" s="365"/>
      <c r="E41" s="365"/>
      <c r="F41" s="365"/>
      <c r="G41" s="365"/>
      <c r="H41" s="365"/>
      <c r="I41" s="365"/>
      <c r="J41" s="365"/>
      <c r="K41" s="365"/>
      <c r="L41" s="365"/>
      <c r="M41" s="365"/>
      <c r="N41" s="366"/>
    </row>
    <row r="42" spans="1:14" x14ac:dyDescent="0.4">
      <c r="A42" s="334"/>
      <c r="B42" s="334"/>
      <c r="C42" s="334"/>
      <c r="D42" s="334"/>
      <c r="E42" s="334"/>
      <c r="F42" s="334"/>
      <c r="G42" s="334"/>
      <c r="H42" s="334"/>
      <c r="I42" s="334"/>
      <c r="J42" s="334"/>
      <c r="K42" s="334"/>
      <c r="L42" s="334"/>
      <c r="M42" s="334"/>
      <c r="N42" s="334"/>
    </row>
    <row r="43" spans="1:14" x14ac:dyDescent="0.4">
      <c r="A43" s="334"/>
      <c r="B43" s="334"/>
      <c r="C43" s="334"/>
      <c r="D43" s="334"/>
      <c r="E43" s="334"/>
      <c r="F43" s="334"/>
      <c r="G43" s="334"/>
      <c r="H43" s="334"/>
      <c r="I43" s="334"/>
      <c r="J43" s="334"/>
      <c r="K43" s="334"/>
      <c r="L43" s="334"/>
      <c r="M43" s="334"/>
      <c r="N43" s="334"/>
    </row>
    <row r="44" spans="1:14" x14ac:dyDescent="0.4">
      <c r="A44" s="334"/>
      <c r="B44" s="334"/>
      <c r="C44" s="334"/>
      <c r="D44" s="334"/>
      <c r="E44" s="334"/>
      <c r="F44" s="334"/>
      <c r="G44" s="334"/>
      <c r="H44" s="334"/>
      <c r="I44" s="334"/>
      <c r="J44" s="334"/>
      <c r="K44" s="334"/>
      <c r="L44" s="334"/>
      <c r="M44" s="334"/>
      <c r="N44" s="334"/>
    </row>
    <row r="45" spans="1:14" x14ac:dyDescent="0.4">
      <c r="A45" s="334"/>
      <c r="B45" s="334"/>
      <c r="C45" s="334"/>
      <c r="D45" s="334"/>
      <c r="E45" s="334"/>
      <c r="F45" s="334"/>
      <c r="G45" s="334"/>
      <c r="H45" s="334"/>
      <c r="I45" s="334"/>
      <c r="J45" s="334"/>
      <c r="K45" s="334"/>
      <c r="L45" s="334"/>
      <c r="M45" s="334"/>
      <c r="N45" s="334"/>
    </row>
    <row r="46" spans="1:14" x14ac:dyDescent="0.4">
      <c r="A46" s="334"/>
      <c r="B46" s="334"/>
      <c r="C46" s="334"/>
      <c r="D46" s="334"/>
      <c r="E46" s="334"/>
      <c r="F46" s="334"/>
      <c r="G46" s="334"/>
      <c r="H46" s="334"/>
      <c r="I46" s="334"/>
      <c r="J46" s="334"/>
      <c r="K46" s="334"/>
      <c r="L46" s="334"/>
      <c r="M46" s="334"/>
      <c r="N46" s="334"/>
    </row>
    <row r="47" spans="1:14" x14ac:dyDescent="0.4">
      <c r="A47" s="334"/>
      <c r="B47" s="334"/>
      <c r="C47" s="334"/>
      <c r="D47" s="334"/>
      <c r="E47" s="334"/>
      <c r="F47" s="334"/>
      <c r="G47" s="334"/>
      <c r="H47" s="334"/>
      <c r="I47" s="334"/>
      <c r="J47" s="334"/>
      <c r="K47" s="334"/>
      <c r="L47" s="334"/>
      <c r="M47" s="334"/>
      <c r="N47" s="334"/>
    </row>
    <row r="48" spans="1:14" x14ac:dyDescent="0.4">
      <c r="A48" s="334"/>
      <c r="B48" s="334"/>
      <c r="C48" s="334"/>
      <c r="D48" s="334"/>
      <c r="E48" s="334"/>
      <c r="F48" s="334"/>
      <c r="G48" s="334"/>
      <c r="H48" s="334"/>
      <c r="I48" s="334"/>
      <c r="J48" s="334"/>
      <c r="K48" s="334"/>
      <c r="L48" s="334"/>
      <c r="M48" s="334"/>
      <c r="N48" s="334"/>
    </row>
    <row r="49" spans="1:14" x14ac:dyDescent="0.4">
      <c r="A49" s="334"/>
      <c r="B49" s="334"/>
      <c r="C49" s="334"/>
      <c r="D49" s="334"/>
      <c r="E49" s="334"/>
      <c r="F49" s="334"/>
      <c r="G49" s="334"/>
      <c r="H49" s="334"/>
      <c r="I49" s="334"/>
      <c r="J49" s="334"/>
      <c r="K49" s="334"/>
      <c r="L49" s="334"/>
      <c r="M49" s="334"/>
      <c r="N49" s="334"/>
    </row>
    <row r="50" spans="1:14" x14ac:dyDescent="0.4">
      <c r="A50" s="334"/>
      <c r="B50" s="334"/>
      <c r="C50" s="334"/>
      <c r="D50" s="334"/>
      <c r="E50" s="334"/>
      <c r="F50" s="334"/>
      <c r="G50" s="334"/>
      <c r="H50" s="334"/>
      <c r="I50" s="334"/>
      <c r="J50" s="334"/>
      <c r="K50" s="334"/>
      <c r="L50" s="334"/>
      <c r="M50" s="334"/>
      <c r="N50" s="334"/>
    </row>
    <row r="51" spans="1:14" x14ac:dyDescent="0.4">
      <c r="A51" s="334"/>
      <c r="B51" s="334"/>
      <c r="C51" s="334"/>
      <c r="D51" s="334"/>
      <c r="E51" s="334"/>
      <c r="F51" s="334"/>
      <c r="G51" s="334"/>
      <c r="H51" s="334"/>
      <c r="I51" s="334"/>
      <c r="J51" s="334"/>
      <c r="K51" s="334"/>
      <c r="L51" s="334"/>
      <c r="M51" s="334"/>
      <c r="N51" s="334"/>
    </row>
    <row r="52" spans="1:14" x14ac:dyDescent="0.4">
      <c r="A52" s="334"/>
      <c r="B52" s="334"/>
      <c r="C52" s="334"/>
      <c r="D52" s="334"/>
      <c r="E52" s="334"/>
      <c r="F52" s="334"/>
      <c r="G52" s="334"/>
      <c r="H52" s="334"/>
      <c r="I52" s="334"/>
      <c r="J52" s="334"/>
      <c r="K52" s="334"/>
      <c r="L52" s="334"/>
      <c r="M52" s="334"/>
      <c r="N52" s="334"/>
    </row>
  </sheetData>
  <mergeCells count="2">
    <mergeCell ref="A41:N41"/>
    <mergeCell ref="A5:N39"/>
  </mergeCells>
  <pageMargins left="0.7" right="0.7" top="0.75" bottom="0.75" header="0.3" footer="0.3"/>
  <pageSetup scale="6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showGridLines="0" tabSelected="1" view="pageBreakPreview" zoomScale="85" zoomScaleNormal="85" zoomScaleSheetLayoutView="85" zoomScalePageLayoutView="125" workbookViewId="0"/>
  </sheetViews>
  <sheetFormatPr defaultColWidth="8.83984375" defaultRowHeight="12.3" x14ac:dyDescent="0.4"/>
  <cols>
    <col min="1" max="1" width="28.20703125" style="1" bestFit="1" customWidth="1"/>
    <col min="2" max="2" width="19.9453125" style="1" bestFit="1" customWidth="1"/>
    <col min="3" max="3" width="5.734375" style="1" bestFit="1" customWidth="1"/>
    <col min="4" max="4" width="30" style="1" bestFit="1" customWidth="1"/>
    <col min="5" max="5" width="11.62890625" style="1" bestFit="1" customWidth="1"/>
    <col min="6" max="6" width="13.83984375" style="1" bestFit="1" customWidth="1"/>
    <col min="7" max="7" width="4.26171875" style="1" bestFit="1" customWidth="1"/>
    <col min="8" max="8" width="27.20703125" style="1" bestFit="1" customWidth="1"/>
    <col min="9" max="9" width="12.41796875" style="1" bestFit="1" customWidth="1"/>
    <col min="10" max="10" width="8.83984375" style="1"/>
    <col min="11" max="11" width="22.15625" style="1" bestFit="1" customWidth="1"/>
    <col min="12" max="12" width="12.41796875" style="1" bestFit="1" customWidth="1"/>
    <col min="13" max="16384" width="8.83984375" style="1"/>
  </cols>
  <sheetData>
    <row r="1" spans="1:12" x14ac:dyDescent="0.4">
      <c r="A1" s="95" t="s">
        <v>10</v>
      </c>
      <c r="B1" s="335"/>
      <c r="D1" s="95" t="s">
        <v>163</v>
      </c>
      <c r="E1" s="335"/>
      <c r="H1" s="95" t="s">
        <v>260</v>
      </c>
      <c r="I1" s="335"/>
      <c r="K1" s="95" t="s">
        <v>190</v>
      </c>
      <c r="L1" s="335"/>
    </row>
    <row r="2" spans="1:12" x14ac:dyDescent="0.4">
      <c r="A2" s="2" t="s">
        <v>0</v>
      </c>
      <c r="B2" s="3">
        <v>1988</v>
      </c>
      <c r="D2" s="4" t="s">
        <v>26</v>
      </c>
      <c r="E2" s="41">
        <f>E3*B20</f>
        <v>25187500</v>
      </c>
      <c r="H2" s="2" t="s">
        <v>15</v>
      </c>
      <c r="I2" s="5">
        <f>Summary!B20</f>
        <v>38750000</v>
      </c>
      <c r="K2" s="2" t="s">
        <v>67</v>
      </c>
      <c r="L2" s="6">
        <f>Summary!B36</f>
        <v>5.7500000000000002E-2</v>
      </c>
    </row>
    <row r="3" spans="1:12" x14ac:dyDescent="0.4">
      <c r="A3" s="2" t="s">
        <v>1</v>
      </c>
      <c r="B3" s="7">
        <f>UNITS</f>
        <v>140</v>
      </c>
      <c r="D3" s="2" t="s">
        <v>27</v>
      </c>
      <c r="E3" s="8">
        <v>0.65</v>
      </c>
      <c r="H3" s="2" t="s">
        <v>178</v>
      </c>
      <c r="I3" s="9">
        <f>IFERROR(SUM('Monthly CF'!D37:O37)/Summary!B20,0)</f>
        <v>4.7892065333157242E-2</v>
      </c>
      <c r="K3" s="2" t="s">
        <v>179</v>
      </c>
      <c r="L3" s="6">
        <f>(L2-I3)/Summary!B37</f>
        <v>9.6079346668427601E-4</v>
      </c>
    </row>
    <row r="4" spans="1:12" x14ac:dyDescent="0.4">
      <c r="A4" s="2" t="s">
        <v>2</v>
      </c>
      <c r="B4" s="3">
        <v>12</v>
      </c>
      <c r="D4" s="2" t="s">
        <v>174</v>
      </c>
      <c r="E4" s="10">
        <f>IFERROR(('Monthly CF'!D37*12)/(-'Monthly CF'!D41*12),0)</f>
        <v>1.9059984172758362</v>
      </c>
      <c r="H4" s="2" t="s">
        <v>180</v>
      </c>
      <c r="I4" s="5">
        <f>IFERROR(Summary!B20/UNITS,0)</f>
        <v>276785.71428571426</v>
      </c>
      <c r="K4" s="2" t="s">
        <v>203</v>
      </c>
      <c r="L4" s="11">
        <f ca="1">IFERROR('Monthly CF'!A63,0)</f>
        <v>53661935.505296193</v>
      </c>
    </row>
    <row r="5" spans="1:12" x14ac:dyDescent="0.4">
      <c r="A5" s="2" t="s">
        <v>3</v>
      </c>
      <c r="B5" s="12">
        <f>IFERROR(Revenue!C17*UNITS,0)</f>
        <v>119000</v>
      </c>
      <c r="D5" s="2" t="s">
        <v>175</v>
      </c>
      <c r="E5" s="9">
        <f>IFERROR(('Monthly CF'!D37*12)/E2,0)</f>
        <v>7.052194143920594E-2</v>
      </c>
      <c r="H5" s="2" t="s">
        <v>181</v>
      </c>
      <c r="I5" s="5">
        <f>IFERROR(Summary!B20/Summary!B5,0)</f>
        <v>325.63025210084032</v>
      </c>
      <c r="K5" s="2" t="s">
        <v>204</v>
      </c>
      <c r="L5" s="11">
        <f ca="1">IFERROR(L4/UNITS,0)</f>
        <v>383299.53932354425</v>
      </c>
    </row>
    <row r="6" spans="1:12" x14ac:dyDescent="0.4">
      <c r="A6" s="2" t="s">
        <v>4</v>
      </c>
      <c r="B6" s="12">
        <f>IFERROR(Revenue!C17,0)</f>
        <v>850</v>
      </c>
      <c r="D6" s="2" t="s">
        <v>28</v>
      </c>
      <c r="E6" s="13">
        <v>7.0000000000000001E-3</v>
      </c>
      <c r="F6" s="14"/>
      <c r="H6" s="2" t="s">
        <v>182</v>
      </c>
      <c r="I6" s="11">
        <f>SUM(B20,B22:B23,B29,E2*E9,E15*E23)</f>
        <v>40863375</v>
      </c>
      <c r="K6" s="2" t="s">
        <v>166</v>
      </c>
      <c r="L6" s="11">
        <f ca="1">IFERROR(-'Monthly CF'!A64,0)</f>
        <v>536619.35505296197</v>
      </c>
    </row>
    <row r="7" spans="1:12" x14ac:dyDescent="0.4">
      <c r="A7" s="2" t="s">
        <v>5</v>
      </c>
      <c r="B7" s="15">
        <v>4.3</v>
      </c>
      <c r="D7" s="2" t="s">
        <v>29</v>
      </c>
      <c r="E7" s="13">
        <v>0.03</v>
      </c>
      <c r="H7" s="16" t="s">
        <v>183</v>
      </c>
      <c r="I7" s="17">
        <f>IFERROR(I6/UNITS,0)</f>
        <v>291881.25</v>
      </c>
      <c r="K7" s="2" t="s">
        <v>205</v>
      </c>
      <c r="L7" s="9">
        <f ca="1">IFERROR(RATE(Summary!B37,,-Summary!I2,Summary!L4,0),0)</f>
        <v>3.309310404040991E-2</v>
      </c>
    </row>
    <row r="8" spans="1:12" x14ac:dyDescent="0.4">
      <c r="A8" s="2" t="s">
        <v>11</v>
      </c>
      <c r="B8" s="18">
        <f>IFERROR(B3/B7,0)</f>
        <v>32.558139534883722</v>
      </c>
      <c r="D8" s="2" t="s">
        <v>30</v>
      </c>
      <c r="E8" s="19">
        <v>36</v>
      </c>
      <c r="K8" s="2" t="s">
        <v>186</v>
      </c>
      <c r="L8" s="9">
        <f ca="1">IFERROR('Monthly CF'!C68,0)</f>
        <v>0.14024879336357118</v>
      </c>
    </row>
    <row r="9" spans="1:12" x14ac:dyDescent="0.4">
      <c r="A9" s="2" t="s">
        <v>12</v>
      </c>
      <c r="B9" s="3" t="s">
        <v>271</v>
      </c>
      <c r="D9" s="2" t="s">
        <v>164</v>
      </c>
      <c r="E9" s="20">
        <v>0.01</v>
      </c>
      <c r="H9" s="95" t="s">
        <v>191</v>
      </c>
      <c r="I9" s="335"/>
      <c r="K9" s="16" t="s">
        <v>189</v>
      </c>
      <c r="L9" s="21">
        <f ca="1">IFERROR('Monthly CF'!C69,0)</f>
        <v>3.0486726194659157</v>
      </c>
    </row>
    <row r="10" spans="1:12" x14ac:dyDescent="0.4">
      <c r="A10" s="16" t="s">
        <v>13</v>
      </c>
      <c r="B10" s="22" t="s">
        <v>291</v>
      </c>
      <c r="D10" s="2" t="s">
        <v>31</v>
      </c>
      <c r="E10" s="23">
        <v>30</v>
      </c>
      <c r="H10" s="2" t="s">
        <v>192</v>
      </c>
      <c r="I10" s="5">
        <f>Summary!B29</f>
        <v>1474000</v>
      </c>
    </row>
    <row r="11" spans="1:12" x14ac:dyDescent="0.4">
      <c r="D11" s="2" t="s">
        <v>33</v>
      </c>
      <c r="E11" s="19">
        <v>120</v>
      </c>
      <c r="H11" s="2" t="s">
        <v>193</v>
      </c>
      <c r="I11" s="5">
        <f>IFERROR(I10/UNITS,0)</f>
        <v>10528.571428571429</v>
      </c>
      <c r="K11" s="141" t="s">
        <v>245</v>
      </c>
      <c r="L11" s="24">
        <f ca="1">IFERROR('Equity Waterfall'!H1,0)</f>
        <v>0.27231953740119941</v>
      </c>
    </row>
    <row r="12" spans="1:12" x14ac:dyDescent="0.4">
      <c r="A12" s="95" t="s">
        <v>6</v>
      </c>
      <c r="B12" s="335"/>
      <c r="D12" s="25"/>
      <c r="E12" s="26"/>
      <c r="H12" s="2" t="s">
        <v>194</v>
      </c>
      <c r="I12" s="5">
        <f>'Construction Budget'!C40</f>
        <v>550000</v>
      </c>
      <c r="K12" s="144" t="s">
        <v>251</v>
      </c>
      <c r="L12" s="27">
        <f ca="1">IFERROR('Equity Waterfall'!H2,0)</f>
        <v>9.2723812005183284</v>
      </c>
    </row>
    <row r="13" spans="1:12" x14ac:dyDescent="0.4">
      <c r="A13" s="2" t="s">
        <v>7</v>
      </c>
      <c r="B13" s="3">
        <v>300</v>
      </c>
      <c r="D13" s="95" t="s">
        <v>32</v>
      </c>
      <c r="E13" s="335"/>
      <c r="H13" s="2" t="s">
        <v>195</v>
      </c>
      <c r="I13" s="5">
        <f>IFERROR(I12/UNITS,0)</f>
        <v>3928.5714285714284</v>
      </c>
    </row>
    <row r="14" spans="1:12" x14ac:dyDescent="0.4">
      <c r="A14" s="2" t="s">
        <v>8</v>
      </c>
      <c r="B14" s="3">
        <v>0</v>
      </c>
      <c r="D14" s="4" t="s">
        <v>206</v>
      </c>
      <c r="E14" s="33">
        <f>E11</f>
        <v>120</v>
      </c>
      <c r="H14" s="2" t="s">
        <v>109</v>
      </c>
      <c r="I14" s="11">
        <f>'Construction Budget'!C60</f>
        <v>924000</v>
      </c>
      <c r="K14" s="120" t="s">
        <v>242</v>
      </c>
      <c r="L14" s="29">
        <f ca="1">IFERROR('Equity Waterfall'!K1,0)</f>
        <v>0.1269568383693695</v>
      </c>
    </row>
    <row r="15" spans="1:12" x14ac:dyDescent="0.4">
      <c r="A15" s="16" t="s">
        <v>9</v>
      </c>
      <c r="B15" s="22">
        <v>0</v>
      </c>
      <c r="D15" s="2" t="s">
        <v>26</v>
      </c>
      <c r="E15" s="36">
        <f>IFERROR(IF(E14&gt;=B37*12,0,SUMIFS('Monthly CF'!$D$37:$EE$37,'Monthly CF'!$D$1:$EE$1,"&gt;"&amp;Summary!$E$14,'Monthly CF'!$D$1:$EE$1,"&lt;="&amp;Summary!$E$14+12)/E16*E17),0)</f>
        <v>0</v>
      </c>
      <c r="H15" s="2" t="s">
        <v>196</v>
      </c>
      <c r="I15" s="11">
        <f>IFERROR(I14/UNITS,0)</f>
        <v>6600</v>
      </c>
      <c r="K15" s="124" t="s">
        <v>252</v>
      </c>
      <c r="L15" s="30">
        <f ca="1">IFERROR('Equity Waterfall'!K2,0)</f>
        <v>2.7211090099368409</v>
      </c>
    </row>
    <row r="16" spans="1:12" x14ac:dyDescent="0.4">
      <c r="A16" s="31" t="s">
        <v>136</v>
      </c>
      <c r="B16" s="32">
        <f>SUM(B13:B15)</f>
        <v>300</v>
      </c>
      <c r="D16" s="2" t="s">
        <v>208</v>
      </c>
      <c r="E16" s="38">
        <v>0.06</v>
      </c>
      <c r="H16" s="16" t="s">
        <v>197</v>
      </c>
      <c r="I16" s="34">
        <f>IFERROR(Revenue!M17*12*UNITS/Summary!I10,0)</f>
        <v>0.30529172320217129</v>
      </c>
    </row>
    <row r="17" spans="1:12" x14ac:dyDescent="0.4">
      <c r="A17" s="16" t="s">
        <v>137</v>
      </c>
      <c r="B17" s="35">
        <f>IFERROR(B16/B3,0)</f>
        <v>2.1428571428571428</v>
      </c>
      <c r="D17" s="2" t="s">
        <v>27</v>
      </c>
      <c r="E17" s="8">
        <v>0</v>
      </c>
      <c r="K17" s="142" t="s">
        <v>213</v>
      </c>
      <c r="L17" s="37">
        <f ca="1">IFERROR('Equity Waterfall'!N1,0)</f>
        <v>4684773.7980336305</v>
      </c>
    </row>
    <row r="18" spans="1:12" x14ac:dyDescent="0.4">
      <c r="D18" s="2" t="s">
        <v>187</v>
      </c>
      <c r="E18" s="40" t="str">
        <f ca="1">IFERROR(SUMIFS('Monthly CF'!$D$37:$EE$37,'Monthly CF'!$D$1:$EE$1,"&gt;"&amp;Summary!$E$14,'Monthly CF'!$D$1:$EE$1,"&lt;="&amp;Summary!$E$14+12)/-SUMIFS('Monthly CF'!$D$41:$EE$41,'Monthly CF'!$D$1:$EE$1,"&gt;"&amp;Summary!$E$14,'Monthly CF'!$D$1:$EE$1,"&lt;="&amp;Summary!$E$14+12),"N/A")</f>
        <v>N/A</v>
      </c>
      <c r="H18" s="95" t="s">
        <v>268</v>
      </c>
      <c r="I18" s="335"/>
    </row>
    <row r="19" spans="1:12" x14ac:dyDescent="0.4">
      <c r="A19" s="95" t="s">
        <v>14</v>
      </c>
      <c r="B19" s="335"/>
      <c r="D19" s="2" t="s">
        <v>188</v>
      </c>
      <c r="E19" s="9" t="str">
        <f ca="1">IFERROR(SUMIFS('Monthly CF'!$D$37:$EE$37,'Monthly CF'!$D$1:$EE$1,"&gt;"&amp;Summary!$E$14,'Monthly CF'!$D$1:$EE$1,"&lt;="&amp;Summary!$E$14+12)/E15,"N/A")</f>
        <v>N/A</v>
      </c>
      <c r="H19" s="2" t="s">
        <v>269</v>
      </c>
      <c r="I19" s="278">
        <f>IFERROR('Annual CF'!D34/'Annual CF'!D19,0)</f>
        <v>0.36525751585183608</v>
      </c>
      <c r="K19" s="95" t="s">
        <v>279</v>
      </c>
      <c r="L19" s="335"/>
    </row>
    <row r="20" spans="1:12" x14ac:dyDescent="0.4">
      <c r="A20" s="2" t="s">
        <v>15</v>
      </c>
      <c r="B20" s="39">
        <v>38750000</v>
      </c>
      <c r="D20" s="2" t="s">
        <v>28</v>
      </c>
      <c r="E20" s="13">
        <v>0.03</v>
      </c>
      <c r="F20" s="14"/>
      <c r="H20" s="16" t="s">
        <v>270</v>
      </c>
      <c r="I20" s="279">
        <f>IFERROR(('Annual CF'!D34-'Annual CF'!D40)/'Annual CF'!D19,0)</f>
        <v>0.68400669982562678</v>
      </c>
      <c r="K20" s="2" t="s">
        <v>184</v>
      </c>
      <c r="L20" s="5">
        <f>Summary!E2</f>
        <v>25187500</v>
      </c>
    </row>
    <row r="21" spans="1:12" x14ac:dyDescent="0.4">
      <c r="A21" s="2" t="s">
        <v>180</v>
      </c>
      <c r="B21" s="41">
        <f>IFERROR(B20/UNITS,0)</f>
        <v>276785.71428571426</v>
      </c>
      <c r="D21" s="2" t="s">
        <v>29</v>
      </c>
      <c r="E21" s="13">
        <v>0.02</v>
      </c>
      <c r="H21" s="28"/>
      <c r="I21" s="277"/>
      <c r="K21" s="2" t="s">
        <v>36</v>
      </c>
      <c r="L21" s="5">
        <f>(L31-L20)*Summary!$E$28</f>
        <v>13586781.25</v>
      </c>
    </row>
    <row r="22" spans="1:12" x14ac:dyDescent="0.4">
      <c r="A22" s="2" t="s">
        <v>22</v>
      </c>
      <c r="B22" s="41">
        <f>B20*C22</f>
        <v>0</v>
      </c>
      <c r="C22" s="42">
        <v>0</v>
      </c>
      <c r="D22" s="2" t="s">
        <v>30</v>
      </c>
      <c r="E22" s="19">
        <v>0</v>
      </c>
      <c r="H22" s="95" t="s">
        <v>277</v>
      </c>
      <c r="I22" s="335"/>
      <c r="K22" s="2" t="s">
        <v>35</v>
      </c>
      <c r="L22" s="5">
        <f>(L31-L20)*Summary!$E$27</f>
        <v>715093.75</v>
      </c>
    </row>
    <row r="23" spans="1:12" x14ac:dyDescent="0.4">
      <c r="A23" s="2" t="s">
        <v>17</v>
      </c>
      <c r="B23" s="41">
        <f>B20*C23</f>
        <v>387500</v>
      </c>
      <c r="C23" s="42">
        <v>0.01</v>
      </c>
      <c r="D23" s="2" t="s">
        <v>164</v>
      </c>
      <c r="E23" s="20">
        <v>0.01</v>
      </c>
      <c r="H23" s="16" t="s">
        <v>278</v>
      </c>
      <c r="I23" s="285">
        <v>0</v>
      </c>
      <c r="K23" s="31" t="s">
        <v>108</v>
      </c>
      <c r="L23" s="43">
        <f>SUM(L20:L22)</f>
        <v>39489375</v>
      </c>
    </row>
    <row r="24" spans="1:12" x14ac:dyDescent="0.4">
      <c r="A24" s="2" t="s">
        <v>18</v>
      </c>
      <c r="B24" s="39">
        <v>100000</v>
      </c>
      <c r="D24" s="2" t="s">
        <v>31</v>
      </c>
      <c r="E24" s="23">
        <v>30</v>
      </c>
    </row>
    <row r="25" spans="1:12" x14ac:dyDescent="0.4">
      <c r="A25" s="2" t="s">
        <v>178</v>
      </c>
      <c r="B25" s="44">
        <f>IFERROR(Summary!I3,0)</f>
        <v>4.7892065333157242E-2</v>
      </c>
      <c r="D25" s="25"/>
      <c r="E25" s="283"/>
      <c r="K25" s="95" t="s">
        <v>280</v>
      </c>
      <c r="L25" s="335"/>
    </row>
    <row r="26" spans="1:12" x14ac:dyDescent="0.4">
      <c r="A26" s="16" t="s">
        <v>21</v>
      </c>
      <c r="B26" s="46">
        <v>44043</v>
      </c>
      <c r="D26" s="336" t="s">
        <v>34</v>
      </c>
      <c r="E26" s="337"/>
      <c r="F26" s="338" t="s">
        <v>213</v>
      </c>
      <c r="K26" s="2" t="str">
        <f>Summary!A20</f>
        <v>Purchase Price</v>
      </c>
      <c r="L26" s="5">
        <f>Summary!B20</f>
        <v>38750000</v>
      </c>
    </row>
    <row r="27" spans="1:12" x14ac:dyDescent="0.4">
      <c r="D27" s="4" t="s">
        <v>35</v>
      </c>
      <c r="E27" s="48">
        <v>0.05</v>
      </c>
      <c r="F27" s="50"/>
      <c r="K27" s="2" t="str">
        <f>Summary!A22</f>
        <v>Acquisition Fee</v>
      </c>
      <c r="L27" s="5">
        <f>Summary!B22</f>
        <v>0</v>
      </c>
    </row>
    <row r="28" spans="1:12" x14ac:dyDescent="0.4">
      <c r="A28" s="95" t="s">
        <v>19</v>
      </c>
      <c r="B28" s="335"/>
      <c r="D28" s="2" t="s">
        <v>36</v>
      </c>
      <c r="E28" s="51">
        <f>1-E27</f>
        <v>0.95</v>
      </c>
      <c r="F28" s="50"/>
      <c r="K28" s="2" t="str">
        <f>Summary!A23</f>
        <v>Closing Costs</v>
      </c>
      <c r="L28" s="5">
        <f>Summary!B23</f>
        <v>387500</v>
      </c>
    </row>
    <row r="29" spans="1:12" x14ac:dyDescent="0.4">
      <c r="A29" s="2" t="s">
        <v>16</v>
      </c>
      <c r="B29" s="11">
        <f>'Construction Budget'!C62</f>
        <v>1474000</v>
      </c>
      <c r="D29" s="2" t="s">
        <v>249</v>
      </c>
      <c r="E29" s="53">
        <v>0.08</v>
      </c>
      <c r="F29" s="55"/>
      <c r="K29" s="2" t="str">
        <f>Summary!A24</f>
        <v>Working Capital</v>
      </c>
      <c r="L29" s="5">
        <f>Summary!B24</f>
        <v>100000</v>
      </c>
    </row>
    <row r="30" spans="1:12" x14ac:dyDescent="0.4">
      <c r="A30" s="2" t="s">
        <v>20</v>
      </c>
      <c r="B30" s="11">
        <f>IFERROR('Construction Budget'!E62,0)</f>
        <v>10528.571428571429</v>
      </c>
      <c r="D30" s="2" t="s">
        <v>215</v>
      </c>
      <c r="E30" s="53">
        <v>0.11</v>
      </c>
      <c r="F30" s="8">
        <v>0.2</v>
      </c>
      <c r="K30" s="2" t="s">
        <v>185</v>
      </c>
      <c r="L30" s="5">
        <f>Summary!E9*Summary!E2</f>
        <v>251875</v>
      </c>
    </row>
    <row r="31" spans="1:12" x14ac:dyDescent="0.4">
      <c r="A31" s="2" t="s">
        <v>23</v>
      </c>
      <c r="B31" s="7">
        <f>'Construction Budget'!F62</f>
        <v>3</v>
      </c>
      <c r="D31" s="2" t="s">
        <v>216</v>
      </c>
      <c r="E31" s="53">
        <v>0.14000000000000001</v>
      </c>
      <c r="F31" s="8">
        <v>0.35</v>
      </c>
      <c r="G31" s="280"/>
      <c r="K31" s="31" t="s">
        <v>108</v>
      </c>
      <c r="L31" s="45">
        <f>SUM(L26:L30)</f>
        <v>39489375</v>
      </c>
    </row>
    <row r="32" spans="1:12" x14ac:dyDescent="0.4">
      <c r="A32" s="16" t="s">
        <v>24</v>
      </c>
      <c r="B32" s="47">
        <f>'Construction Budget'!G62</f>
        <v>27</v>
      </c>
      <c r="D32" s="2" t="s">
        <v>250</v>
      </c>
      <c r="E32" s="58">
        <f>E31</f>
        <v>0.14000000000000001</v>
      </c>
      <c r="F32" s="8">
        <v>0.5</v>
      </c>
      <c r="G32" s="282"/>
    </row>
    <row r="33" spans="1:12" x14ac:dyDescent="0.4">
      <c r="D33" s="16" t="s">
        <v>207</v>
      </c>
      <c r="E33" s="60">
        <v>0</v>
      </c>
      <c r="F33" s="50"/>
      <c r="G33" s="281"/>
      <c r="K33" s="95" t="s">
        <v>284</v>
      </c>
      <c r="L33" s="335"/>
    </row>
    <row r="34" spans="1:12" x14ac:dyDescent="0.4">
      <c r="A34" s="95" t="s">
        <v>66</v>
      </c>
      <c r="B34" s="335"/>
      <c r="F34" s="202"/>
      <c r="G34" s="287"/>
      <c r="K34" s="351" t="s">
        <v>283</v>
      </c>
      <c r="L34" s="352">
        <f ca="1">-SUMIF('Monthly CF'!D66:EE66,"&lt;"&amp;0,'Monthly CF'!D66:EE66)</f>
        <v>0</v>
      </c>
    </row>
    <row r="35" spans="1:12" x14ac:dyDescent="0.4">
      <c r="A35" s="2" t="s">
        <v>134</v>
      </c>
      <c r="B35" s="52">
        <v>0.01</v>
      </c>
      <c r="F35" s="177"/>
      <c r="G35" s="288"/>
    </row>
    <row r="36" spans="1:12" x14ac:dyDescent="0.4">
      <c r="A36" s="2" t="s">
        <v>67</v>
      </c>
      <c r="B36" s="13">
        <v>5.7500000000000002E-2</v>
      </c>
      <c r="F36" s="177"/>
      <c r="G36" s="289"/>
    </row>
    <row r="37" spans="1:12" x14ac:dyDescent="0.4">
      <c r="A37" s="2" t="s">
        <v>133</v>
      </c>
      <c r="B37" s="23">
        <v>10</v>
      </c>
      <c r="F37" s="177"/>
      <c r="G37" s="289"/>
    </row>
    <row r="38" spans="1:12" x14ac:dyDescent="0.4">
      <c r="A38" s="56" t="s">
        <v>247</v>
      </c>
      <c r="B38" s="57">
        <f ca="1">IFERROR('Monthly CF'!C68,0)</f>
        <v>0.14024879336357118</v>
      </c>
      <c r="F38" s="177"/>
      <c r="G38" s="289"/>
    </row>
    <row r="39" spans="1:12" x14ac:dyDescent="0.4">
      <c r="A39" s="330" t="s">
        <v>261</v>
      </c>
      <c r="B39" s="331">
        <f ca="1">IFERROR('Monthly CF'!C69,0)</f>
        <v>3.0486726194659157</v>
      </c>
      <c r="F39" s="177"/>
      <c r="G39" s="287"/>
    </row>
    <row r="40" spans="1:12" x14ac:dyDescent="0.4">
      <c r="A40" s="59" t="s">
        <v>281</v>
      </c>
      <c r="B40" s="332">
        <f ca="1">'Annual CF'!C68</f>
        <v>8.3910176169892534E-2</v>
      </c>
    </row>
    <row r="44" spans="1:12" x14ac:dyDescent="0.4">
      <c r="I44" s="1">
        <v>1</v>
      </c>
    </row>
    <row r="45" spans="1:12" x14ac:dyDescent="0.4">
      <c r="I45" s="1">
        <v>0</v>
      </c>
    </row>
  </sheetData>
  <dataValidations count="1">
    <dataValidation type="list" allowBlank="1" showInputMessage="1" showErrorMessage="1" sqref="I23" xr:uid="{11B0FECA-28B7-42BB-A2A8-105B8E4C9830}">
      <formula1>$I$44:$I$45</formula1>
    </dataValidation>
  </dataValidations>
  <pageMargins left="0.7" right="0.7" top="0.75" bottom="0.75" header="0.3" footer="0.3"/>
  <pageSetup scale="38" orientation="portrait" r:id="rId1"/>
  <colBreaks count="1" manualBreakCount="1">
    <brk id="12" max="38"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E29"/>
  <sheetViews>
    <sheetView showGridLines="0" view="pageBreakPreview" zoomScaleNormal="150" zoomScaleSheetLayoutView="100" zoomScalePageLayoutView="150" workbookViewId="0"/>
  </sheetViews>
  <sheetFormatPr defaultColWidth="8.83984375" defaultRowHeight="12.3" x14ac:dyDescent="0.4"/>
  <cols>
    <col min="1" max="1" width="21" style="1" bestFit="1" customWidth="1"/>
    <col min="2" max="2" width="8.62890625" style="1" customWidth="1"/>
    <col min="3" max="3" width="6.7890625" style="1" bestFit="1" customWidth="1"/>
    <col min="4" max="4" width="11" style="1" bestFit="1" customWidth="1"/>
    <col min="5" max="5" width="6.7890625" style="1" bestFit="1" customWidth="1"/>
    <col min="6" max="6" width="9.3125" style="1" bestFit="1" customWidth="1"/>
    <col min="7" max="9" width="9.3125" style="1" customWidth="1"/>
    <col min="10" max="10" width="11" style="1" bestFit="1" customWidth="1"/>
    <col min="11" max="11" width="9.3125" style="1" customWidth="1"/>
    <col min="12" max="12" width="6" style="1" customWidth="1"/>
    <col min="13" max="13" width="18.3671875" style="1" bestFit="1" customWidth="1"/>
    <col min="14" max="14" width="5.83984375" style="1" bestFit="1" customWidth="1"/>
    <col min="15" max="15" width="19.578125" style="1" bestFit="1" customWidth="1"/>
    <col min="16" max="16" width="6.26171875" style="1" bestFit="1" customWidth="1"/>
    <col min="17" max="17" width="6.3671875" style="1" bestFit="1" customWidth="1"/>
    <col min="18" max="24" width="6.26171875" style="1" bestFit="1" customWidth="1"/>
    <col min="25" max="26" width="7.41796875" style="1" bestFit="1" customWidth="1"/>
    <col min="27" max="27" width="8.83984375" style="1"/>
    <col min="28" max="28" width="31.1015625" style="1" bestFit="1" customWidth="1"/>
    <col min="29" max="161" width="9.68359375" style="1" bestFit="1" customWidth="1"/>
    <col min="162" max="16384" width="8.83984375" style="1"/>
  </cols>
  <sheetData>
    <row r="1" spans="1:161" x14ac:dyDescent="0.4">
      <c r="A1" s="95" t="s">
        <v>37</v>
      </c>
      <c r="B1" s="253"/>
      <c r="C1" s="253"/>
      <c r="D1" s="253"/>
      <c r="E1" s="96"/>
      <c r="G1" s="95" t="s">
        <v>44</v>
      </c>
      <c r="H1" s="253"/>
      <c r="I1" s="253"/>
      <c r="J1" s="339"/>
      <c r="K1" s="96"/>
      <c r="M1" s="340" t="s">
        <v>285</v>
      </c>
      <c r="O1" s="341"/>
      <c r="P1" s="342">
        <v>1</v>
      </c>
      <c r="Q1" s="342">
        <f t="shared" ref="Q1:Y1" si="0">P1+1</f>
        <v>2</v>
      </c>
      <c r="R1" s="342">
        <f t="shared" si="0"/>
        <v>3</v>
      </c>
      <c r="S1" s="342">
        <f t="shared" si="0"/>
        <v>4</v>
      </c>
      <c r="T1" s="342">
        <f t="shared" si="0"/>
        <v>5</v>
      </c>
      <c r="U1" s="342">
        <f t="shared" si="0"/>
        <v>6</v>
      </c>
      <c r="V1" s="342">
        <f t="shared" si="0"/>
        <v>7</v>
      </c>
      <c r="W1" s="342">
        <f t="shared" si="0"/>
        <v>8</v>
      </c>
      <c r="X1" s="342">
        <f t="shared" si="0"/>
        <v>9</v>
      </c>
      <c r="Y1" s="342">
        <f t="shared" si="0"/>
        <v>10</v>
      </c>
      <c r="Z1" s="343">
        <f t="shared" ref="Z1" si="1">Y1+1</f>
        <v>11</v>
      </c>
      <c r="AB1" s="110" t="s">
        <v>70</v>
      </c>
      <c r="AC1" s="64">
        <v>1</v>
      </c>
      <c r="AD1" s="65">
        <f t="shared" ref="AD1:BI1" si="2">AC1+1</f>
        <v>2</v>
      </c>
      <c r="AE1" s="65">
        <f t="shared" si="2"/>
        <v>3</v>
      </c>
      <c r="AF1" s="65">
        <f t="shared" si="2"/>
        <v>4</v>
      </c>
      <c r="AG1" s="65">
        <f t="shared" si="2"/>
        <v>5</v>
      </c>
      <c r="AH1" s="65">
        <f t="shared" si="2"/>
        <v>6</v>
      </c>
      <c r="AI1" s="65">
        <f t="shared" si="2"/>
        <v>7</v>
      </c>
      <c r="AJ1" s="65">
        <f t="shared" si="2"/>
        <v>8</v>
      </c>
      <c r="AK1" s="65">
        <f t="shared" si="2"/>
        <v>9</v>
      </c>
      <c r="AL1" s="65">
        <f t="shared" si="2"/>
        <v>10</v>
      </c>
      <c r="AM1" s="65">
        <f t="shared" si="2"/>
        <v>11</v>
      </c>
      <c r="AN1" s="65">
        <f t="shared" si="2"/>
        <v>12</v>
      </c>
      <c r="AO1" s="65">
        <f t="shared" si="2"/>
        <v>13</v>
      </c>
      <c r="AP1" s="65">
        <f t="shared" si="2"/>
        <v>14</v>
      </c>
      <c r="AQ1" s="65">
        <f t="shared" si="2"/>
        <v>15</v>
      </c>
      <c r="AR1" s="65">
        <f t="shared" si="2"/>
        <v>16</v>
      </c>
      <c r="AS1" s="65">
        <f t="shared" si="2"/>
        <v>17</v>
      </c>
      <c r="AT1" s="65">
        <f t="shared" si="2"/>
        <v>18</v>
      </c>
      <c r="AU1" s="65">
        <f t="shared" si="2"/>
        <v>19</v>
      </c>
      <c r="AV1" s="65">
        <f t="shared" si="2"/>
        <v>20</v>
      </c>
      <c r="AW1" s="65">
        <f t="shared" si="2"/>
        <v>21</v>
      </c>
      <c r="AX1" s="65">
        <f t="shared" si="2"/>
        <v>22</v>
      </c>
      <c r="AY1" s="65">
        <f t="shared" si="2"/>
        <v>23</v>
      </c>
      <c r="AZ1" s="65">
        <f t="shared" si="2"/>
        <v>24</v>
      </c>
      <c r="BA1" s="65">
        <f t="shared" si="2"/>
        <v>25</v>
      </c>
      <c r="BB1" s="65">
        <f t="shared" si="2"/>
        <v>26</v>
      </c>
      <c r="BC1" s="65">
        <f t="shared" si="2"/>
        <v>27</v>
      </c>
      <c r="BD1" s="65">
        <f t="shared" si="2"/>
        <v>28</v>
      </c>
      <c r="BE1" s="65">
        <f t="shared" si="2"/>
        <v>29</v>
      </c>
      <c r="BF1" s="65">
        <f t="shared" si="2"/>
        <v>30</v>
      </c>
      <c r="BG1" s="65">
        <f t="shared" si="2"/>
        <v>31</v>
      </c>
      <c r="BH1" s="65">
        <f t="shared" si="2"/>
        <v>32</v>
      </c>
      <c r="BI1" s="65">
        <f t="shared" si="2"/>
        <v>33</v>
      </c>
      <c r="BJ1" s="65">
        <f t="shared" ref="BJ1:CP1" si="3">BI1+1</f>
        <v>34</v>
      </c>
      <c r="BK1" s="65">
        <f t="shared" si="3"/>
        <v>35</v>
      </c>
      <c r="BL1" s="65">
        <f t="shared" si="3"/>
        <v>36</v>
      </c>
      <c r="BM1" s="65">
        <f t="shared" si="3"/>
        <v>37</v>
      </c>
      <c r="BN1" s="65">
        <f t="shared" si="3"/>
        <v>38</v>
      </c>
      <c r="BO1" s="65">
        <f t="shared" si="3"/>
        <v>39</v>
      </c>
      <c r="BP1" s="65">
        <f t="shared" si="3"/>
        <v>40</v>
      </c>
      <c r="BQ1" s="65">
        <f t="shared" si="3"/>
        <v>41</v>
      </c>
      <c r="BR1" s="65">
        <f t="shared" si="3"/>
        <v>42</v>
      </c>
      <c r="BS1" s="65">
        <f t="shared" si="3"/>
        <v>43</v>
      </c>
      <c r="BT1" s="65">
        <f t="shared" si="3"/>
        <v>44</v>
      </c>
      <c r="BU1" s="65">
        <f t="shared" si="3"/>
        <v>45</v>
      </c>
      <c r="BV1" s="65">
        <f t="shared" si="3"/>
        <v>46</v>
      </c>
      <c r="BW1" s="65">
        <f t="shared" si="3"/>
        <v>47</v>
      </c>
      <c r="BX1" s="65">
        <f t="shared" si="3"/>
        <v>48</v>
      </c>
      <c r="BY1" s="65">
        <f t="shared" si="3"/>
        <v>49</v>
      </c>
      <c r="BZ1" s="65">
        <f t="shared" si="3"/>
        <v>50</v>
      </c>
      <c r="CA1" s="65">
        <f t="shared" si="3"/>
        <v>51</v>
      </c>
      <c r="CB1" s="65">
        <f t="shared" si="3"/>
        <v>52</v>
      </c>
      <c r="CC1" s="65">
        <f t="shared" si="3"/>
        <v>53</v>
      </c>
      <c r="CD1" s="65">
        <f t="shared" si="3"/>
        <v>54</v>
      </c>
      <c r="CE1" s="65">
        <f t="shared" si="3"/>
        <v>55</v>
      </c>
      <c r="CF1" s="65">
        <f t="shared" si="3"/>
        <v>56</v>
      </c>
      <c r="CG1" s="65">
        <f t="shared" si="3"/>
        <v>57</v>
      </c>
      <c r="CH1" s="65">
        <f t="shared" si="3"/>
        <v>58</v>
      </c>
      <c r="CI1" s="65">
        <f t="shared" si="3"/>
        <v>59</v>
      </c>
      <c r="CJ1" s="65">
        <f t="shared" si="3"/>
        <v>60</v>
      </c>
      <c r="CK1" s="65">
        <f t="shared" si="3"/>
        <v>61</v>
      </c>
      <c r="CL1" s="65">
        <f t="shared" si="3"/>
        <v>62</v>
      </c>
      <c r="CM1" s="65">
        <f t="shared" si="3"/>
        <v>63</v>
      </c>
      <c r="CN1" s="65">
        <f t="shared" si="3"/>
        <v>64</v>
      </c>
      <c r="CO1" s="65">
        <f t="shared" si="3"/>
        <v>65</v>
      </c>
      <c r="CP1" s="65">
        <f t="shared" si="3"/>
        <v>66</v>
      </c>
      <c r="CQ1" s="65">
        <f t="shared" ref="CQ1:FB1" si="4">CP1+1</f>
        <v>67</v>
      </c>
      <c r="CR1" s="65">
        <f t="shared" si="4"/>
        <v>68</v>
      </c>
      <c r="CS1" s="65">
        <f t="shared" si="4"/>
        <v>69</v>
      </c>
      <c r="CT1" s="65">
        <f t="shared" si="4"/>
        <v>70</v>
      </c>
      <c r="CU1" s="65">
        <f t="shared" si="4"/>
        <v>71</v>
      </c>
      <c r="CV1" s="65">
        <f t="shared" si="4"/>
        <v>72</v>
      </c>
      <c r="CW1" s="65">
        <f t="shared" si="4"/>
        <v>73</v>
      </c>
      <c r="CX1" s="65">
        <f t="shared" si="4"/>
        <v>74</v>
      </c>
      <c r="CY1" s="65">
        <f t="shared" si="4"/>
        <v>75</v>
      </c>
      <c r="CZ1" s="65">
        <f t="shared" si="4"/>
        <v>76</v>
      </c>
      <c r="DA1" s="65">
        <f t="shared" si="4"/>
        <v>77</v>
      </c>
      <c r="DB1" s="65">
        <f t="shared" si="4"/>
        <v>78</v>
      </c>
      <c r="DC1" s="65">
        <f t="shared" si="4"/>
        <v>79</v>
      </c>
      <c r="DD1" s="65">
        <f t="shared" si="4"/>
        <v>80</v>
      </c>
      <c r="DE1" s="65">
        <f t="shared" si="4"/>
        <v>81</v>
      </c>
      <c r="DF1" s="65">
        <f t="shared" si="4"/>
        <v>82</v>
      </c>
      <c r="DG1" s="65">
        <f t="shared" si="4"/>
        <v>83</v>
      </c>
      <c r="DH1" s="65">
        <f t="shared" si="4"/>
        <v>84</v>
      </c>
      <c r="DI1" s="65">
        <f t="shared" si="4"/>
        <v>85</v>
      </c>
      <c r="DJ1" s="65">
        <f t="shared" si="4"/>
        <v>86</v>
      </c>
      <c r="DK1" s="65">
        <f t="shared" si="4"/>
        <v>87</v>
      </c>
      <c r="DL1" s="65">
        <f t="shared" si="4"/>
        <v>88</v>
      </c>
      <c r="DM1" s="65">
        <f t="shared" si="4"/>
        <v>89</v>
      </c>
      <c r="DN1" s="65">
        <f t="shared" si="4"/>
        <v>90</v>
      </c>
      <c r="DO1" s="65">
        <f t="shared" si="4"/>
        <v>91</v>
      </c>
      <c r="DP1" s="65">
        <f t="shared" si="4"/>
        <v>92</v>
      </c>
      <c r="DQ1" s="65">
        <f t="shared" si="4"/>
        <v>93</v>
      </c>
      <c r="DR1" s="65">
        <f t="shared" si="4"/>
        <v>94</v>
      </c>
      <c r="DS1" s="65">
        <f t="shared" si="4"/>
        <v>95</v>
      </c>
      <c r="DT1" s="65">
        <f t="shared" si="4"/>
        <v>96</v>
      </c>
      <c r="DU1" s="65">
        <f t="shared" si="4"/>
        <v>97</v>
      </c>
      <c r="DV1" s="65">
        <f t="shared" si="4"/>
        <v>98</v>
      </c>
      <c r="DW1" s="65">
        <f t="shared" si="4"/>
        <v>99</v>
      </c>
      <c r="DX1" s="65">
        <f t="shared" si="4"/>
        <v>100</v>
      </c>
      <c r="DY1" s="65">
        <f t="shared" si="4"/>
        <v>101</v>
      </c>
      <c r="DZ1" s="65">
        <f t="shared" si="4"/>
        <v>102</v>
      </c>
      <c r="EA1" s="65">
        <f t="shared" si="4"/>
        <v>103</v>
      </c>
      <c r="EB1" s="65">
        <f t="shared" si="4"/>
        <v>104</v>
      </c>
      <c r="EC1" s="65">
        <f t="shared" si="4"/>
        <v>105</v>
      </c>
      <c r="ED1" s="65">
        <f t="shared" si="4"/>
        <v>106</v>
      </c>
      <c r="EE1" s="65">
        <f t="shared" si="4"/>
        <v>107</v>
      </c>
      <c r="EF1" s="65">
        <f t="shared" si="4"/>
        <v>108</v>
      </c>
      <c r="EG1" s="65">
        <f t="shared" si="4"/>
        <v>109</v>
      </c>
      <c r="EH1" s="65">
        <f t="shared" si="4"/>
        <v>110</v>
      </c>
      <c r="EI1" s="65">
        <f t="shared" si="4"/>
        <v>111</v>
      </c>
      <c r="EJ1" s="65">
        <f t="shared" si="4"/>
        <v>112</v>
      </c>
      <c r="EK1" s="65">
        <f t="shared" si="4"/>
        <v>113</v>
      </c>
      <c r="EL1" s="65">
        <f t="shared" si="4"/>
        <v>114</v>
      </c>
      <c r="EM1" s="65">
        <f t="shared" si="4"/>
        <v>115</v>
      </c>
      <c r="EN1" s="65">
        <f t="shared" si="4"/>
        <v>116</v>
      </c>
      <c r="EO1" s="65">
        <f t="shared" si="4"/>
        <v>117</v>
      </c>
      <c r="EP1" s="65">
        <f t="shared" si="4"/>
        <v>118</v>
      </c>
      <c r="EQ1" s="65">
        <f t="shared" si="4"/>
        <v>119</v>
      </c>
      <c r="ER1" s="65">
        <f t="shared" si="4"/>
        <v>120</v>
      </c>
      <c r="ES1" s="65">
        <f t="shared" si="4"/>
        <v>121</v>
      </c>
      <c r="ET1" s="65">
        <f t="shared" si="4"/>
        <v>122</v>
      </c>
      <c r="EU1" s="65">
        <f t="shared" si="4"/>
        <v>123</v>
      </c>
      <c r="EV1" s="65">
        <f t="shared" si="4"/>
        <v>124</v>
      </c>
      <c r="EW1" s="65">
        <f t="shared" si="4"/>
        <v>125</v>
      </c>
      <c r="EX1" s="65">
        <f t="shared" si="4"/>
        <v>126</v>
      </c>
      <c r="EY1" s="65">
        <f t="shared" si="4"/>
        <v>127</v>
      </c>
      <c r="EZ1" s="65">
        <f t="shared" si="4"/>
        <v>128</v>
      </c>
      <c r="FA1" s="65">
        <f t="shared" si="4"/>
        <v>129</v>
      </c>
      <c r="FB1" s="65">
        <f t="shared" si="4"/>
        <v>130</v>
      </c>
      <c r="FC1" s="65">
        <f t="shared" ref="FC1:FD1" si="5">FB1+1</f>
        <v>131</v>
      </c>
      <c r="FD1" s="66">
        <f t="shared" si="5"/>
        <v>132</v>
      </c>
    </row>
    <row r="2" spans="1:161" x14ac:dyDescent="0.4">
      <c r="A2" s="273" t="s">
        <v>38</v>
      </c>
      <c r="B2" s="274" t="s">
        <v>39</v>
      </c>
      <c r="C2" s="274" t="s">
        <v>40</v>
      </c>
      <c r="D2" s="274" t="s">
        <v>41</v>
      </c>
      <c r="E2" s="276" t="s">
        <v>42</v>
      </c>
      <c r="G2" s="273" t="s">
        <v>38</v>
      </c>
      <c r="H2" s="274" t="s">
        <v>39</v>
      </c>
      <c r="I2" s="274" t="s">
        <v>40</v>
      </c>
      <c r="J2" s="275" t="s">
        <v>41</v>
      </c>
      <c r="K2" s="276" t="s">
        <v>42</v>
      </c>
      <c r="M2" s="272" t="s">
        <v>289</v>
      </c>
      <c r="O2" s="67" t="s">
        <v>45</v>
      </c>
      <c r="P2" s="69">
        <v>0.03</v>
      </c>
      <c r="Q2" s="69">
        <v>0.03</v>
      </c>
      <c r="R2" s="69">
        <v>0.03</v>
      </c>
      <c r="S2" s="69">
        <v>0.03</v>
      </c>
      <c r="T2" s="69">
        <v>0.03</v>
      </c>
      <c r="U2" s="69">
        <v>0.03</v>
      </c>
      <c r="V2" s="69">
        <v>0.03</v>
      </c>
      <c r="W2" s="69">
        <v>0.03</v>
      </c>
      <c r="X2" s="69">
        <v>0.03</v>
      </c>
      <c r="Y2" s="69">
        <v>0.03</v>
      </c>
      <c r="Z2" s="68">
        <v>0.03</v>
      </c>
      <c r="AB2" s="126" t="str">
        <f>A1</f>
        <v>Current In-Place Rents</v>
      </c>
      <c r="AC2" s="178">
        <f>$D$17*UNITS</f>
        <v>250500</v>
      </c>
      <c r="AD2" s="178">
        <f>AC2*((1+HLOOKUP(IFERROR(ROUNDUP(AC1/12,0),1),$P$1:$Z$2,2,0))^(1/12))</f>
        <v>251117.80057796207</v>
      </c>
      <c r="AE2" s="178">
        <f t="shared" ref="AE2:CP2" si="6">AD2*((1+HLOOKUP(IFERROR(ROUNDUP(AD1/12,0),1),$P$1:$Z$2,2,0))^(1/12))</f>
        <v>251737.12481881489</v>
      </c>
      <c r="AF2" s="178">
        <f t="shared" si="6"/>
        <v>252357.97648032216</v>
      </c>
      <c r="AG2" s="178">
        <f t="shared" si="6"/>
        <v>252980.35932951531</v>
      </c>
      <c r="AH2" s="178">
        <f t="shared" si="6"/>
        <v>253604.27714271622</v>
      </c>
      <c r="AI2" s="178">
        <f t="shared" si="6"/>
        <v>254229.73370556024</v>
      </c>
      <c r="AJ2" s="178">
        <f t="shared" si="6"/>
        <v>254856.73281301907</v>
      </c>
      <c r="AK2" s="178">
        <f t="shared" si="6"/>
        <v>255485.2782694239</v>
      </c>
      <c r="AL2" s="178">
        <f t="shared" si="6"/>
        <v>256115.37388848836</v>
      </c>
      <c r="AM2" s="178">
        <f t="shared" si="6"/>
        <v>256747.0234933318</v>
      </c>
      <c r="AN2" s="178">
        <f t="shared" si="6"/>
        <v>257380.23091650236</v>
      </c>
      <c r="AO2" s="178">
        <f t="shared" si="6"/>
        <v>258015.00000000026</v>
      </c>
      <c r="AP2" s="178">
        <f t="shared" si="6"/>
        <v>258651.33459530119</v>
      </c>
      <c r="AQ2" s="178">
        <f t="shared" si="6"/>
        <v>259289.23856337959</v>
      </c>
      <c r="AR2" s="178">
        <f t="shared" si="6"/>
        <v>259928.71577473209</v>
      </c>
      <c r="AS2" s="178">
        <f t="shared" si="6"/>
        <v>260569.77010940103</v>
      </c>
      <c r="AT2" s="178">
        <f t="shared" si="6"/>
        <v>261212.40545699795</v>
      </c>
      <c r="AU2" s="178">
        <f t="shared" si="6"/>
        <v>261856.62571672729</v>
      </c>
      <c r="AV2" s="178">
        <f t="shared" si="6"/>
        <v>262502.43479740986</v>
      </c>
      <c r="AW2" s="178">
        <f t="shared" si="6"/>
        <v>263149.83661750681</v>
      </c>
      <c r="AX2" s="178">
        <f t="shared" si="6"/>
        <v>263798.8351051432</v>
      </c>
      <c r="AY2" s="178">
        <f t="shared" si="6"/>
        <v>264449.43419813196</v>
      </c>
      <c r="AZ2" s="178">
        <f t="shared" si="6"/>
        <v>265101.63784399763</v>
      </c>
      <c r="BA2" s="178">
        <f t="shared" si="6"/>
        <v>265755.45000000048</v>
      </c>
      <c r="BB2" s="178">
        <f t="shared" si="6"/>
        <v>266410.87463316042</v>
      </c>
      <c r="BC2" s="178">
        <f t="shared" si="6"/>
        <v>267067.91572028119</v>
      </c>
      <c r="BD2" s="178">
        <f t="shared" si="6"/>
        <v>267726.57724797429</v>
      </c>
      <c r="BE2" s="178">
        <f t="shared" si="6"/>
        <v>268386.8632126833</v>
      </c>
      <c r="BF2" s="178">
        <f t="shared" si="6"/>
        <v>269048.77762070816</v>
      </c>
      <c r="BG2" s="178">
        <f t="shared" si="6"/>
        <v>269712.32448822935</v>
      </c>
      <c r="BH2" s="178">
        <f t="shared" si="6"/>
        <v>270377.50784133241</v>
      </c>
      <c r="BI2" s="178">
        <f t="shared" si="6"/>
        <v>271044.33171603229</v>
      </c>
      <c r="BJ2" s="178">
        <f t="shared" si="6"/>
        <v>271712.80015829782</v>
      </c>
      <c r="BK2" s="178">
        <f t="shared" si="6"/>
        <v>272382.91722407623</v>
      </c>
      <c r="BL2" s="178">
        <f t="shared" si="6"/>
        <v>273054.68697931786</v>
      </c>
      <c r="BM2" s="178">
        <f t="shared" si="6"/>
        <v>273728.11350000079</v>
      </c>
      <c r="BN2" s="178">
        <f t="shared" si="6"/>
        <v>274403.20087215555</v>
      </c>
      <c r="BO2" s="178">
        <f t="shared" si="6"/>
        <v>275079.95319188992</v>
      </c>
      <c r="BP2" s="178">
        <f t="shared" si="6"/>
        <v>275758.3745654138</v>
      </c>
      <c r="BQ2" s="178">
        <f t="shared" si="6"/>
        <v>276438.46910906408</v>
      </c>
      <c r="BR2" s="178">
        <f t="shared" si="6"/>
        <v>277120.24094932969</v>
      </c>
      <c r="BS2" s="178">
        <f t="shared" si="6"/>
        <v>277803.69422287651</v>
      </c>
      <c r="BT2" s="178">
        <f t="shared" si="6"/>
        <v>278488.83307657269</v>
      </c>
      <c r="BU2" s="178">
        <f t="shared" si="6"/>
        <v>279175.66166751354</v>
      </c>
      <c r="BV2" s="178">
        <f t="shared" si="6"/>
        <v>279864.184163047</v>
      </c>
      <c r="BW2" s="178">
        <f t="shared" si="6"/>
        <v>280554.40474079875</v>
      </c>
      <c r="BX2" s="178">
        <f t="shared" si="6"/>
        <v>281246.32758869766</v>
      </c>
      <c r="BY2" s="178">
        <f t="shared" si="6"/>
        <v>281939.95690500108</v>
      </c>
      <c r="BZ2" s="178">
        <f t="shared" si="6"/>
        <v>282635.29689832049</v>
      </c>
      <c r="CA2" s="178">
        <f t="shared" si="6"/>
        <v>283332.35178764688</v>
      </c>
      <c r="CB2" s="178">
        <f t="shared" si="6"/>
        <v>284031.12580237648</v>
      </c>
      <c r="CC2" s="178">
        <f t="shared" si="6"/>
        <v>284731.62318233628</v>
      </c>
      <c r="CD2" s="178">
        <f t="shared" si="6"/>
        <v>285433.84817780985</v>
      </c>
      <c r="CE2" s="178">
        <f t="shared" si="6"/>
        <v>286137.80504956312</v>
      </c>
      <c r="CF2" s="178">
        <f t="shared" si="6"/>
        <v>286843.49806887016</v>
      </c>
      <c r="CG2" s="178">
        <f t="shared" si="6"/>
        <v>287550.93151753925</v>
      </c>
      <c r="CH2" s="178">
        <f t="shared" si="6"/>
        <v>288260.1096879387</v>
      </c>
      <c r="CI2" s="178">
        <f t="shared" si="6"/>
        <v>288971.03688302299</v>
      </c>
      <c r="CJ2" s="178">
        <f t="shared" si="6"/>
        <v>289683.71741635882</v>
      </c>
      <c r="CK2" s="178">
        <f t="shared" si="6"/>
        <v>290398.15561215137</v>
      </c>
      <c r="CL2" s="178">
        <f t="shared" si="6"/>
        <v>291114.35580527037</v>
      </c>
      <c r="CM2" s="178">
        <f t="shared" si="6"/>
        <v>291832.32234127657</v>
      </c>
      <c r="CN2" s="178">
        <f t="shared" si="6"/>
        <v>292552.05957644805</v>
      </c>
      <c r="CO2" s="178">
        <f t="shared" si="6"/>
        <v>293273.57187780662</v>
      </c>
      <c r="CP2" s="178">
        <f t="shared" si="6"/>
        <v>293996.8636231444</v>
      </c>
      <c r="CQ2" s="178">
        <f t="shared" ref="CQ2:FB2" si="7">CP2*((1+HLOOKUP(IFERROR(ROUNDUP(CP1/12,0),1),$P$1:$Z$2,2,0))^(1/12))</f>
        <v>294721.93920105026</v>
      </c>
      <c r="CR2" s="178">
        <f t="shared" si="7"/>
        <v>295448.80301093654</v>
      </c>
      <c r="CS2" s="178">
        <f t="shared" si="7"/>
        <v>296177.45946306572</v>
      </c>
      <c r="CT2" s="178">
        <f t="shared" si="7"/>
        <v>296907.91297857719</v>
      </c>
      <c r="CU2" s="178">
        <f t="shared" si="7"/>
        <v>297640.16798951401</v>
      </c>
      <c r="CV2" s="178">
        <f t="shared" si="7"/>
        <v>298374.22893884993</v>
      </c>
      <c r="CW2" s="178">
        <f t="shared" si="7"/>
        <v>299110.10028051626</v>
      </c>
      <c r="CX2" s="178">
        <f t="shared" si="7"/>
        <v>299847.78647942882</v>
      </c>
      <c r="CY2" s="178">
        <f t="shared" si="7"/>
        <v>300587.29201151518</v>
      </c>
      <c r="CZ2" s="178">
        <f t="shared" si="7"/>
        <v>301328.62136374181</v>
      </c>
      <c r="DA2" s="178">
        <f t="shared" si="7"/>
        <v>302071.77903414116</v>
      </c>
      <c r="DB2" s="178">
        <f t="shared" si="7"/>
        <v>302816.76953183906</v>
      </c>
      <c r="DC2" s="178">
        <f t="shared" si="7"/>
        <v>303563.5973770821</v>
      </c>
      <c r="DD2" s="178">
        <f t="shared" si="7"/>
        <v>304312.26710126497</v>
      </c>
      <c r="DE2" s="178">
        <f t="shared" si="7"/>
        <v>305062.78324695805</v>
      </c>
      <c r="DF2" s="178">
        <f t="shared" si="7"/>
        <v>305815.15036793484</v>
      </c>
      <c r="DG2" s="178">
        <f t="shared" si="7"/>
        <v>306569.37302919978</v>
      </c>
      <c r="DH2" s="178">
        <f t="shared" si="7"/>
        <v>307325.45580701577</v>
      </c>
      <c r="DI2" s="178">
        <f t="shared" si="7"/>
        <v>308083.40328893205</v>
      </c>
      <c r="DJ2" s="178">
        <f t="shared" si="7"/>
        <v>308843.220073812</v>
      </c>
      <c r="DK2" s="178">
        <f t="shared" si="7"/>
        <v>309604.91077186097</v>
      </c>
      <c r="DL2" s="178">
        <f t="shared" si="7"/>
        <v>310368.48000465438</v>
      </c>
      <c r="DM2" s="178">
        <f t="shared" si="7"/>
        <v>311133.93240516569</v>
      </c>
      <c r="DN2" s="178">
        <f t="shared" si="7"/>
        <v>311901.27261779452</v>
      </c>
      <c r="DO2" s="178">
        <f t="shared" si="7"/>
        <v>312670.50529839483</v>
      </c>
      <c r="DP2" s="178">
        <f t="shared" si="7"/>
        <v>313441.63511430315</v>
      </c>
      <c r="DQ2" s="178">
        <f t="shared" si="7"/>
        <v>314214.66674436699</v>
      </c>
      <c r="DR2" s="178">
        <f t="shared" si="7"/>
        <v>314989.6048789731</v>
      </c>
      <c r="DS2" s="178">
        <f t="shared" si="7"/>
        <v>315766.45422007598</v>
      </c>
      <c r="DT2" s="178">
        <f t="shared" si="7"/>
        <v>316545.21948122646</v>
      </c>
      <c r="DU2" s="178">
        <f t="shared" si="7"/>
        <v>317325.90538760024</v>
      </c>
      <c r="DV2" s="178">
        <f t="shared" si="7"/>
        <v>318108.51667602657</v>
      </c>
      <c r="DW2" s="178">
        <f t="shared" si="7"/>
        <v>318893.05809501704</v>
      </c>
      <c r="DX2" s="178">
        <f t="shared" si="7"/>
        <v>319679.53440479428</v>
      </c>
      <c r="DY2" s="178">
        <f t="shared" si="7"/>
        <v>320467.95037732093</v>
      </c>
      <c r="DZ2" s="178">
        <f t="shared" si="7"/>
        <v>321258.31079632865</v>
      </c>
      <c r="EA2" s="178">
        <f t="shared" si="7"/>
        <v>322050.62045734696</v>
      </c>
      <c r="EB2" s="178">
        <f t="shared" si="7"/>
        <v>322844.88416773255</v>
      </c>
      <c r="EC2" s="178">
        <f t="shared" si="7"/>
        <v>323641.10674669832</v>
      </c>
      <c r="ED2" s="178">
        <f t="shared" si="7"/>
        <v>324439.29302534263</v>
      </c>
      <c r="EE2" s="178">
        <f t="shared" si="7"/>
        <v>325239.44784667861</v>
      </c>
      <c r="EF2" s="178">
        <f t="shared" si="7"/>
        <v>326041.5760656636</v>
      </c>
      <c r="EG2" s="178">
        <f t="shared" si="7"/>
        <v>326845.6825492286</v>
      </c>
      <c r="EH2" s="178">
        <f t="shared" si="7"/>
        <v>327651.77217630774</v>
      </c>
      <c r="EI2" s="178">
        <f t="shared" si="7"/>
        <v>328459.84983786789</v>
      </c>
      <c r="EJ2" s="178">
        <f t="shared" si="7"/>
        <v>329269.92043693841</v>
      </c>
      <c r="EK2" s="178">
        <f t="shared" si="7"/>
        <v>330081.98888864089</v>
      </c>
      <c r="EL2" s="178">
        <f t="shared" si="7"/>
        <v>330896.06012021884</v>
      </c>
      <c r="EM2" s="178">
        <f t="shared" si="7"/>
        <v>331712.13907106774</v>
      </c>
      <c r="EN2" s="178">
        <f t="shared" si="7"/>
        <v>332530.23069276492</v>
      </c>
      <c r="EO2" s="178">
        <f t="shared" si="7"/>
        <v>333350.33994909964</v>
      </c>
      <c r="EP2" s="178">
        <f t="shared" si="7"/>
        <v>334172.47181610327</v>
      </c>
      <c r="EQ2" s="178">
        <f t="shared" si="7"/>
        <v>334996.63128207932</v>
      </c>
      <c r="ER2" s="178">
        <f t="shared" si="7"/>
        <v>335822.82334763388</v>
      </c>
      <c r="ES2" s="178">
        <f t="shared" si="7"/>
        <v>336651.05302570586</v>
      </c>
      <c r="ET2" s="178">
        <f t="shared" si="7"/>
        <v>337481.32534159737</v>
      </c>
      <c r="EU2" s="178">
        <f t="shared" si="7"/>
        <v>338313.64533300436</v>
      </c>
      <c r="EV2" s="178">
        <f t="shared" si="7"/>
        <v>339148.01805004705</v>
      </c>
      <c r="EW2" s="178">
        <f t="shared" si="7"/>
        <v>339984.44855530059</v>
      </c>
      <c r="EX2" s="178">
        <f t="shared" si="7"/>
        <v>340822.94192382589</v>
      </c>
      <c r="EY2" s="178">
        <f t="shared" si="7"/>
        <v>341663.50324320025</v>
      </c>
      <c r="EZ2" s="178">
        <f t="shared" si="7"/>
        <v>342506.13761354832</v>
      </c>
      <c r="FA2" s="178">
        <f t="shared" si="7"/>
        <v>343350.8501475731</v>
      </c>
      <c r="FB2" s="178">
        <f t="shared" si="7"/>
        <v>344197.64597058686</v>
      </c>
      <c r="FC2" s="178">
        <f t="shared" ref="FC2:FD2" si="8">FB2*((1+HLOOKUP(IFERROR(ROUNDUP(FB1/12,0),1),$P$1:$Z$2,2,0))^(1/12))</f>
        <v>345046.53022054222</v>
      </c>
      <c r="FD2" s="233">
        <f t="shared" si="8"/>
        <v>345897.50804806344</v>
      </c>
    </row>
    <row r="3" spans="1:161" x14ac:dyDescent="0.4">
      <c r="A3" s="70">
        <v>60</v>
      </c>
      <c r="B3" s="71" t="s">
        <v>43</v>
      </c>
      <c r="C3" s="72">
        <v>600</v>
      </c>
      <c r="D3" s="73">
        <v>1475</v>
      </c>
      <c r="E3" s="74">
        <f>IFERROR(D3/C3,0)</f>
        <v>2.4583333333333335</v>
      </c>
      <c r="G3" s="91">
        <f>A3</f>
        <v>60</v>
      </c>
      <c r="H3" s="49" t="str">
        <f>B3</f>
        <v>1BR - 1BA</v>
      </c>
      <c r="I3" s="92">
        <f>C3</f>
        <v>600</v>
      </c>
      <c r="J3" s="73">
        <f>2.75*I3</f>
        <v>1650</v>
      </c>
      <c r="K3" s="74">
        <f>IFERROR(J3/I3,0)</f>
        <v>2.75</v>
      </c>
      <c r="M3" s="357">
        <f>J3-D3</f>
        <v>175</v>
      </c>
      <c r="O3" s="80" t="s">
        <v>68</v>
      </c>
      <c r="P3" s="77">
        <v>0.03</v>
      </c>
      <c r="Q3" s="77">
        <v>0.03</v>
      </c>
      <c r="R3" s="77">
        <v>0.03</v>
      </c>
      <c r="S3" s="77">
        <v>0.03</v>
      </c>
      <c r="T3" s="77">
        <v>0.03</v>
      </c>
      <c r="U3" s="77">
        <v>0.03</v>
      </c>
      <c r="V3" s="77">
        <v>0.03</v>
      </c>
      <c r="W3" s="77">
        <v>0.03</v>
      </c>
      <c r="X3" s="77">
        <v>0.03</v>
      </c>
      <c r="Y3" s="77">
        <v>0.03</v>
      </c>
      <c r="Z3" s="13">
        <v>0.03</v>
      </c>
      <c r="AB3" s="126" t="str">
        <f>G1</f>
        <v>Stabilized Rents</v>
      </c>
      <c r="AC3" s="178">
        <f>$J$17*UNITS</f>
        <v>288000</v>
      </c>
      <c r="AD3" s="178">
        <f>AC3*((1+HLOOKUP(IFERROR(ROUNDUP(AC1/12,0),1),$P$1:$Z$2,2,0))^(1/12))</f>
        <v>288710.28569442348</v>
      </c>
      <c r="AE3" s="178">
        <f t="shared" ref="AE3:CP3" si="9">AD3*((1+HLOOKUP(IFERROR(ROUNDUP(AD1/12,0),1),$P$1:$Z$2,2,0))^(1/12))</f>
        <v>289422.32314498478</v>
      </c>
      <c r="AF3" s="178">
        <f t="shared" si="9"/>
        <v>290136.11667198717</v>
      </c>
      <c r="AG3" s="178">
        <f t="shared" si="9"/>
        <v>290851.67060638889</v>
      </c>
      <c r="AH3" s="178">
        <f t="shared" si="9"/>
        <v>291568.98928982945</v>
      </c>
      <c r="AI3" s="178">
        <f t="shared" si="9"/>
        <v>292288.07707465609</v>
      </c>
      <c r="AJ3" s="178">
        <f t="shared" si="9"/>
        <v>293008.9383239501</v>
      </c>
      <c r="AK3" s="178">
        <f t="shared" si="9"/>
        <v>293731.57741155324</v>
      </c>
      <c r="AL3" s="178">
        <f t="shared" si="9"/>
        <v>294455.99872209446</v>
      </c>
      <c r="AM3" s="178">
        <f t="shared" si="9"/>
        <v>295182.20665101625</v>
      </c>
      <c r="AN3" s="178">
        <f t="shared" si="9"/>
        <v>295910.20560460154</v>
      </c>
      <c r="AO3" s="178">
        <f t="shared" si="9"/>
        <v>296640.00000000035</v>
      </c>
      <c r="AP3" s="178">
        <f t="shared" si="9"/>
        <v>297371.59426525654</v>
      </c>
      <c r="AQ3" s="178">
        <f t="shared" si="9"/>
        <v>298104.99283933471</v>
      </c>
      <c r="AR3" s="178">
        <f t="shared" si="9"/>
        <v>298840.20017214719</v>
      </c>
      <c r="AS3" s="178">
        <f t="shared" si="9"/>
        <v>299577.22072458093</v>
      </c>
      <c r="AT3" s="178">
        <f t="shared" si="9"/>
        <v>300316.05896852468</v>
      </c>
      <c r="AU3" s="178">
        <f t="shared" si="9"/>
        <v>301056.71938689612</v>
      </c>
      <c r="AV3" s="178">
        <f t="shared" si="9"/>
        <v>301799.20647366892</v>
      </c>
      <c r="AW3" s="178">
        <f t="shared" si="9"/>
        <v>302543.52473390015</v>
      </c>
      <c r="AX3" s="178">
        <f t="shared" si="9"/>
        <v>303289.67868375761</v>
      </c>
      <c r="AY3" s="178">
        <f t="shared" si="9"/>
        <v>304037.67285054707</v>
      </c>
      <c r="AZ3" s="178">
        <f t="shared" si="9"/>
        <v>304787.51177273993</v>
      </c>
      <c r="BA3" s="178">
        <f t="shared" si="9"/>
        <v>305539.20000000071</v>
      </c>
      <c r="BB3" s="178">
        <f t="shared" si="9"/>
        <v>306292.74209321459</v>
      </c>
      <c r="BC3" s="178">
        <f t="shared" si="9"/>
        <v>307048.14262451511</v>
      </c>
      <c r="BD3" s="178">
        <f t="shared" si="9"/>
        <v>307805.40617731196</v>
      </c>
      <c r="BE3" s="178">
        <f t="shared" si="9"/>
        <v>308564.53734631871</v>
      </c>
      <c r="BF3" s="178">
        <f t="shared" si="9"/>
        <v>309325.5407375808</v>
      </c>
      <c r="BG3" s="178">
        <f t="shared" si="9"/>
        <v>310088.4209685034</v>
      </c>
      <c r="BH3" s="178">
        <f t="shared" si="9"/>
        <v>310853.18266787939</v>
      </c>
      <c r="BI3" s="178">
        <f t="shared" si="9"/>
        <v>311619.83047591755</v>
      </c>
      <c r="BJ3" s="178">
        <f t="shared" si="9"/>
        <v>312388.36904427072</v>
      </c>
      <c r="BK3" s="178">
        <f t="shared" si="9"/>
        <v>313158.80303606385</v>
      </c>
      <c r="BL3" s="178">
        <f t="shared" si="9"/>
        <v>313931.13712592248</v>
      </c>
      <c r="BM3" s="178">
        <f t="shared" si="9"/>
        <v>314705.3760000011</v>
      </c>
      <c r="BN3" s="178">
        <f t="shared" si="9"/>
        <v>315481.52435601136</v>
      </c>
      <c r="BO3" s="178">
        <f t="shared" si="9"/>
        <v>316259.58690325089</v>
      </c>
      <c r="BP3" s="178">
        <f t="shared" si="9"/>
        <v>317039.5683626316</v>
      </c>
      <c r="BQ3" s="178">
        <f t="shared" si="9"/>
        <v>317821.47346670856</v>
      </c>
      <c r="BR3" s="178">
        <f t="shared" si="9"/>
        <v>318605.30695970851</v>
      </c>
      <c r="BS3" s="178">
        <f t="shared" si="9"/>
        <v>319391.07359755877</v>
      </c>
      <c r="BT3" s="178">
        <f t="shared" si="9"/>
        <v>320178.77814791608</v>
      </c>
      <c r="BU3" s="178">
        <f t="shared" si="9"/>
        <v>320968.42539019539</v>
      </c>
      <c r="BV3" s="178">
        <f t="shared" si="9"/>
        <v>321760.02011559915</v>
      </c>
      <c r="BW3" s="178">
        <f t="shared" si="9"/>
        <v>322553.56712714606</v>
      </c>
      <c r="BX3" s="178">
        <f t="shared" si="9"/>
        <v>323349.07123970048</v>
      </c>
      <c r="BY3" s="178">
        <f t="shared" si="9"/>
        <v>324146.53728000144</v>
      </c>
      <c r="BZ3" s="178">
        <f t="shared" si="9"/>
        <v>324945.97008669202</v>
      </c>
      <c r="CA3" s="178">
        <f t="shared" si="9"/>
        <v>325747.37451034872</v>
      </c>
      <c r="CB3" s="178">
        <f t="shared" si="9"/>
        <v>326550.75541351089</v>
      </c>
      <c r="CC3" s="178">
        <f t="shared" si="9"/>
        <v>327356.1176707102</v>
      </c>
      <c r="CD3" s="178">
        <f t="shared" si="9"/>
        <v>328163.46616850013</v>
      </c>
      <c r="CE3" s="178">
        <f t="shared" si="9"/>
        <v>328972.80580548593</v>
      </c>
      <c r="CF3" s="178">
        <f t="shared" si="9"/>
        <v>329784.14149235393</v>
      </c>
      <c r="CG3" s="178">
        <f t="shared" si="9"/>
        <v>330597.47815190163</v>
      </c>
      <c r="CH3" s="178">
        <f t="shared" si="9"/>
        <v>331412.82071906747</v>
      </c>
      <c r="CI3" s="178">
        <f t="shared" si="9"/>
        <v>332230.17414096079</v>
      </c>
      <c r="CJ3" s="178">
        <f t="shared" si="9"/>
        <v>333049.54337689182</v>
      </c>
      <c r="CK3" s="178">
        <f t="shared" si="9"/>
        <v>333870.93339840177</v>
      </c>
      <c r="CL3" s="178">
        <f t="shared" si="9"/>
        <v>334694.34918929305</v>
      </c>
      <c r="CM3" s="178">
        <f t="shared" si="9"/>
        <v>335519.79574565944</v>
      </c>
      <c r="CN3" s="178">
        <f t="shared" si="9"/>
        <v>336347.27807591646</v>
      </c>
      <c r="CO3" s="178">
        <f t="shared" si="9"/>
        <v>337176.80120083172</v>
      </c>
      <c r="CP3" s="178">
        <f t="shared" si="9"/>
        <v>338008.37015355536</v>
      </c>
      <c r="CQ3" s="178">
        <f t="shared" ref="CQ3:FB3" si="10">CP3*((1+HLOOKUP(IFERROR(ROUNDUP(CP1/12,0),1),$P$1:$Z$2,2,0))^(1/12))</f>
        <v>338841.98997965071</v>
      </c>
      <c r="CR3" s="178">
        <f t="shared" si="10"/>
        <v>339677.66573712474</v>
      </c>
      <c r="CS3" s="178">
        <f t="shared" si="10"/>
        <v>340515.4024964589</v>
      </c>
      <c r="CT3" s="178">
        <f t="shared" si="10"/>
        <v>341355.20534063975</v>
      </c>
      <c r="CU3" s="178">
        <f t="shared" si="10"/>
        <v>342197.07936518989</v>
      </c>
      <c r="CV3" s="178">
        <f t="shared" si="10"/>
        <v>343041.02967819886</v>
      </c>
      <c r="CW3" s="178">
        <f t="shared" si="10"/>
        <v>343887.06140035414</v>
      </c>
      <c r="CX3" s="178">
        <f t="shared" si="10"/>
        <v>344735.17966497218</v>
      </c>
      <c r="CY3" s="178">
        <f t="shared" si="10"/>
        <v>345585.38961802959</v>
      </c>
      <c r="CZ3" s="178">
        <f t="shared" si="10"/>
        <v>346437.69641819433</v>
      </c>
      <c r="DA3" s="178">
        <f t="shared" si="10"/>
        <v>347292.10523685702</v>
      </c>
      <c r="DB3" s="178">
        <f t="shared" si="10"/>
        <v>348148.62125816237</v>
      </c>
      <c r="DC3" s="178">
        <f t="shared" si="10"/>
        <v>349007.24967904057</v>
      </c>
      <c r="DD3" s="178">
        <f t="shared" si="10"/>
        <v>349867.99570923881</v>
      </c>
      <c r="DE3" s="178">
        <f t="shared" si="10"/>
        <v>350730.86457135295</v>
      </c>
      <c r="DF3" s="178">
        <f t="shared" si="10"/>
        <v>351595.8615008592</v>
      </c>
      <c r="DG3" s="178">
        <f t="shared" si="10"/>
        <v>352462.99174614582</v>
      </c>
      <c r="DH3" s="178">
        <f t="shared" si="10"/>
        <v>353332.26056854508</v>
      </c>
      <c r="DI3" s="178">
        <f t="shared" si="10"/>
        <v>354203.67324236501</v>
      </c>
      <c r="DJ3" s="178">
        <f t="shared" si="10"/>
        <v>355077.23505492159</v>
      </c>
      <c r="DK3" s="178">
        <f t="shared" si="10"/>
        <v>355952.95130657073</v>
      </c>
      <c r="DL3" s="178">
        <f t="shared" si="10"/>
        <v>356830.82731074042</v>
      </c>
      <c r="DM3" s="178">
        <f t="shared" si="10"/>
        <v>357710.86839396303</v>
      </c>
      <c r="DN3" s="178">
        <f t="shared" si="10"/>
        <v>358593.07989590755</v>
      </c>
      <c r="DO3" s="178">
        <f t="shared" si="10"/>
        <v>359477.46716941212</v>
      </c>
      <c r="DP3" s="178">
        <f t="shared" si="10"/>
        <v>360364.03558051633</v>
      </c>
      <c r="DQ3" s="178">
        <f t="shared" si="10"/>
        <v>361252.7905084939</v>
      </c>
      <c r="DR3" s="178">
        <f t="shared" si="10"/>
        <v>362143.73734588537</v>
      </c>
      <c r="DS3" s="178">
        <f t="shared" si="10"/>
        <v>363036.88149853062</v>
      </c>
      <c r="DT3" s="178">
        <f t="shared" si="10"/>
        <v>363932.22838560183</v>
      </c>
      <c r="DU3" s="178">
        <f t="shared" si="10"/>
        <v>364829.78343963635</v>
      </c>
      <c r="DV3" s="178">
        <f t="shared" si="10"/>
        <v>365729.55210656964</v>
      </c>
      <c r="DW3" s="178">
        <f t="shared" si="10"/>
        <v>366631.53984576825</v>
      </c>
      <c r="DX3" s="178">
        <f t="shared" si="10"/>
        <v>367535.75213006302</v>
      </c>
      <c r="DY3" s="178">
        <f t="shared" si="10"/>
        <v>368442.19444578228</v>
      </c>
      <c r="DZ3" s="178">
        <f t="shared" si="10"/>
        <v>369350.87229278515</v>
      </c>
      <c r="EA3" s="178">
        <f t="shared" si="10"/>
        <v>370261.79118449485</v>
      </c>
      <c r="EB3" s="178">
        <f t="shared" si="10"/>
        <v>371174.95664793218</v>
      </c>
      <c r="EC3" s="178">
        <f t="shared" si="10"/>
        <v>372090.3742237491</v>
      </c>
      <c r="ED3" s="178">
        <f t="shared" si="10"/>
        <v>373008.04946626228</v>
      </c>
      <c r="EE3" s="178">
        <f t="shared" si="10"/>
        <v>373927.98794348689</v>
      </c>
      <c r="EF3" s="178">
        <f t="shared" si="10"/>
        <v>374850.19523717026</v>
      </c>
      <c r="EG3" s="178">
        <f t="shared" si="10"/>
        <v>375774.67694282584</v>
      </c>
      <c r="EH3" s="178">
        <f t="shared" si="10"/>
        <v>376701.43866976711</v>
      </c>
      <c r="EI3" s="178">
        <f t="shared" si="10"/>
        <v>377630.48604114167</v>
      </c>
      <c r="EJ3" s="178">
        <f t="shared" si="10"/>
        <v>378561.82469396532</v>
      </c>
      <c r="EK3" s="178">
        <f t="shared" si="10"/>
        <v>379495.46027915616</v>
      </c>
      <c r="EL3" s="178">
        <f t="shared" si="10"/>
        <v>380431.3984615691</v>
      </c>
      <c r="EM3" s="178">
        <f t="shared" si="10"/>
        <v>381369.64492003008</v>
      </c>
      <c r="EN3" s="178">
        <f t="shared" si="10"/>
        <v>382310.20534737053</v>
      </c>
      <c r="EO3" s="178">
        <f t="shared" si="10"/>
        <v>383253.08545046195</v>
      </c>
      <c r="EP3" s="178">
        <f t="shared" si="10"/>
        <v>384198.29095025052</v>
      </c>
      <c r="EQ3" s="178">
        <f t="shared" si="10"/>
        <v>385145.82758179185</v>
      </c>
      <c r="ER3" s="178">
        <f t="shared" si="10"/>
        <v>386095.7010942857</v>
      </c>
      <c r="ES3" s="178">
        <f t="shared" si="10"/>
        <v>387047.91725111095</v>
      </c>
      <c r="ET3" s="178">
        <f t="shared" si="10"/>
        <v>388002.48182986048</v>
      </c>
      <c r="EU3" s="178">
        <f t="shared" si="10"/>
        <v>388959.4006223763</v>
      </c>
      <c r="EV3" s="178">
        <f t="shared" si="10"/>
        <v>389918.67943478463</v>
      </c>
      <c r="EW3" s="178">
        <f t="shared" si="10"/>
        <v>390880.32408753119</v>
      </c>
      <c r="EX3" s="178">
        <f t="shared" si="10"/>
        <v>391844.34041541652</v>
      </c>
      <c r="EY3" s="178">
        <f t="shared" si="10"/>
        <v>392810.73426763131</v>
      </c>
      <c r="EZ3" s="178">
        <f t="shared" si="10"/>
        <v>393779.51150779199</v>
      </c>
      <c r="FA3" s="178">
        <f t="shared" si="10"/>
        <v>394750.6780139762</v>
      </c>
      <c r="FB3" s="178">
        <f t="shared" si="10"/>
        <v>395724.23967875843</v>
      </c>
      <c r="FC3" s="178">
        <f t="shared" ref="FC3:FD3" si="11">FB3*((1+HLOOKUP(IFERROR(ROUNDUP(FB1/12,0),1),$P$1:$Z$2,2,0))^(1/12))</f>
        <v>396700.20240924601</v>
      </c>
      <c r="FD3" s="233">
        <f t="shared" si="11"/>
        <v>397678.57212711469</v>
      </c>
    </row>
    <row r="4" spans="1:161" x14ac:dyDescent="0.4">
      <c r="A4" s="70">
        <v>40</v>
      </c>
      <c r="B4" s="71" t="s">
        <v>292</v>
      </c>
      <c r="C4" s="72">
        <v>975</v>
      </c>
      <c r="D4" s="73">
        <v>1900</v>
      </c>
      <c r="E4" s="74">
        <f t="shared" ref="E4:E15" si="12">IFERROR(D4/C4,0)</f>
        <v>1.9487179487179487</v>
      </c>
      <c r="G4" s="91">
        <f t="shared" ref="G4" si="13">A4</f>
        <v>40</v>
      </c>
      <c r="H4" s="49" t="str">
        <f t="shared" ref="H4" si="14">B4</f>
        <v>2BR - 2BA</v>
      </c>
      <c r="I4" s="92">
        <f t="shared" ref="I4" si="15">C4</f>
        <v>975</v>
      </c>
      <c r="J4" s="73">
        <v>2250</v>
      </c>
      <c r="K4" s="74">
        <f t="shared" ref="K4:K17" si="16">IFERROR(J4/I4,0)</f>
        <v>2.3076923076923075</v>
      </c>
      <c r="M4" s="357">
        <f t="shared" ref="M4:M16" si="17">J4-D4</f>
        <v>350</v>
      </c>
      <c r="O4" s="80" t="s">
        <v>46</v>
      </c>
      <c r="P4" s="77">
        <v>0.08</v>
      </c>
      <c r="Q4" s="77">
        <v>0.08</v>
      </c>
      <c r="R4" s="77">
        <v>0.06</v>
      </c>
      <c r="S4" s="77">
        <v>0.05</v>
      </c>
      <c r="T4" s="77">
        <v>0.05</v>
      </c>
      <c r="U4" s="77">
        <v>0.05</v>
      </c>
      <c r="V4" s="77">
        <v>0.05</v>
      </c>
      <c r="W4" s="77">
        <v>0.05</v>
      </c>
      <c r="X4" s="77">
        <v>0.05</v>
      </c>
      <c r="Y4" s="77">
        <v>0.05</v>
      </c>
      <c r="Z4" s="13">
        <v>0.05</v>
      </c>
      <c r="AB4" s="110" t="s">
        <v>282</v>
      </c>
      <c r="AC4" s="81">
        <f>IF(AC1&lt;$P$8,0,IF(AC1&gt;$P$9,1,IF(AND(AC1&gt;=$P$8,AC1&lt;=$P$9),((AC1-$P$8+1)*1/($P$9-$P$8+1)))))</f>
        <v>0</v>
      </c>
      <c r="AD4" s="81">
        <f t="shared" ref="AD4:CO4" si="18">IF(AD1&lt;$P$8,0,IF(AD1&gt;$P$9,1,IF(AND(AD1&gt;=$P$8,AD1&lt;=$P$9),((AD1-$P$8+1)*1/($P$9-$P$8+1)))))</f>
        <v>0</v>
      </c>
      <c r="AE4" s="81">
        <f t="shared" si="18"/>
        <v>0</v>
      </c>
      <c r="AF4" s="81">
        <f t="shared" si="18"/>
        <v>0</v>
      </c>
      <c r="AG4" s="81">
        <f t="shared" si="18"/>
        <v>0.04</v>
      </c>
      <c r="AH4" s="81">
        <f t="shared" si="18"/>
        <v>0.08</v>
      </c>
      <c r="AI4" s="81">
        <f t="shared" si="18"/>
        <v>0.12</v>
      </c>
      <c r="AJ4" s="81">
        <f t="shared" si="18"/>
        <v>0.16</v>
      </c>
      <c r="AK4" s="81">
        <f t="shared" si="18"/>
        <v>0.2</v>
      </c>
      <c r="AL4" s="81">
        <f t="shared" si="18"/>
        <v>0.24</v>
      </c>
      <c r="AM4" s="81">
        <f t="shared" si="18"/>
        <v>0.28000000000000003</v>
      </c>
      <c r="AN4" s="81">
        <f t="shared" si="18"/>
        <v>0.32</v>
      </c>
      <c r="AO4" s="81">
        <f t="shared" si="18"/>
        <v>0.36</v>
      </c>
      <c r="AP4" s="81">
        <f t="shared" si="18"/>
        <v>0.4</v>
      </c>
      <c r="AQ4" s="81">
        <f t="shared" si="18"/>
        <v>0.44</v>
      </c>
      <c r="AR4" s="81">
        <f t="shared" si="18"/>
        <v>0.48</v>
      </c>
      <c r="AS4" s="81">
        <f t="shared" si="18"/>
        <v>0.52</v>
      </c>
      <c r="AT4" s="81">
        <f t="shared" si="18"/>
        <v>0.56000000000000005</v>
      </c>
      <c r="AU4" s="81">
        <f t="shared" si="18"/>
        <v>0.6</v>
      </c>
      <c r="AV4" s="81">
        <f t="shared" si="18"/>
        <v>0.64</v>
      </c>
      <c r="AW4" s="81">
        <f t="shared" si="18"/>
        <v>0.68</v>
      </c>
      <c r="AX4" s="81">
        <f t="shared" si="18"/>
        <v>0.72</v>
      </c>
      <c r="AY4" s="81">
        <f t="shared" si="18"/>
        <v>0.76</v>
      </c>
      <c r="AZ4" s="81">
        <f t="shared" si="18"/>
        <v>0.8</v>
      </c>
      <c r="BA4" s="81">
        <f t="shared" si="18"/>
        <v>0.84</v>
      </c>
      <c r="BB4" s="81">
        <f t="shared" si="18"/>
        <v>0.88</v>
      </c>
      <c r="BC4" s="81">
        <f t="shared" si="18"/>
        <v>0.92</v>
      </c>
      <c r="BD4" s="81">
        <f t="shared" si="18"/>
        <v>0.96</v>
      </c>
      <c r="BE4" s="81">
        <f t="shared" si="18"/>
        <v>1</v>
      </c>
      <c r="BF4" s="81">
        <f t="shared" si="18"/>
        <v>1</v>
      </c>
      <c r="BG4" s="81">
        <f t="shared" si="18"/>
        <v>1</v>
      </c>
      <c r="BH4" s="81">
        <f t="shared" si="18"/>
        <v>1</v>
      </c>
      <c r="BI4" s="81">
        <f t="shared" si="18"/>
        <v>1</v>
      </c>
      <c r="BJ4" s="81">
        <f t="shared" si="18"/>
        <v>1</v>
      </c>
      <c r="BK4" s="81">
        <f t="shared" si="18"/>
        <v>1</v>
      </c>
      <c r="BL4" s="81">
        <f t="shared" si="18"/>
        <v>1</v>
      </c>
      <c r="BM4" s="81">
        <f t="shared" si="18"/>
        <v>1</v>
      </c>
      <c r="BN4" s="81">
        <f t="shared" si="18"/>
        <v>1</v>
      </c>
      <c r="BO4" s="81">
        <f t="shared" si="18"/>
        <v>1</v>
      </c>
      <c r="BP4" s="81">
        <f t="shared" si="18"/>
        <v>1</v>
      </c>
      <c r="BQ4" s="81">
        <f t="shared" si="18"/>
        <v>1</v>
      </c>
      <c r="BR4" s="81">
        <f t="shared" si="18"/>
        <v>1</v>
      </c>
      <c r="BS4" s="81">
        <f t="shared" si="18"/>
        <v>1</v>
      </c>
      <c r="BT4" s="81">
        <f t="shared" si="18"/>
        <v>1</v>
      </c>
      <c r="BU4" s="81">
        <f t="shared" si="18"/>
        <v>1</v>
      </c>
      <c r="BV4" s="81">
        <f t="shared" si="18"/>
        <v>1</v>
      </c>
      <c r="BW4" s="81">
        <f t="shared" si="18"/>
        <v>1</v>
      </c>
      <c r="BX4" s="81">
        <f t="shared" si="18"/>
        <v>1</v>
      </c>
      <c r="BY4" s="81">
        <f t="shared" si="18"/>
        <v>1</v>
      </c>
      <c r="BZ4" s="81">
        <f t="shared" si="18"/>
        <v>1</v>
      </c>
      <c r="CA4" s="81">
        <f t="shared" si="18"/>
        <v>1</v>
      </c>
      <c r="CB4" s="81">
        <f t="shared" si="18"/>
        <v>1</v>
      </c>
      <c r="CC4" s="81">
        <f t="shared" si="18"/>
        <v>1</v>
      </c>
      <c r="CD4" s="81">
        <f t="shared" si="18"/>
        <v>1</v>
      </c>
      <c r="CE4" s="81">
        <f t="shared" si="18"/>
        <v>1</v>
      </c>
      <c r="CF4" s="81">
        <f t="shared" si="18"/>
        <v>1</v>
      </c>
      <c r="CG4" s="81">
        <f t="shared" si="18"/>
        <v>1</v>
      </c>
      <c r="CH4" s="81">
        <f t="shared" si="18"/>
        <v>1</v>
      </c>
      <c r="CI4" s="81">
        <f t="shared" si="18"/>
        <v>1</v>
      </c>
      <c r="CJ4" s="81">
        <f t="shared" si="18"/>
        <v>1</v>
      </c>
      <c r="CK4" s="81">
        <f t="shared" si="18"/>
        <v>1</v>
      </c>
      <c r="CL4" s="81">
        <f t="shared" si="18"/>
        <v>1</v>
      </c>
      <c r="CM4" s="81">
        <f t="shared" si="18"/>
        <v>1</v>
      </c>
      <c r="CN4" s="81">
        <f t="shared" si="18"/>
        <v>1</v>
      </c>
      <c r="CO4" s="81">
        <f t="shared" si="18"/>
        <v>1</v>
      </c>
      <c r="CP4" s="81">
        <f t="shared" ref="CP4:FA4" si="19">IF(CP1&lt;$P$8,0,IF(CP1&gt;$P$9,1,IF(AND(CP1&gt;=$P$8,CP1&lt;=$P$9),((CP1-$P$8+1)*1/($P$9-$P$8+1)))))</f>
        <v>1</v>
      </c>
      <c r="CQ4" s="81">
        <f t="shared" si="19"/>
        <v>1</v>
      </c>
      <c r="CR4" s="81">
        <f t="shared" si="19"/>
        <v>1</v>
      </c>
      <c r="CS4" s="81">
        <f t="shared" si="19"/>
        <v>1</v>
      </c>
      <c r="CT4" s="81">
        <f t="shared" si="19"/>
        <v>1</v>
      </c>
      <c r="CU4" s="81">
        <f t="shared" si="19"/>
        <v>1</v>
      </c>
      <c r="CV4" s="81">
        <f t="shared" si="19"/>
        <v>1</v>
      </c>
      <c r="CW4" s="81">
        <f t="shared" si="19"/>
        <v>1</v>
      </c>
      <c r="CX4" s="81">
        <f t="shared" si="19"/>
        <v>1</v>
      </c>
      <c r="CY4" s="81">
        <f t="shared" si="19"/>
        <v>1</v>
      </c>
      <c r="CZ4" s="81">
        <f t="shared" si="19"/>
        <v>1</v>
      </c>
      <c r="DA4" s="81">
        <f t="shared" si="19"/>
        <v>1</v>
      </c>
      <c r="DB4" s="81">
        <f t="shared" si="19"/>
        <v>1</v>
      </c>
      <c r="DC4" s="81">
        <f t="shared" si="19"/>
        <v>1</v>
      </c>
      <c r="DD4" s="81">
        <f t="shared" si="19"/>
        <v>1</v>
      </c>
      <c r="DE4" s="81">
        <f t="shared" si="19"/>
        <v>1</v>
      </c>
      <c r="DF4" s="81">
        <f t="shared" si="19"/>
        <v>1</v>
      </c>
      <c r="DG4" s="81">
        <f t="shared" si="19"/>
        <v>1</v>
      </c>
      <c r="DH4" s="81">
        <f t="shared" si="19"/>
        <v>1</v>
      </c>
      <c r="DI4" s="81">
        <f t="shared" si="19"/>
        <v>1</v>
      </c>
      <c r="DJ4" s="81">
        <f t="shared" si="19"/>
        <v>1</v>
      </c>
      <c r="DK4" s="81">
        <f t="shared" si="19"/>
        <v>1</v>
      </c>
      <c r="DL4" s="81">
        <f t="shared" si="19"/>
        <v>1</v>
      </c>
      <c r="DM4" s="81">
        <f t="shared" si="19"/>
        <v>1</v>
      </c>
      <c r="DN4" s="81">
        <f t="shared" si="19"/>
        <v>1</v>
      </c>
      <c r="DO4" s="81">
        <f t="shared" si="19"/>
        <v>1</v>
      </c>
      <c r="DP4" s="81">
        <f t="shared" si="19"/>
        <v>1</v>
      </c>
      <c r="DQ4" s="81">
        <f t="shared" si="19"/>
        <v>1</v>
      </c>
      <c r="DR4" s="81">
        <f t="shared" si="19"/>
        <v>1</v>
      </c>
      <c r="DS4" s="81">
        <f t="shared" si="19"/>
        <v>1</v>
      </c>
      <c r="DT4" s="81">
        <f t="shared" si="19"/>
        <v>1</v>
      </c>
      <c r="DU4" s="81">
        <f t="shared" si="19"/>
        <v>1</v>
      </c>
      <c r="DV4" s="81">
        <f t="shared" si="19"/>
        <v>1</v>
      </c>
      <c r="DW4" s="81">
        <f t="shared" si="19"/>
        <v>1</v>
      </c>
      <c r="DX4" s="81">
        <f t="shared" si="19"/>
        <v>1</v>
      </c>
      <c r="DY4" s="81">
        <f t="shared" si="19"/>
        <v>1</v>
      </c>
      <c r="DZ4" s="81">
        <f t="shared" si="19"/>
        <v>1</v>
      </c>
      <c r="EA4" s="81">
        <f t="shared" si="19"/>
        <v>1</v>
      </c>
      <c r="EB4" s="81">
        <f t="shared" si="19"/>
        <v>1</v>
      </c>
      <c r="EC4" s="81">
        <f t="shared" si="19"/>
        <v>1</v>
      </c>
      <c r="ED4" s="81">
        <f t="shared" si="19"/>
        <v>1</v>
      </c>
      <c r="EE4" s="81">
        <f t="shared" si="19"/>
        <v>1</v>
      </c>
      <c r="EF4" s="81">
        <f t="shared" si="19"/>
        <v>1</v>
      </c>
      <c r="EG4" s="81">
        <f t="shared" si="19"/>
        <v>1</v>
      </c>
      <c r="EH4" s="81">
        <f t="shared" si="19"/>
        <v>1</v>
      </c>
      <c r="EI4" s="81">
        <f t="shared" si="19"/>
        <v>1</v>
      </c>
      <c r="EJ4" s="81">
        <f t="shared" si="19"/>
        <v>1</v>
      </c>
      <c r="EK4" s="81">
        <f t="shared" si="19"/>
        <v>1</v>
      </c>
      <c r="EL4" s="81">
        <f t="shared" si="19"/>
        <v>1</v>
      </c>
      <c r="EM4" s="81">
        <f t="shared" si="19"/>
        <v>1</v>
      </c>
      <c r="EN4" s="81">
        <f t="shared" si="19"/>
        <v>1</v>
      </c>
      <c r="EO4" s="81">
        <f t="shared" si="19"/>
        <v>1</v>
      </c>
      <c r="EP4" s="81">
        <f t="shared" si="19"/>
        <v>1</v>
      </c>
      <c r="EQ4" s="81">
        <f t="shared" si="19"/>
        <v>1</v>
      </c>
      <c r="ER4" s="81">
        <f t="shared" si="19"/>
        <v>1</v>
      </c>
      <c r="ES4" s="81">
        <f t="shared" si="19"/>
        <v>1</v>
      </c>
      <c r="ET4" s="81">
        <f t="shared" si="19"/>
        <v>1</v>
      </c>
      <c r="EU4" s="81">
        <f t="shared" si="19"/>
        <v>1</v>
      </c>
      <c r="EV4" s="81">
        <f t="shared" si="19"/>
        <v>1</v>
      </c>
      <c r="EW4" s="81">
        <f t="shared" si="19"/>
        <v>1</v>
      </c>
      <c r="EX4" s="81">
        <f t="shared" si="19"/>
        <v>1</v>
      </c>
      <c r="EY4" s="81">
        <f t="shared" si="19"/>
        <v>1</v>
      </c>
      <c r="EZ4" s="81">
        <f t="shared" si="19"/>
        <v>1</v>
      </c>
      <c r="FA4" s="81">
        <f t="shared" si="19"/>
        <v>1</v>
      </c>
      <c r="FB4" s="81">
        <f t="shared" ref="FB4:FD4" si="20">IF(FB1&lt;$P$8,0,IF(FB1&gt;$P$9,1,IF(AND(FB1&gt;=$P$8,FB1&lt;=$P$9),((FB1-$P$8+1)*1/($P$9-$P$8+1)))))</f>
        <v>1</v>
      </c>
      <c r="FC4" s="81">
        <f t="shared" si="20"/>
        <v>1</v>
      </c>
      <c r="FD4" s="346">
        <f t="shared" si="20"/>
        <v>1</v>
      </c>
    </row>
    <row r="5" spans="1:161" x14ac:dyDescent="0.4">
      <c r="A5" s="70">
        <v>40</v>
      </c>
      <c r="B5" s="71" t="s">
        <v>293</v>
      </c>
      <c r="C5" s="72">
        <v>1100</v>
      </c>
      <c r="D5" s="73">
        <v>2150</v>
      </c>
      <c r="E5" s="74">
        <f t="shared" si="12"/>
        <v>1.9545454545454546</v>
      </c>
      <c r="G5" s="91">
        <f t="shared" ref="G5" si="21">A5</f>
        <v>40</v>
      </c>
      <c r="H5" s="49" t="str">
        <f t="shared" ref="H5" si="22">B5</f>
        <v>3BR - 2BA</v>
      </c>
      <c r="I5" s="92">
        <f t="shared" ref="I5" si="23">C5</f>
        <v>1100</v>
      </c>
      <c r="J5" s="73">
        <f>2.25*I5</f>
        <v>2475</v>
      </c>
      <c r="K5" s="74">
        <f t="shared" si="16"/>
        <v>2.25</v>
      </c>
      <c r="M5" s="357">
        <f t="shared" si="17"/>
        <v>325</v>
      </c>
      <c r="O5" s="75" t="s">
        <v>47</v>
      </c>
      <c r="P5" s="78">
        <v>5.0000000000000001E-3</v>
      </c>
      <c r="Q5" s="78">
        <v>5.0000000000000001E-3</v>
      </c>
      <c r="R5" s="78">
        <v>5.0000000000000001E-3</v>
      </c>
      <c r="S5" s="78">
        <v>5.0000000000000001E-3</v>
      </c>
      <c r="T5" s="78">
        <v>5.0000000000000001E-3</v>
      </c>
      <c r="U5" s="78">
        <v>5.0000000000000001E-3</v>
      </c>
      <c r="V5" s="78">
        <v>5.0000000000000001E-3</v>
      </c>
      <c r="W5" s="78">
        <v>5.0000000000000001E-3</v>
      </c>
      <c r="X5" s="78">
        <v>5.0000000000000001E-3</v>
      </c>
      <c r="Y5" s="78">
        <v>5.0000000000000001E-3</v>
      </c>
      <c r="Z5" s="76">
        <v>5.0000000000000001E-3</v>
      </c>
      <c r="AB5" s="89" t="s">
        <v>161</v>
      </c>
      <c r="AC5" s="82">
        <f>AC3*AC4+AC2*(1-AC4)</f>
        <v>250500</v>
      </c>
      <c r="AD5" s="82">
        <f t="shared" ref="AD5:CO5" si="24">AD3*AD4+AD2*(1-AD4)</f>
        <v>251117.80057796207</v>
      </c>
      <c r="AE5" s="82">
        <f t="shared" si="24"/>
        <v>251737.12481881489</v>
      </c>
      <c r="AF5" s="82">
        <f t="shared" si="24"/>
        <v>252357.97648032216</v>
      </c>
      <c r="AG5" s="82">
        <f t="shared" si="24"/>
        <v>254495.21178059024</v>
      </c>
      <c r="AH5" s="82">
        <f t="shared" si="24"/>
        <v>256641.4541144853</v>
      </c>
      <c r="AI5" s="82">
        <f t="shared" si="24"/>
        <v>258796.73490985174</v>
      </c>
      <c r="AJ5" s="82">
        <f t="shared" si="24"/>
        <v>260961.08569476803</v>
      </c>
      <c r="AK5" s="82">
        <f t="shared" si="24"/>
        <v>263134.53809784976</v>
      </c>
      <c r="AL5" s="82">
        <f t="shared" si="24"/>
        <v>265317.12384855386</v>
      </c>
      <c r="AM5" s="82">
        <f t="shared" si="24"/>
        <v>267508.8747774834</v>
      </c>
      <c r="AN5" s="82">
        <f t="shared" si="24"/>
        <v>269709.8228166941</v>
      </c>
      <c r="AO5" s="82">
        <f t="shared" si="24"/>
        <v>271920.00000000029</v>
      </c>
      <c r="AP5" s="82">
        <f t="shared" si="24"/>
        <v>274139.43846328335</v>
      </c>
      <c r="AQ5" s="82">
        <f t="shared" si="24"/>
        <v>276368.17044479988</v>
      </c>
      <c r="AR5" s="82">
        <f t="shared" si="24"/>
        <v>278606.22828549135</v>
      </c>
      <c r="AS5" s="82">
        <f t="shared" si="24"/>
        <v>280853.64442929457</v>
      </c>
      <c r="AT5" s="82">
        <f t="shared" si="24"/>
        <v>283110.45142345293</v>
      </c>
      <c r="AU5" s="82">
        <f t="shared" si="24"/>
        <v>285376.68191882857</v>
      </c>
      <c r="AV5" s="82">
        <f t="shared" si="24"/>
        <v>287652.36867021566</v>
      </c>
      <c r="AW5" s="82">
        <f t="shared" si="24"/>
        <v>289937.54453665426</v>
      </c>
      <c r="AX5" s="82">
        <f t="shared" si="24"/>
        <v>292232.24248174555</v>
      </c>
      <c r="AY5" s="82">
        <f t="shared" si="24"/>
        <v>294536.49557396746</v>
      </c>
      <c r="AZ5" s="82">
        <f t="shared" si="24"/>
        <v>296850.33698699146</v>
      </c>
      <c r="BA5" s="82">
        <f t="shared" si="24"/>
        <v>299173.80000000069</v>
      </c>
      <c r="BB5" s="82">
        <f t="shared" si="24"/>
        <v>301506.91799800808</v>
      </c>
      <c r="BC5" s="82">
        <f t="shared" si="24"/>
        <v>303849.7244721764</v>
      </c>
      <c r="BD5" s="82">
        <f t="shared" si="24"/>
        <v>306202.25302013848</v>
      </c>
      <c r="BE5" s="82">
        <f t="shared" si="24"/>
        <v>308564.53734631871</v>
      </c>
      <c r="BF5" s="82">
        <f t="shared" si="24"/>
        <v>309325.5407375808</v>
      </c>
      <c r="BG5" s="82">
        <f t="shared" si="24"/>
        <v>310088.4209685034</v>
      </c>
      <c r="BH5" s="82">
        <f t="shared" si="24"/>
        <v>310853.18266787939</v>
      </c>
      <c r="BI5" s="82">
        <f t="shared" si="24"/>
        <v>311619.83047591755</v>
      </c>
      <c r="BJ5" s="82">
        <f t="shared" si="24"/>
        <v>312388.36904427072</v>
      </c>
      <c r="BK5" s="82">
        <f t="shared" si="24"/>
        <v>313158.80303606385</v>
      </c>
      <c r="BL5" s="82">
        <f t="shared" si="24"/>
        <v>313931.13712592248</v>
      </c>
      <c r="BM5" s="82">
        <f t="shared" si="24"/>
        <v>314705.3760000011</v>
      </c>
      <c r="BN5" s="82">
        <f t="shared" si="24"/>
        <v>315481.52435601136</v>
      </c>
      <c r="BO5" s="82">
        <f t="shared" si="24"/>
        <v>316259.58690325089</v>
      </c>
      <c r="BP5" s="82">
        <f t="shared" si="24"/>
        <v>317039.5683626316</v>
      </c>
      <c r="BQ5" s="82">
        <f t="shared" si="24"/>
        <v>317821.47346670856</v>
      </c>
      <c r="BR5" s="82">
        <f t="shared" si="24"/>
        <v>318605.30695970851</v>
      </c>
      <c r="BS5" s="82">
        <f t="shared" si="24"/>
        <v>319391.07359755877</v>
      </c>
      <c r="BT5" s="82">
        <f t="shared" si="24"/>
        <v>320178.77814791608</v>
      </c>
      <c r="BU5" s="82">
        <f t="shared" si="24"/>
        <v>320968.42539019539</v>
      </c>
      <c r="BV5" s="82">
        <f t="shared" si="24"/>
        <v>321760.02011559915</v>
      </c>
      <c r="BW5" s="82">
        <f t="shared" si="24"/>
        <v>322553.56712714606</v>
      </c>
      <c r="BX5" s="82">
        <f t="shared" si="24"/>
        <v>323349.07123970048</v>
      </c>
      <c r="BY5" s="82">
        <f t="shared" si="24"/>
        <v>324146.53728000144</v>
      </c>
      <c r="BZ5" s="82">
        <f t="shared" si="24"/>
        <v>324945.97008669202</v>
      </c>
      <c r="CA5" s="82">
        <f t="shared" si="24"/>
        <v>325747.37451034872</v>
      </c>
      <c r="CB5" s="82">
        <f t="shared" si="24"/>
        <v>326550.75541351089</v>
      </c>
      <c r="CC5" s="82">
        <f t="shared" si="24"/>
        <v>327356.1176707102</v>
      </c>
      <c r="CD5" s="82">
        <f t="shared" si="24"/>
        <v>328163.46616850013</v>
      </c>
      <c r="CE5" s="82">
        <f t="shared" si="24"/>
        <v>328972.80580548593</v>
      </c>
      <c r="CF5" s="82">
        <f t="shared" si="24"/>
        <v>329784.14149235393</v>
      </c>
      <c r="CG5" s="82">
        <f t="shared" si="24"/>
        <v>330597.47815190163</v>
      </c>
      <c r="CH5" s="82">
        <f t="shared" si="24"/>
        <v>331412.82071906747</v>
      </c>
      <c r="CI5" s="82">
        <f t="shared" si="24"/>
        <v>332230.17414096079</v>
      </c>
      <c r="CJ5" s="82">
        <f t="shared" si="24"/>
        <v>333049.54337689182</v>
      </c>
      <c r="CK5" s="82">
        <f t="shared" si="24"/>
        <v>333870.93339840177</v>
      </c>
      <c r="CL5" s="82">
        <f t="shared" si="24"/>
        <v>334694.34918929305</v>
      </c>
      <c r="CM5" s="82">
        <f t="shared" si="24"/>
        <v>335519.79574565944</v>
      </c>
      <c r="CN5" s="82">
        <f t="shared" si="24"/>
        <v>336347.27807591646</v>
      </c>
      <c r="CO5" s="82">
        <f t="shared" si="24"/>
        <v>337176.80120083172</v>
      </c>
      <c r="CP5" s="82">
        <f t="shared" ref="CP5:FA5" si="25">CP3*CP4+CP2*(1-CP4)</f>
        <v>338008.37015355536</v>
      </c>
      <c r="CQ5" s="82">
        <f t="shared" si="25"/>
        <v>338841.98997965071</v>
      </c>
      <c r="CR5" s="82">
        <f t="shared" si="25"/>
        <v>339677.66573712474</v>
      </c>
      <c r="CS5" s="82">
        <f t="shared" si="25"/>
        <v>340515.4024964589</v>
      </c>
      <c r="CT5" s="82">
        <f t="shared" si="25"/>
        <v>341355.20534063975</v>
      </c>
      <c r="CU5" s="82">
        <f t="shared" si="25"/>
        <v>342197.07936518989</v>
      </c>
      <c r="CV5" s="82">
        <f t="shared" si="25"/>
        <v>343041.02967819886</v>
      </c>
      <c r="CW5" s="82">
        <f t="shared" si="25"/>
        <v>343887.06140035414</v>
      </c>
      <c r="CX5" s="82">
        <f t="shared" si="25"/>
        <v>344735.17966497218</v>
      </c>
      <c r="CY5" s="82">
        <f t="shared" si="25"/>
        <v>345585.38961802959</v>
      </c>
      <c r="CZ5" s="82">
        <f t="shared" si="25"/>
        <v>346437.69641819433</v>
      </c>
      <c r="DA5" s="82">
        <f t="shared" si="25"/>
        <v>347292.10523685702</v>
      </c>
      <c r="DB5" s="82">
        <f t="shared" si="25"/>
        <v>348148.62125816237</v>
      </c>
      <c r="DC5" s="82">
        <f t="shared" si="25"/>
        <v>349007.24967904057</v>
      </c>
      <c r="DD5" s="82">
        <f t="shared" si="25"/>
        <v>349867.99570923881</v>
      </c>
      <c r="DE5" s="82">
        <f t="shared" si="25"/>
        <v>350730.86457135295</v>
      </c>
      <c r="DF5" s="82">
        <f t="shared" si="25"/>
        <v>351595.8615008592</v>
      </c>
      <c r="DG5" s="82">
        <f t="shared" si="25"/>
        <v>352462.99174614582</v>
      </c>
      <c r="DH5" s="82">
        <f t="shared" si="25"/>
        <v>353332.26056854508</v>
      </c>
      <c r="DI5" s="82">
        <f t="shared" si="25"/>
        <v>354203.67324236501</v>
      </c>
      <c r="DJ5" s="82">
        <f t="shared" si="25"/>
        <v>355077.23505492159</v>
      </c>
      <c r="DK5" s="82">
        <f t="shared" si="25"/>
        <v>355952.95130657073</v>
      </c>
      <c r="DL5" s="82">
        <f t="shared" si="25"/>
        <v>356830.82731074042</v>
      </c>
      <c r="DM5" s="82">
        <f t="shared" si="25"/>
        <v>357710.86839396303</v>
      </c>
      <c r="DN5" s="82">
        <f t="shared" si="25"/>
        <v>358593.07989590755</v>
      </c>
      <c r="DO5" s="82">
        <f t="shared" si="25"/>
        <v>359477.46716941212</v>
      </c>
      <c r="DP5" s="82">
        <f t="shared" si="25"/>
        <v>360364.03558051633</v>
      </c>
      <c r="DQ5" s="82">
        <f t="shared" si="25"/>
        <v>361252.7905084939</v>
      </c>
      <c r="DR5" s="82">
        <f t="shared" si="25"/>
        <v>362143.73734588537</v>
      </c>
      <c r="DS5" s="82">
        <f t="shared" si="25"/>
        <v>363036.88149853062</v>
      </c>
      <c r="DT5" s="82">
        <f t="shared" si="25"/>
        <v>363932.22838560183</v>
      </c>
      <c r="DU5" s="82">
        <f t="shared" si="25"/>
        <v>364829.78343963635</v>
      </c>
      <c r="DV5" s="82">
        <f t="shared" si="25"/>
        <v>365729.55210656964</v>
      </c>
      <c r="DW5" s="82">
        <f t="shared" si="25"/>
        <v>366631.53984576825</v>
      </c>
      <c r="DX5" s="82">
        <f t="shared" si="25"/>
        <v>367535.75213006302</v>
      </c>
      <c r="DY5" s="82">
        <f t="shared" si="25"/>
        <v>368442.19444578228</v>
      </c>
      <c r="DZ5" s="82">
        <f t="shared" si="25"/>
        <v>369350.87229278515</v>
      </c>
      <c r="EA5" s="82">
        <f t="shared" si="25"/>
        <v>370261.79118449485</v>
      </c>
      <c r="EB5" s="82">
        <f t="shared" si="25"/>
        <v>371174.95664793218</v>
      </c>
      <c r="EC5" s="82">
        <f t="shared" si="25"/>
        <v>372090.3742237491</v>
      </c>
      <c r="ED5" s="82">
        <f t="shared" si="25"/>
        <v>373008.04946626228</v>
      </c>
      <c r="EE5" s="82">
        <f t="shared" si="25"/>
        <v>373927.98794348689</v>
      </c>
      <c r="EF5" s="82">
        <f t="shared" si="25"/>
        <v>374850.19523717026</v>
      </c>
      <c r="EG5" s="82">
        <f t="shared" si="25"/>
        <v>375774.67694282584</v>
      </c>
      <c r="EH5" s="82">
        <f t="shared" si="25"/>
        <v>376701.43866976711</v>
      </c>
      <c r="EI5" s="82">
        <f t="shared" si="25"/>
        <v>377630.48604114167</v>
      </c>
      <c r="EJ5" s="82">
        <f t="shared" si="25"/>
        <v>378561.82469396532</v>
      </c>
      <c r="EK5" s="82">
        <f t="shared" si="25"/>
        <v>379495.46027915616</v>
      </c>
      <c r="EL5" s="82">
        <f t="shared" si="25"/>
        <v>380431.3984615691</v>
      </c>
      <c r="EM5" s="82">
        <f t="shared" si="25"/>
        <v>381369.64492003008</v>
      </c>
      <c r="EN5" s="82">
        <f t="shared" si="25"/>
        <v>382310.20534737053</v>
      </c>
      <c r="EO5" s="82">
        <f t="shared" si="25"/>
        <v>383253.08545046195</v>
      </c>
      <c r="EP5" s="82">
        <f t="shared" si="25"/>
        <v>384198.29095025052</v>
      </c>
      <c r="EQ5" s="82">
        <f t="shared" si="25"/>
        <v>385145.82758179185</v>
      </c>
      <c r="ER5" s="82">
        <f t="shared" si="25"/>
        <v>386095.7010942857</v>
      </c>
      <c r="ES5" s="82">
        <f t="shared" si="25"/>
        <v>387047.91725111095</v>
      </c>
      <c r="ET5" s="82">
        <f t="shared" si="25"/>
        <v>388002.48182986048</v>
      </c>
      <c r="EU5" s="82">
        <f t="shared" si="25"/>
        <v>388959.4006223763</v>
      </c>
      <c r="EV5" s="82">
        <f t="shared" si="25"/>
        <v>389918.67943478463</v>
      </c>
      <c r="EW5" s="82">
        <f t="shared" si="25"/>
        <v>390880.32408753119</v>
      </c>
      <c r="EX5" s="82">
        <f t="shared" si="25"/>
        <v>391844.34041541652</v>
      </c>
      <c r="EY5" s="82">
        <f t="shared" si="25"/>
        <v>392810.73426763131</v>
      </c>
      <c r="EZ5" s="82">
        <f t="shared" si="25"/>
        <v>393779.51150779199</v>
      </c>
      <c r="FA5" s="82">
        <f t="shared" si="25"/>
        <v>394750.6780139762</v>
      </c>
      <c r="FB5" s="82">
        <f t="shared" ref="FB5:FD5" si="26">FB3*FB4+FB2*(1-FB4)</f>
        <v>395724.23967875843</v>
      </c>
      <c r="FC5" s="82">
        <f t="shared" si="26"/>
        <v>396700.20240924601</v>
      </c>
      <c r="FD5" s="347">
        <f t="shared" si="26"/>
        <v>397678.57212711469</v>
      </c>
      <c r="FE5" s="178"/>
    </row>
    <row r="6" spans="1:161" x14ac:dyDescent="0.4">
      <c r="A6" s="70">
        <v>0</v>
      </c>
      <c r="B6" s="71" t="s">
        <v>43</v>
      </c>
      <c r="C6" s="72">
        <v>0</v>
      </c>
      <c r="D6" s="73">
        <v>0</v>
      </c>
      <c r="E6" s="74">
        <f t="shared" si="12"/>
        <v>0</v>
      </c>
      <c r="G6" s="91">
        <f t="shared" ref="G6:G15" si="27">A6</f>
        <v>0</v>
      </c>
      <c r="H6" s="49" t="str">
        <f t="shared" ref="H6:H15" si="28">B6</f>
        <v>1BR - 1BA</v>
      </c>
      <c r="I6" s="92">
        <f t="shared" ref="I6:I15" si="29">C6</f>
        <v>0</v>
      </c>
      <c r="J6" s="73">
        <v>0</v>
      </c>
      <c r="K6" s="74">
        <f t="shared" si="16"/>
        <v>0</v>
      </c>
      <c r="M6" s="357">
        <f t="shared" si="17"/>
        <v>0</v>
      </c>
      <c r="FD6" s="202"/>
      <c r="FE6" s="178"/>
    </row>
    <row r="7" spans="1:161" x14ac:dyDescent="0.4">
      <c r="A7" s="70">
        <v>0</v>
      </c>
      <c r="B7" s="71" t="s">
        <v>43</v>
      </c>
      <c r="C7" s="72">
        <v>0</v>
      </c>
      <c r="D7" s="73">
        <v>0</v>
      </c>
      <c r="E7" s="74">
        <f t="shared" si="12"/>
        <v>0</v>
      </c>
      <c r="G7" s="91">
        <f t="shared" si="27"/>
        <v>0</v>
      </c>
      <c r="H7" s="49" t="str">
        <f t="shared" si="28"/>
        <v>1BR - 1BA</v>
      </c>
      <c r="I7" s="92">
        <f t="shared" si="29"/>
        <v>0</v>
      </c>
      <c r="J7" s="73">
        <v>0</v>
      </c>
      <c r="K7" s="74">
        <f t="shared" si="16"/>
        <v>0</v>
      </c>
      <c r="M7" s="357">
        <f t="shared" si="17"/>
        <v>0</v>
      </c>
      <c r="O7" s="340" t="s">
        <v>286</v>
      </c>
      <c r="P7" s="340"/>
      <c r="AO7" s="350"/>
      <c r="BA7" s="350"/>
      <c r="FD7" s="177"/>
      <c r="FE7" s="348"/>
    </row>
    <row r="8" spans="1:161" x14ac:dyDescent="0.4">
      <c r="A8" s="70">
        <v>0</v>
      </c>
      <c r="B8" s="71" t="s">
        <v>43</v>
      </c>
      <c r="C8" s="72">
        <v>0</v>
      </c>
      <c r="D8" s="73">
        <v>0</v>
      </c>
      <c r="E8" s="74">
        <f t="shared" si="12"/>
        <v>0</v>
      </c>
      <c r="F8" s="177"/>
      <c r="G8" s="91">
        <f t="shared" si="27"/>
        <v>0</v>
      </c>
      <c r="H8" s="49" t="str">
        <f t="shared" si="28"/>
        <v>1BR - 1BA</v>
      </c>
      <c r="I8" s="92">
        <f t="shared" si="29"/>
        <v>0</v>
      </c>
      <c r="J8" s="73">
        <v>0</v>
      </c>
      <c r="K8" s="74">
        <f t="shared" si="16"/>
        <v>0</v>
      </c>
      <c r="M8" s="357">
        <f t="shared" si="17"/>
        <v>0</v>
      </c>
      <c r="O8" s="67" t="s">
        <v>287</v>
      </c>
      <c r="P8" s="355">
        <v>5</v>
      </c>
      <c r="FD8" s="177"/>
      <c r="FE8" s="349"/>
    </row>
    <row r="9" spans="1:161" x14ac:dyDescent="0.4">
      <c r="A9" s="70">
        <v>0</v>
      </c>
      <c r="B9" s="71" t="s">
        <v>43</v>
      </c>
      <c r="C9" s="72">
        <v>0</v>
      </c>
      <c r="D9" s="73">
        <v>0</v>
      </c>
      <c r="E9" s="74">
        <f t="shared" si="12"/>
        <v>0</v>
      </c>
      <c r="F9" s="177"/>
      <c r="G9" s="91">
        <f t="shared" si="27"/>
        <v>0</v>
      </c>
      <c r="H9" s="49" t="str">
        <f t="shared" si="28"/>
        <v>1BR - 1BA</v>
      </c>
      <c r="I9" s="92">
        <f t="shared" si="29"/>
        <v>0</v>
      </c>
      <c r="J9" s="73">
        <v>0</v>
      </c>
      <c r="K9" s="74">
        <f t="shared" si="16"/>
        <v>0</v>
      </c>
      <c r="M9" s="357">
        <f t="shared" si="17"/>
        <v>0</v>
      </c>
      <c r="O9" s="75" t="s">
        <v>288</v>
      </c>
      <c r="P9" s="356">
        <v>29</v>
      </c>
      <c r="AO9" s="84"/>
      <c r="BA9" s="84"/>
      <c r="BM9" s="84"/>
    </row>
    <row r="10" spans="1:161" x14ac:dyDescent="0.4">
      <c r="A10" s="70">
        <v>0</v>
      </c>
      <c r="B10" s="71" t="s">
        <v>43</v>
      </c>
      <c r="C10" s="72">
        <v>0</v>
      </c>
      <c r="D10" s="73">
        <v>0</v>
      </c>
      <c r="E10" s="74">
        <f t="shared" si="12"/>
        <v>0</v>
      </c>
      <c r="F10" s="177"/>
      <c r="G10" s="91">
        <f t="shared" si="27"/>
        <v>0</v>
      </c>
      <c r="H10" s="49" t="str">
        <f t="shared" si="28"/>
        <v>1BR - 1BA</v>
      </c>
      <c r="I10" s="92">
        <f t="shared" si="29"/>
        <v>0</v>
      </c>
      <c r="J10" s="73">
        <v>0</v>
      </c>
      <c r="K10" s="74">
        <f t="shared" si="16"/>
        <v>0</v>
      </c>
      <c r="M10" s="357">
        <f t="shared" si="17"/>
        <v>0</v>
      </c>
      <c r="AO10" s="84"/>
      <c r="BA10" s="84"/>
      <c r="BM10" s="84"/>
    </row>
    <row r="11" spans="1:161" x14ac:dyDescent="0.4">
      <c r="A11" s="70">
        <v>0</v>
      </c>
      <c r="B11" s="71" t="s">
        <v>43</v>
      </c>
      <c r="C11" s="72">
        <v>0</v>
      </c>
      <c r="D11" s="73">
        <v>0</v>
      </c>
      <c r="E11" s="74">
        <f t="shared" si="12"/>
        <v>0</v>
      </c>
      <c r="F11" s="177"/>
      <c r="G11" s="91">
        <f t="shared" si="27"/>
        <v>0</v>
      </c>
      <c r="H11" s="49" t="str">
        <f t="shared" si="28"/>
        <v>1BR - 1BA</v>
      </c>
      <c r="I11" s="92">
        <f t="shared" si="29"/>
        <v>0</v>
      </c>
      <c r="J11" s="73">
        <v>0</v>
      </c>
      <c r="K11" s="74">
        <f t="shared" si="16"/>
        <v>0</v>
      </c>
      <c r="M11" s="357">
        <f t="shared" si="17"/>
        <v>0</v>
      </c>
      <c r="AC11" s="86"/>
      <c r="AD11" s="86"/>
      <c r="AO11" s="87"/>
      <c r="BA11" s="88"/>
      <c r="BM11" s="88"/>
      <c r="BY11" s="88"/>
      <c r="CK11" s="88"/>
      <c r="CW11" s="88"/>
      <c r="DI11" s="88"/>
      <c r="DU11" s="88"/>
      <c r="EG11" s="88"/>
      <c r="ES11" s="88"/>
    </row>
    <row r="12" spans="1:161" x14ac:dyDescent="0.4">
      <c r="A12" s="70">
        <v>0</v>
      </c>
      <c r="B12" s="71" t="s">
        <v>43</v>
      </c>
      <c r="C12" s="72">
        <v>0</v>
      </c>
      <c r="D12" s="73">
        <v>0</v>
      </c>
      <c r="E12" s="74">
        <f t="shared" si="12"/>
        <v>0</v>
      </c>
      <c r="F12" s="177"/>
      <c r="G12" s="91">
        <f t="shared" si="27"/>
        <v>0</v>
      </c>
      <c r="H12" s="49" t="str">
        <f t="shared" si="28"/>
        <v>1BR - 1BA</v>
      </c>
      <c r="I12" s="92">
        <f t="shared" si="29"/>
        <v>0</v>
      </c>
      <c r="J12" s="73">
        <v>0</v>
      </c>
      <c r="K12" s="74">
        <f t="shared" si="16"/>
        <v>0</v>
      </c>
      <c r="M12" s="357">
        <f t="shared" si="17"/>
        <v>0</v>
      </c>
      <c r="AC12" s="86"/>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M12" s="87"/>
      <c r="BY12" s="88"/>
      <c r="CK12" s="88"/>
      <c r="CW12" s="88"/>
      <c r="DI12" s="88"/>
      <c r="DU12" s="88"/>
      <c r="EG12" s="88"/>
      <c r="ES12" s="88"/>
    </row>
    <row r="13" spans="1:161" x14ac:dyDescent="0.4">
      <c r="A13" s="70">
        <v>0</v>
      </c>
      <c r="B13" s="71" t="s">
        <v>43</v>
      </c>
      <c r="C13" s="72">
        <v>0</v>
      </c>
      <c r="D13" s="73">
        <v>0</v>
      </c>
      <c r="E13" s="74">
        <f t="shared" si="12"/>
        <v>0</v>
      </c>
      <c r="F13" s="177"/>
      <c r="G13" s="91">
        <f t="shared" si="27"/>
        <v>0</v>
      </c>
      <c r="H13" s="49" t="str">
        <f t="shared" si="28"/>
        <v>1BR - 1BA</v>
      </c>
      <c r="I13" s="92">
        <f t="shared" si="29"/>
        <v>0</v>
      </c>
      <c r="J13" s="73">
        <v>0</v>
      </c>
      <c r="K13" s="74">
        <f t="shared" si="16"/>
        <v>0</v>
      </c>
      <c r="M13" s="357">
        <f t="shared" si="17"/>
        <v>0</v>
      </c>
      <c r="AO13" s="88"/>
      <c r="BA13" s="88"/>
      <c r="BM13" s="88"/>
      <c r="BY13" s="88"/>
    </row>
    <row r="14" spans="1:161" x14ac:dyDescent="0.4">
      <c r="A14" s="70">
        <v>0</v>
      </c>
      <c r="B14" s="71" t="s">
        <v>43</v>
      </c>
      <c r="C14" s="72">
        <v>0</v>
      </c>
      <c r="D14" s="73">
        <v>0</v>
      </c>
      <c r="E14" s="74">
        <f t="shared" si="12"/>
        <v>0</v>
      </c>
      <c r="F14" s="177"/>
      <c r="G14" s="91">
        <f t="shared" si="27"/>
        <v>0</v>
      </c>
      <c r="H14" s="49" t="str">
        <f t="shared" si="28"/>
        <v>1BR - 1BA</v>
      </c>
      <c r="I14" s="92">
        <f t="shared" si="29"/>
        <v>0</v>
      </c>
      <c r="J14" s="73">
        <v>0</v>
      </c>
      <c r="K14" s="74">
        <f t="shared" si="16"/>
        <v>0</v>
      </c>
      <c r="M14" s="357">
        <f t="shared" si="17"/>
        <v>0</v>
      </c>
      <c r="AO14" s="88"/>
      <c r="BA14" s="88"/>
      <c r="BM14" s="88"/>
      <c r="BY14" s="88"/>
    </row>
    <row r="15" spans="1:161" x14ac:dyDescent="0.4">
      <c r="A15" s="70">
        <v>0</v>
      </c>
      <c r="B15" s="71" t="s">
        <v>43</v>
      </c>
      <c r="C15" s="72">
        <v>0</v>
      </c>
      <c r="D15" s="73">
        <v>0</v>
      </c>
      <c r="E15" s="74">
        <f t="shared" si="12"/>
        <v>0</v>
      </c>
      <c r="F15" s="177"/>
      <c r="G15" s="91">
        <f t="shared" si="27"/>
        <v>0</v>
      </c>
      <c r="H15" s="49" t="str">
        <f t="shared" si="28"/>
        <v>1BR - 1BA</v>
      </c>
      <c r="I15" s="92">
        <f t="shared" si="29"/>
        <v>0</v>
      </c>
      <c r="J15" s="73">
        <v>0</v>
      </c>
      <c r="K15" s="74">
        <f t="shared" si="16"/>
        <v>0</v>
      </c>
      <c r="M15" s="357">
        <f t="shared" si="17"/>
        <v>0</v>
      </c>
    </row>
    <row r="16" spans="1:161" x14ac:dyDescent="0.4">
      <c r="A16" s="70">
        <v>0</v>
      </c>
      <c r="B16" s="71" t="s">
        <v>43</v>
      </c>
      <c r="C16" s="72">
        <v>0</v>
      </c>
      <c r="D16" s="73">
        <v>0</v>
      </c>
      <c r="E16" s="74">
        <f t="shared" ref="E16:E17" si="30">IFERROR(D16/C16,0)</f>
        <v>0</v>
      </c>
      <c r="F16" s="177"/>
      <c r="G16" s="91">
        <f t="shared" ref="G16" si="31">A16</f>
        <v>0</v>
      </c>
      <c r="H16" s="49" t="str">
        <f t="shared" ref="H16" si="32">B16</f>
        <v>1BR - 1BA</v>
      </c>
      <c r="I16" s="92">
        <f t="shared" ref="I16" si="33">C16</f>
        <v>0</v>
      </c>
      <c r="J16" s="73">
        <v>0</v>
      </c>
      <c r="K16" s="74">
        <f t="shared" si="16"/>
        <v>0</v>
      </c>
      <c r="M16" s="358">
        <f t="shared" si="17"/>
        <v>0</v>
      </c>
    </row>
    <row r="17" spans="1:20" x14ac:dyDescent="0.4">
      <c r="A17" s="268">
        <f>SUM(A3:A16)</f>
        <v>140</v>
      </c>
      <c r="B17" s="269"/>
      <c r="C17" s="270">
        <f>IFERROR(SUMPRODUCT(C3:C16,A3:A16)/A17,0)</f>
        <v>850</v>
      </c>
      <c r="D17" s="290">
        <f>IFERROR(SUMPRODUCT(D3:D16,A3:A16)/A17,0)</f>
        <v>1789.2857142857142</v>
      </c>
      <c r="E17" s="271">
        <f t="shared" si="30"/>
        <v>2.1050420168067228</v>
      </c>
      <c r="G17" s="268">
        <f>SUM(G3:G16)</f>
        <v>140</v>
      </c>
      <c r="H17" s="269"/>
      <c r="I17" s="270">
        <f>IFERROR(SUMPRODUCT(I3:I16,G3:G16)/G17,0)</f>
        <v>850</v>
      </c>
      <c r="J17" s="290">
        <f>IFERROR(SUMPRODUCT(J3:J16,G3:G16)/G17,0)</f>
        <v>2057.1428571428573</v>
      </c>
      <c r="K17" s="271">
        <f t="shared" si="16"/>
        <v>2.420168067226891</v>
      </c>
      <c r="M17" s="359">
        <f>J17-D17</f>
        <v>267.85714285714312</v>
      </c>
    </row>
    <row r="19" spans="1:20" x14ac:dyDescent="0.4">
      <c r="A19" s="95" t="s">
        <v>138</v>
      </c>
      <c r="B19" s="335"/>
      <c r="C19" s="259"/>
      <c r="D19" s="260"/>
      <c r="E19" s="261"/>
    </row>
    <row r="20" spans="1:20" x14ac:dyDescent="0.4">
      <c r="A20" s="67" t="s">
        <v>49</v>
      </c>
      <c r="B20" s="79">
        <v>0</v>
      </c>
      <c r="C20" s="259"/>
      <c r="D20" s="260"/>
      <c r="E20" s="261"/>
    </row>
    <row r="21" spans="1:20" x14ac:dyDescent="0.4">
      <c r="A21" s="80" t="s">
        <v>50</v>
      </c>
      <c r="B21" s="79">
        <v>0</v>
      </c>
      <c r="C21" s="259"/>
      <c r="D21" s="260"/>
      <c r="E21" s="261"/>
    </row>
    <row r="22" spans="1:20" x14ac:dyDescent="0.4">
      <c r="A22" s="80" t="s">
        <v>51</v>
      </c>
      <c r="B22" s="79">
        <v>0</v>
      </c>
      <c r="C22" s="259"/>
      <c r="D22" s="260"/>
      <c r="E22" s="261"/>
    </row>
    <row r="23" spans="1:20" x14ac:dyDescent="0.4">
      <c r="A23" s="80" t="s">
        <v>52</v>
      </c>
      <c r="B23" s="79">
        <v>0</v>
      </c>
      <c r="C23" s="262"/>
      <c r="D23" s="263"/>
      <c r="E23" s="264"/>
    </row>
    <row r="24" spans="1:20" x14ac:dyDescent="0.4">
      <c r="A24" s="80" t="s">
        <v>53</v>
      </c>
      <c r="B24" s="79">
        <v>0</v>
      </c>
      <c r="D24" s="93"/>
    </row>
    <row r="25" spans="1:20" x14ac:dyDescent="0.4">
      <c r="A25" s="75" t="s">
        <v>54</v>
      </c>
      <c r="B25" s="85">
        <v>50</v>
      </c>
    </row>
    <row r="26" spans="1:20" x14ac:dyDescent="0.4">
      <c r="A26" s="89" t="s">
        <v>108</v>
      </c>
      <c r="B26" s="267">
        <f>SUM(B20:B25)</f>
        <v>50</v>
      </c>
    </row>
    <row r="27" spans="1:20" x14ac:dyDescent="0.4">
      <c r="A27" s="265"/>
      <c r="B27" s="265"/>
      <c r="C27" s="266"/>
    </row>
    <row r="29" spans="1:20" x14ac:dyDescent="0.4">
      <c r="P29" s="94"/>
      <c r="Q29" s="94"/>
      <c r="R29" s="94"/>
      <c r="S29" s="94"/>
      <c r="T29" s="94"/>
    </row>
  </sheetData>
  <pageMargins left="0.7" right="0.7" top="0.75" bottom="0.75" header="0.3" footer="0.3"/>
  <pageSetup scale="36"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6"/>
  <sheetViews>
    <sheetView showGridLines="0" view="pageBreakPreview" zoomScaleNormal="150" zoomScaleSheetLayoutView="100" zoomScalePageLayoutView="150" workbookViewId="0"/>
  </sheetViews>
  <sheetFormatPr defaultColWidth="8.83984375" defaultRowHeight="12.3" x14ac:dyDescent="0.4"/>
  <cols>
    <col min="1" max="1" width="23.1015625" style="1" bestFit="1" customWidth="1"/>
    <col min="2" max="2" width="12.15625" style="1" bestFit="1" customWidth="1"/>
    <col min="3" max="3" width="9.7890625" style="1" bestFit="1" customWidth="1"/>
    <col min="4" max="4" width="8.83984375" style="1"/>
    <col min="5" max="5" width="20.20703125" style="1" bestFit="1" customWidth="1"/>
    <col min="6" max="6" width="12.15625" style="1" bestFit="1" customWidth="1"/>
    <col min="7" max="7" width="10.62890625" style="1" bestFit="1" customWidth="1"/>
    <col min="8" max="8" width="5.578125" style="1" bestFit="1" customWidth="1"/>
    <col min="9" max="9" width="18.20703125" style="1" bestFit="1" customWidth="1"/>
    <col min="10" max="20" width="10.83984375" style="1" bestFit="1" customWidth="1"/>
    <col min="21" max="16384" width="8.83984375" style="1"/>
  </cols>
  <sheetData>
    <row r="1" spans="1:20" x14ac:dyDescent="0.4">
      <c r="A1" s="95" t="s">
        <v>142</v>
      </c>
      <c r="B1" s="96"/>
      <c r="C1" s="96"/>
      <c r="E1" s="95" t="s">
        <v>276</v>
      </c>
      <c r="F1" s="96"/>
      <c r="G1" s="96"/>
      <c r="J1" s="61" t="s">
        <v>143</v>
      </c>
      <c r="K1" s="62"/>
      <c r="L1" s="62"/>
      <c r="M1" s="62"/>
      <c r="N1" s="62"/>
      <c r="O1" s="62"/>
      <c r="P1" s="62"/>
      <c r="Q1" s="62"/>
      <c r="R1" s="62"/>
      <c r="S1" s="63"/>
      <c r="T1" s="63"/>
    </row>
    <row r="2" spans="1:20" x14ac:dyDescent="0.4">
      <c r="A2" s="323"/>
      <c r="B2" s="324" t="s">
        <v>139</v>
      </c>
      <c r="C2" s="325" t="s">
        <v>79</v>
      </c>
      <c r="E2" s="323"/>
      <c r="F2" s="324" t="s">
        <v>139</v>
      </c>
      <c r="G2" s="325" t="s">
        <v>79</v>
      </c>
      <c r="J2" s="322">
        <v>1</v>
      </c>
      <c r="K2" s="322">
        <f t="shared" ref="K2:T2" si="0">J2+1</f>
        <v>2</v>
      </c>
      <c r="L2" s="322">
        <f t="shared" si="0"/>
        <v>3</v>
      </c>
      <c r="M2" s="322">
        <f t="shared" si="0"/>
        <v>4</v>
      </c>
      <c r="N2" s="322">
        <f t="shared" si="0"/>
        <v>5</v>
      </c>
      <c r="O2" s="322">
        <f t="shared" si="0"/>
        <v>6</v>
      </c>
      <c r="P2" s="322">
        <f t="shared" si="0"/>
        <v>7</v>
      </c>
      <c r="Q2" s="322">
        <f t="shared" si="0"/>
        <v>8</v>
      </c>
      <c r="R2" s="322">
        <f t="shared" si="0"/>
        <v>9</v>
      </c>
      <c r="S2" s="322">
        <f t="shared" si="0"/>
        <v>10</v>
      </c>
      <c r="T2" s="322">
        <f t="shared" si="0"/>
        <v>11</v>
      </c>
    </row>
    <row r="3" spans="1:20" x14ac:dyDescent="0.4">
      <c r="A3" s="67" t="s">
        <v>55</v>
      </c>
      <c r="B3" s="97">
        <f t="shared" ref="B3:B13" si="1">IFERROR(C3/UNITS,0)</f>
        <v>214.28571428571428</v>
      </c>
      <c r="C3" s="353">
        <v>30000</v>
      </c>
      <c r="D3" s="98"/>
      <c r="E3" s="67" t="s">
        <v>55</v>
      </c>
      <c r="F3" s="99">
        <f>IFERROR(G3/UNITS,0)</f>
        <v>835.35227862654278</v>
      </c>
      <c r="G3" s="194">
        <f>SUM('Monthly CF'!D23:O23)</f>
        <v>116949.319007716</v>
      </c>
      <c r="H3" s="328">
        <v>0.04</v>
      </c>
      <c r="J3" s="111">
        <v>0.02</v>
      </c>
      <c r="K3" s="111">
        <v>0.02</v>
      </c>
      <c r="L3" s="111">
        <v>0.02</v>
      </c>
      <c r="M3" s="111">
        <v>0.02</v>
      </c>
      <c r="N3" s="111">
        <v>0.02</v>
      </c>
      <c r="O3" s="111">
        <v>0.02</v>
      </c>
      <c r="P3" s="111">
        <v>0.02</v>
      </c>
      <c r="Q3" s="111">
        <v>0.02</v>
      </c>
      <c r="R3" s="111">
        <v>0.02</v>
      </c>
      <c r="S3" s="111">
        <v>0.02</v>
      </c>
      <c r="T3" s="111">
        <v>0.02</v>
      </c>
    </row>
    <row r="4" spans="1:20" x14ac:dyDescent="0.4">
      <c r="A4" s="80" t="s">
        <v>264</v>
      </c>
      <c r="B4" s="99">
        <f t="shared" si="1"/>
        <v>1450</v>
      </c>
      <c r="C4" s="39">
        <v>203000</v>
      </c>
      <c r="E4" s="80" t="str">
        <f>A4</f>
        <v>Personnel</v>
      </c>
      <c r="F4" s="100">
        <v>1450</v>
      </c>
      <c r="G4" s="180">
        <f t="shared" ref="G4:G11" si="2">F4*UNITS</f>
        <v>203000</v>
      </c>
    </row>
    <row r="5" spans="1:20" x14ac:dyDescent="0.4">
      <c r="A5" s="80" t="s">
        <v>265</v>
      </c>
      <c r="B5" s="99">
        <f t="shared" si="1"/>
        <v>250</v>
      </c>
      <c r="C5" s="39">
        <v>35000</v>
      </c>
      <c r="E5" s="80" t="str">
        <f>A5</f>
        <v>General &amp; Administrative</v>
      </c>
      <c r="F5" s="100">
        <v>250</v>
      </c>
      <c r="G5" s="180">
        <f t="shared" si="2"/>
        <v>35000</v>
      </c>
      <c r="J5" s="61" t="s">
        <v>144</v>
      </c>
      <c r="K5" s="62"/>
      <c r="L5" s="62"/>
      <c r="M5" s="62"/>
      <c r="N5" s="62"/>
      <c r="O5" s="62"/>
      <c r="P5" s="62"/>
      <c r="Q5" s="62"/>
      <c r="R5" s="62"/>
      <c r="S5" s="63"/>
      <c r="T5" s="63"/>
    </row>
    <row r="6" spans="1:20" x14ac:dyDescent="0.4">
      <c r="A6" s="80" t="s">
        <v>263</v>
      </c>
      <c r="B6" s="99">
        <f t="shared" si="1"/>
        <v>250</v>
      </c>
      <c r="C6" s="39">
        <v>35000</v>
      </c>
      <c r="E6" s="80" t="s">
        <v>263</v>
      </c>
      <c r="F6" s="100">
        <v>250</v>
      </c>
      <c r="G6" s="180">
        <f t="shared" si="2"/>
        <v>35000</v>
      </c>
      <c r="J6" s="322">
        <v>1</v>
      </c>
      <c r="K6" s="322">
        <f t="shared" ref="K6:T6" si="3">J6+1</f>
        <v>2</v>
      </c>
      <c r="L6" s="322">
        <f t="shared" si="3"/>
        <v>3</v>
      </c>
      <c r="M6" s="322">
        <f t="shared" si="3"/>
        <v>4</v>
      </c>
      <c r="N6" s="322">
        <f t="shared" si="3"/>
        <v>5</v>
      </c>
      <c r="O6" s="322">
        <f t="shared" si="3"/>
        <v>6</v>
      </c>
      <c r="P6" s="322">
        <f t="shared" si="3"/>
        <v>7</v>
      </c>
      <c r="Q6" s="322">
        <f t="shared" si="3"/>
        <v>8</v>
      </c>
      <c r="R6" s="322">
        <f t="shared" si="3"/>
        <v>9</v>
      </c>
      <c r="S6" s="322">
        <f t="shared" si="3"/>
        <v>10</v>
      </c>
      <c r="T6" s="322">
        <f t="shared" si="3"/>
        <v>11</v>
      </c>
    </row>
    <row r="7" spans="1:20" x14ac:dyDescent="0.4">
      <c r="A7" s="80" t="s">
        <v>61</v>
      </c>
      <c r="B7" s="99">
        <f t="shared" si="1"/>
        <v>550</v>
      </c>
      <c r="C7" s="39">
        <v>77000</v>
      </c>
      <c r="E7" s="80" t="s">
        <v>61</v>
      </c>
      <c r="F7" s="100">
        <v>500</v>
      </c>
      <c r="G7" s="180">
        <f t="shared" si="2"/>
        <v>70000</v>
      </c>
      <c r="I7" s="101" t="s">
        <v>56</v>
      </c>
      <c r="J7" s="102">
        <f>B18</f>
        <v>1.1015199999999999E-2</v>
      </c>
      <c r="K7" s="102">
        <f>J7</f>
        <v>1.1015199999999999E-2</v>
      </c>
      <c r="L7" s="102">
        <f t="shared" ref="L7:T7" si="4">K7</f>
        <v>1.1015199999999999E-2</v>
      </c>
      <c r="M7" s="102">
        <f t="shared" si="4"/>
        <v>1.1015199999999999E-2</v>
      </c>
      <c r="N7" s="102">
        <f t="shared" si="4"/>
        <v>1.1015199999999999E-2</v>
      </c>
      <c r="O7" s="102">
        <f t="shared" si="4"/>
        <v>1.1015199999999999E-2</v>
      </c>
      <c r="P7" s="102">
        <f t="shared" si="4"/>
        <v>1.1015199999999999E-2</v>
      </c>
      <c r="Q7" s="102">
        <f t="shared" si="4"/>
        <v>1.1015199999999999E-2</v>
      </c>
      <c r="R7" s="102">
        <f t="shared" si="4"/>
        <v>1.1015199999999999E-2</v>
      </c>
      <c r="S7" s="102">
        <f t="shared" si="4"/>
        <v>1.1015199999999999E-2</v>
      </c>
      <c r="T7" s="102">
        <f t="shared" si="4"/>
        <v>1.1015199999999999E-2</v>
      </c>
    </row>
    <row r="8" spans="1:20" x14ac:dyDescent="0.4">
      <c r="A8" s="80" t="s">
        <v>266</v>
      </c>
      <c r="B8" s="99">
        <f t="shared" si="1"/>
        <v>200</v>
      </c>
      <c r="C8" s="39">
        <v>28000</v>
      </c>
      <c r="E8" s="80" t="str">
        <f>A8</f>
        <v>Turnover</v>
      </c>
      <c r="F8" s="100">
        <v>200</v>
      </c>
      <c r="G8" s="180">
        <f t="shared" si="2"/>
        <v>28000</v>
      </c>
      <c r="I8" s="101" t="s">
        <v>145</v>
      </c>
      <c r="J8" s="284">
        <f>IFERROR(IF(Summary!$I$23=1,0,IF(B22&gt;1,B20,ACQPRICE*Expenses!B23)),0)</f>
        <v>38750000</v>
      </c>
      <c r="K8" s="284">
        <f>IFERROR(IF(Summary!$I$23=1,0,IF(AND(K6&gt;Summary!$B$37,$B$24=1),'Monthly CF'!$A$63*Expenses!$B$23,IF(OR(K6&lt;$B$22,K6&gt;$B$22),J8*(1+J3),'Annual CF'!E36/Summary!$B$25*$B$23))),0)</f>
        <v>39525000</v>
      </c>
      <c r="L8" s="284">
        <f>IFERROR(IF(Summary!$I$23=1,0,IF(AND(L6&gt;Summary!$B$37,$B$24=1),'Monthly CF'!$A$63*Expenses!$B$23,IF(OR(L6&lt;$B$22,L6&gt;$B$22),K8*(1+K3),'Annual CF'!F36/Summary!$B$25*$B$23))),0)</f>
        <v>40315500</v>
      </c>
      <c r="M8" s="284">
        <f>IFERROR(IF(Summary!$I$23=1,0,IF(AND(M6&gt;Summary!$B$37,$B$24=1),'Monthly CF'!$A$63*Expenses!$B$23,IF(OR(M6&lt;$B$22,M6&gt;$B$22),L8*(1+L3),'Annual CF'!G36/Summary!$B$25*$B$23))),0)</f>
        <v>41121810</v>
      </c>
      <c r="N8" s="284">
        <f>IFERROR(IF(Summary!$I$23=1,0,IF(AND(N6&gt;Summary!$B$37,$B$24=1),'Monthly CF'!$A$63*Expenses!$B$23,IF(OR(N6&lt;$B$22,N6&gt;$B$22),M8*(1+M3),'Annual CF'!H36/Summary!$B$25*$B$23))),0)</f>
        <v>41944246.200000003</v>
      </c>
      <c r="O8" s="284">
        <f>IFERROR(IF(Summary!$I$23=1,0,IF(AND(O6&gt;Summary!$B$37,$B$24=1),'Monthly CF'!$A$63*Expenses!$B$23,IF(OR(O6&lt;$B$22,O6&gt;$B$22),N8*(1+N3),'Annual CF'!I36/Summary!$B$25*$B$23))),0)</f>
        <v>42783131.124000005</v>
      </c>
      <c r="P8" s="284">
        <f>IFERROR(IF(Summary!$I$23=1,0,IF(AND(P6&gt;Summary!$B$37,$B$24=1),'Monthly CF'!$A$63*Expenses!$B$23,IF(OR(P6&lt;$B$22,P6&gt;$B$22),O8*(1+O3),'Annual CF'!J36/Summary!$B$25*$B$23))),0)</f>
        <v>43638793.746480003</v>
      </c>
      <c r="Q8" s="284">
        <f>IFERROR(IF(Summary!$I$23=1,0,IF(AND(Q6&gt;Summary!$B$37,$B$24=1),'Monthly CF'!$A$63*Expenses!$B$23,IF(OR(Q6&lt;$B$22,Q6&gt;$B$22),P8*(1+P3),'Annual CF'!K36/Summary!$B$25*$B$23))),0)</f>
        <v>44511569.621409602</v>
      </c>
      <c r="R8" s="284">
        <f>IFERROR(IF(Summary!$I$23=1,0,IF(AND(R6&gt;Summary!$B$37,$B$24=1),'Monthly CF'!$A$63*Expenses!$B$23,IF(OR(R6&lt;$B$22,R6&gt;$B$22),Q8*(1+Q3),'Annual CF'!L36/Summary!$B$25*$B$23))),0)</f>
        <v>45401801.013837792</v>
      </c>
      <c r="S8" s="284">
        <f>IFERROR(IF(Summary!$I$23=1,0,IF(AND(S6&gt;Summary!$B$37,$B$24=1),'Monthly CF'!$A$63*Expenses!$B$23,IF(OR(S6&lt;$B$22,S6&gt;$B$22),R8*(1+R3),'Annual CF'!M36/Summary!$B$25*$B$23))),0)</f>
        <v>46309837.034114547</v>
      </c>
      <c r="T8" s="284">
        <f ca="1">IFERROR(IF(Summary!$I$23=1,0,IF(AND(T6&gt;Summary!$B$37,$B$24=1),'Monthly CF'!$A$63*Expenses!$B$23,IF(OR(T6&lt;$B$22,T6&gt;$B$22),S8*(1+S3),'Annual CF'!N36/Summary!$B$25*$B$23))),0)</f>
        <v>53661935.505296193</v>
      </c>
    </row>
    <row r="9" spans="1:20" x14ac:dyDescent="0.4">
      <c r="A9" s="80" t="s">
        <v>267</v>
      </c>
      <c r="B9" s="99">
        <f t="shared" si="1"/>
        <v>50</v>
      </c>
      <c r="C9" s="39">
        <v>7000</v>
      </c>
      <c r="E9" s="80" t="str">
        <f>A9</f>
        <v>Contract Services</v>
      </c>
      <c r="F9" s="100">
        <v>50</v>
      </c>
      <c r="G9" s="180">
        <f t="shared" si="2"/>
        <v>7000</v>
      </c>
      <c r="I9" s="101" t="s">
        <v>146</v>
      </c>
      <c r="J9" s="103">
        <f>B19</f>
        <v>0</v>
      </c>
      <c r="K9" s="103">
        <f>J9*(1+J3)</f>
        <v>0</v>
      </c>
      <c r="L9" s="103">
        <f t="shared" ref="L9:T9" si="5">K9*(1+K3)</f>
        <v>0</v>
      </c>
      <c r="M9" s="103">
        <f t="shared" si="5"/>
        <v>0</v>
      </c>
      <c r="N9" s="103">
        <f t="shared" si="5"/>
        <v>0</v>
      </c>
      <c r="O9" s="103">
        <f t="shared" si="5"/>
        <v>0</v>
      </c>
      <c r="P9" s="103">
        <f t="shared" si="5"/>
        <v>0</v>
      </c>
      <c r="Q9" s="103">
        <f t="shared" si="5"/>
        <v>0</v>
      </c>
      <c r="R9" s="103">
        <f t="shared" si="5"/>
        <v>0</v>
      </c>
      <c r="S9" s="103">
        <f t="shared" si="5"/>
        <v>0</v>
      </c>
      <c r="T9" s="103">
        <f t="shared" si="5"/>
        <v>0</v>
      </c>
    </row>
    <row r="10" spans="1:20" x14ac:dyDescent="0.4">
      <c r="A10" s="80" t="s">
        <v>62</v>
      </c>
      <c r="B10" s="99">
        <f t="shared" si="1"/>
        <v>1000</v>
      </c>
      <c r="C10" s="39">
        <v>140000</v>
      </c>
      <c r="E10" s="80" t="s">
        <v>62</v>
      </c>
      <c r="F10" s="100">
        <v>1000</v>
      </c>
      <c r="G10" s="180">
        <f t="shared" si="2"/>
        <v>140000</v>
      </c>
      <c r="I10" s="101" t="s">
        <v>147</v>
      </c>
      <c r="J10" s="104">
        <v>0</v>
      </c>
      <c r="K10" s="104">
        <v>0</v>
      </c>
      <c r="L10" s="104">
        <v>0</v>
      </c>
      <c r="M10" s="104">
        <v>0</v>
      </c>
      <c r="N10" s="104">
        <v>0</v>
      </c>
      <c r="O10" s="104">
        <v>0</v>
      </c>
      <c r="P10" s="104">
        <v>0</v>
      </c>
      <c r="Q10" s="104">
        <v>0</v>
      </c>
      <c r="R10" s="104">
        <v>0</v>
      </c>
      <c r="S10" s="104">
        <v>0</v>
      </c>
      <c r="T10" s="104">
        <v>0</v>
      </c>
    </row>
    <row r="11" spans="1:20" x14ac:dyDescent="0.4">
      <c r="A11" s="80" t="s">
        <v>262</v>
      </c>
      <c r="B11" s="99">
        <f t="shared" si="1"/>
        <v>-500</v>
      </c>
      <c r="C11" s="39">
        <v>-70000</v>
      </c>
      <c r="E11" s="80" t="s">
        <v>262</v>
      </c>
      <c r="F11" s="100">
        <v>-500</v>
      </c>
      <c r="G11" s="180">
        <f t="shared" si="2"/>
        <v>-70000</v>
      </c>
      <c r="I11" s="105" t="s">
        <v>148</v>
      </c>
      <c r="J11" s="106">
        <f>J8*J7+J9-J10</f>
        <v>426839</v>
      </c>
      <c r="K11" s="106">
        <f t="shared" ref="K11:S11" si="6">K8*K7+K9-K10</f>
        <v>435375.77999999997</v>
      </c>
      <c r="L11" s="106">
        <f t="shared" si="6"/>
        <v>444083.29559999995</v>
      </c>
      <c r="M11" s="106">
        <f t="shared" si="6"/>
        <v>452964.96151199995</v>
      </c>
      <c r="N11" s="106">
        <f t="shared" si="6"/>
        <v>462024.26074224</v>
      </c>
      <c r="O11" s="106">
        <f t="shared" si="6"/>
        <v>471264.74595708482</v>
      </c>
      <c r="P11" s="106">
        <f t="shared" si="6"/>
        <v>480690.0408762265</v>
      </c>
      <c r="Q11" s="106">
        <f>Q8*Q7+Q9-Q10</f>
        <v>490303.84169375105</v>
      </c>
      <c r="R11" s="106">
        <f t="shared" si="6"/>
        <v>500109.91852762603</v>
      </c>
      <c r="S11" s="106">
        <f t="shared" si="6"/>
        <v>510112.11689817853</v>
      </c>
      <c r="T11" s="106">
        <f t="shared" ref="T11" ca="1" si="7">T8*T7+T9-T10</f>
        <v>591096.95197793853</v>
      </c>
    </row>
    <row r="12" spans="1:20" x14ac:dyDescent="0.4">
      <c r="A12" s="80" t="s">
        <v>63</v>
      </c>
      <c r="B12" s="99">
        <f t="shared" si="1"/>
        <v>728.57142857142856</v>
      </c>
      <c r="C12" s="41">
        <f>B21+B19</f>
        <v>102000</v>
      </c>
      <c r="E12" s="80" t="s">
        <v>63</v>
      </c>
      <c r="F12" s="99">
        <f>IFERROR(G12/UNITS,0)</f>
        <v>3048.85</v>
      </c>
      <c r="G12" s="180">
        <f>J11</f>
        <v>426839</v>
      </c>
    </row>
    <row r="13" spans="1:20" x14ac:dyDescent="0.4">
      <c r="A13" s="80" t="s">
        <v>64</v>
      </c>
      <c r="B13" s="99">
        <f t="shared" si="1"/>
        <v>250</v>
      </c>
      <c r="C13" s="39">
        <v>35000</v>
      </c>
      <c r="E13" s="80" t="s">
        <v>64</v>
      </c>
      <c r="F13" s="100">
        <v>250</v>
      </c>
      <c r="G13" s="180">
        <f>F13*UNITS</f>
        <v>35000</v>
      </c>
    </row>
    <row r="14" spans="1:20" x14ac:dyDescent="0.4">
      <c r="A14" s="75" t="s">
        <v>65</v>
      </c>
      <c r="B14" s="107">
        <v>250</v>
      </c>
      <c r="C14" s="108">
        <f>B14*UNITS</f>
        <v>35000</v>
      </c>
      <c r="E14" s="75" t="s">
        <v>65</v>
      </c>
      <c r="F14" s="107">
        <v>250</v>
      </c>
      <c r="G14" s="108">
        <f>F14*UNITS</f>
        <v>35000</v>
      </c>
    </row>
    <row r="15" spans="1:20" x14ac:dyDescent="0.4">
      <c r="A15" s="89" t="s">
        <v>108</v>
      </c>
      <c r="B15" s="109">
        <f>SUM(B3:B14)</f>
        <v>4692.8571428571431</v>
      </c>
      <c r="C15" s="354">
        <f>B15*UNITS</f>
        <v>657000</v>
      </c>
      <c r="E15" s="89" t="s">
        <v>108</v>
      </c>
      <c r="F15" s="109">
        <f>SUM(F3:F14)</f>
        <v>7584.2022786265425</v>
      </c>
      <c r="G15" s="354">
        <f>F15*UNITS</f>
        <v>1061788.3190077159</v>
      </c>
    </row>
    <row r="17" spans="1:12" x14ac:dyDescent="0.4">
      <c r="A17" s="95" t="s">
        <v>140</v>
      </c>
      <c r="B17" s="96"/>
      <c r="E17" s="110" t="s">
        <v>162</v>
      </c>
      <c r="F17" s="111">
        <v>0.03</v>
      </c>
    </row>
    <row r="18" spans="1:12" x14ac:dyDescent="0.4">
      <c r="A18" s="112" t="s">
        <v>56</v>
      </c>
      <c r="B18" s="113">
        <v>1.1015199999999999E-2</v>
      </c>
    </row>
    <row r="19" spans="1:12" x14ac:dyDescent="0.4">
      <c r="A19" s="114" t="s">
        <v>57</v>
      </c>
      <c r="B19" s="115">
        <v>0</v>
      </c>
    </row>
    <row r="20" spans="1:12" x14ac:dyDescent="0.4">
      <c r="A20" s="114" t="s">
        <v>176</v>
      </c>
      <c r="B20" s="115">
        <v>0</v>
      </c>
    </row>
    <row r="21" spans="1:12" x14ac:dyDescent="0.4">
      <c r="A21" s="114" t="s">
        <v>177</v>
      </c>
      <c r="B21" s="115">
        <v>102000</v>
      </c>
    </row>
    <row r="22" spans="1:12" x14ac:dyDescent="0.4">
      <c r="A22" s="114" t="s">
        <v>58</v>
      </c>
      <c r="B22" s="116">
        <v>1</v>
      </c>
    </row>
    <row r="23" spans="1:12" x14ac:dyDescent="0.4">
      <c r="A23" s="114" t="s">
        <v>141</v>
      </c>
      <c r="B23" s="117">
        <v>1</v>
      </c>
    </row>
    <row r="24" spans="1:12" x14ac:dyDescent="0.4">
      <c r="A24" s="118" t="s">
        <v>59</v>
      </c>
      <c r="B24" s="119">
        <v>1</v>
      </c>
    </row>
    <row r="26" spans="1:12" x14ac:dyDescent="0.4">
      <c r="J26" s="94"/>
      <c r="K26" s="94"/>
      <c r="L26" s="94"/>
    </row>
  </sheetData>
  <dataValidations disablePrompts="1" count="1">
    <dataValidation type="list" allowBlank="1" showInputMessage="1" showErrorMessage="1" sqref="B24" xr:uid="{20D219F8-0619-4C44-AD0A-78151767EEA6}">
      <formula1>"1,0"</formula1>
    </dataValidation>
  </dataValidations>
  <pageMargins left="0.7" right="0.7" top="0.75" bottom="0.75" header="0.3" footer="0.3"/>
  <pageSetup scale="37"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E72"/>
  <sheetViews>
    <sheetView showGridLines="0" view="pageBreakPreview" zoomScale="85" zoomScaleNormal="125" zoomScaleSheetLayoutView="85" zoomScalePageLayoutView="125" workbookViewId="0"/>
  </sheetViews>
  <sheetFormatPr defaultColWidth="8.83984375" defaultRowHeight="12.3" x14ac:dyDescent="0.4"/>
  <cols>
    <col min="1" max="1" width="11.20703125" style="1" bestFit="1" customWidth="1"/>
    <col min="2" max="2" width="39.7890625" style="1" bestFit="1" customWidth="1"/>
    <col min="3" max="3" width="11.3125" style="127" bestFit="1" customWidth="1"/>
    <col min="4" max="6" width="9.89453125" style="127" bestFit="1" customWidth="1"/>
    <col min="7" max="9" width="10.9453125" style="127" bestFit="1" customWidth="1"/>
    <col min="10" max="18" width="9.89453125" style="127" bestFit="1" customWidth="1"/>
    <col min="19" max="21" width="10.9453125" style="127" bestFit="1" customWidth="1"/>
    <col min="22" max="30" width="9.89453125" style="127" bestFit="1" customWidth="1"/>
    <col min="31" max="33" width="10.9453125" style="127" bestFit="1" customWidth="1"/>
    <col min="34" max="42" width="9.89453125" style="127" bestFit="1" customWidth="1"/>
    <col min="43" max="45" width="10.9453125" style="127" bestFit="1" customWidth="1"/>
    <col min="46" max="54" width="9.89453125" style="127" bestFit="1" customWidth="1"/>
    <col min="55" max="57" width="10.9453125" style="127" bestFit="1" customWidth="1"/>
    <col min="58" max="66" width="9.89453125" style="127" bestFit="1" customWidth="1"/>
    <col min="67" max="69" width="10.9453125" style="127" bestFit="1" customWidth="1"/>
    <col min="70" max="78" width="9.89453125" style="127" bestFit="1" customWidth="1"/>
    <col min="79" max="81" width="10.9453125" style="127" bestFit="1" customWidth="1"/>
    <col min="82" max="90" width="9.89453125" style="127" bestFit="1" customWidth="1"/>
    <col min="91" max="93" width="10.9453125" style="127" bestFit="1" customWidth="1"/>
    <col min="94" max="102" width="9.89453125" style="127" bestFit="1" customWidth="1"/>
    <col min="103" max="105" width="10.9453125" style="127" bestFit="1" customWidth="1"/>
    <col min="106" max="114" width="9.89453125" style="127" bestFit="1" customWidth="1"/>
    <col min="115" max="117" width="10.9453125" style="127" bestFit="1" customWidth="1"/>
    <col min="118" max="126" width="9.89453125" style="127" bestFit="1" customWidth="1"/>
    <col min="127" max="129" width="10.9453125" style="127" bestFit="1" customWidth="1"/>
    <col min="130" max="135" width="9.89453125" style="127" bestFit="1" customWidth="1"/>
    <col min="136" max="16384" width="8.83984375" style="1"/>
  </cols>
  <sheetData>
    <row r="1" spans="1:135" x14ac:dyDescent="0.4">
      <c r="B1" s="120" t="s">
        <v>70</v>
      </c>
      <c r="C1" s="121">
        <v>0</v>
      </c>
      <c r="D1" s="121">
        <f>C1+1</f>
        <v>1</v>
      </c>
      <c r="E1" s="121">
        <f t="shared" ref="E1:BP1" si="0">D1+1</f>
        <v>2</v>
      </c>
      <c r="F1" s="121">
        <f t="shared" si="0"/>
        <v>3</v>
      </c>
      <c r="G1" s="121">
        <f t="shared" si="0"/>
        <v>4</v>
      </c>
      <c r="H1" s="121">
        <f t="shared" si="0"/>
        <v>5</v>
      </c>
      <c r="I1" s="121">
        <f t="shared" si="0"/>
        <v>6</v>
      </c>
      <c r="J1" s="121">
        <f t="shared" si="0"/>
        <v>7</v>
      </c>
      <c r="K1" s="121">
        <f t="shared" si="0"/>
        <v>8</v>
      </c>
      <c r="L1" s="121">
        <f t="shared" si="0"/>
        <v>9</v>
      </c>
      <c r="M1" s="121">
        <f t="shared" si="0"/>
        <v>10</v>
      </c>
      <c r="N1" s="121">
        <f t="shared" si="0"/>
        <v>11</v>
      </c>
      <c r="O1" s="121">
        <f t="shared" si="0"/>
        <v>12</v>
      </c>
      <c r="P1" s="121">
        <f t="shared" si="0"/>
        <v>13</v>
      </c>
      <c r="Q1" s="121">
        <f t="shared" si="0"/>
        <v>14</v>
      </c>
      <c r="R1" s="121">
        <f t="shared" si="0"/>
        <v>15</v>
      </c>
      <c r="S1" s="121">
        <f t="shared" si="0"/>
        <v>16</v>
      </c>
      <c r="T1" s="121">
        <f t="shared" si="0"/>
        <v>17</v>
      </c>
      <c r="U1" s="121">
        <f t="shared" si="0"/>
        <v>18</v>
      </c>
      <c r="V1" s="121">
        <f t="shared" si="0"/>
        <v>19</v>
      </c>
      <c r="W1" s="121">
        <f t="shared" si="0"/>
        <v>20</v>
      </c>
      <c r="X1" s="121">
        <f t="shared" si="0"/>
        <v>21</v>
      </c>
      <c r="Y1" s="121">
        <f t="shared" si="0"/>
        <v>22</v>
      </c>
      <c r="Z1" s="121">
        <f t="shared" si="0"/>
        <v>23</v>
      </c>
      <c r="AA1" s="121">
        <f t="shared" si="0"/>
        <v>24</v>
      </c>
      <c r="AB1" s="121">
        <f t="shared" si="0"/>
        <v>25</v>
      </c>
      <c r="AC1" s="121">
        <f t="shared" si="0"/>
        <v>26</v>
      </c>
      <c r="AD1" s="121">
        <f t="shared" si="0"/>
        <v>27</v>
      </c>
      <c r="AE1" s="121">
        <f t="shared" si="0"/>
        <v>28</v>
      </c>
      <c r="AF1" s="121">
        <f t="shared" si="0"/>
        <v>29</v>
      </c>
      <c r="AG1" s="121">
        <f t="shared" si="0"/>
        <v>30</v>
      </c>
      <c r="AH1" s="121">
        <f t="shared" si="0"/>
        <v>31</v>
      </c>
      <c r="AI1" s="121">
        <f t="shared" si="0"/>
        <v>32</v>
      </c>
      <c r="AJ1" s="121">
        <f t="shared" si="0"/>
        <v>33</v>
      </c>
      <c r="AK1" s="121">
        <f t="shared" si="0"/>
        <v>34</v>
      </c>
      <c r="AL1" s="121">
        <f t="shared" si="0"/>
        <v>35</v>
      </c>
      <c r="AM1" s="121">
        <f t="shared" si="0"/>
        <v>36</v>
      </c>
      <c r="AN1" s="121">
        <f t="shared" si="0"/>
        <v>37</v>
      </c>
      <c r="AO1" s="121">
        <f t="shared" si="0"/>
        <v>38</v>
      </c>
      <c r="AP1" s="121">
        <f t="shared" si="0"/>
        <v>39</v>
      </c>
      <c r="AQ1" s="121">
        <f t="shared" si="0"/>
        <v>40</v>
      </c>
      <c r="AR1" s="121">
        <f t="shared" si="0"/>
        <v>41</v>
      </c>
      <c r="AS1" s="121">
        <f t="shared" si="0"/>
        <v>42</v>
      </c>
      <c r="AT1" s="121">
        <f t="shared" si="0"/>
        <v>43</v>
      </c>
      <c r="AU1" s="121">
        <f t="shared" si="0"/>
        <v>44</v>
      </c>
      <c r="AV1" s="121">
        <f t="shared" si="0"/>
        <v>45</v>
      </c>
      <c r="AW1" s="121">
        <f t="shared" si="0"/>
        <v>46</v>
      </c>
      <c r="AX1" s="121">
        <f t="shared" si="0"/>
        <v>47</v>
      </c>
      <c r="AY1" s="121">
        <f t="shared" si="0"/>
        <v>48</v>
      </c>
      <c r="AZ1" s="121">
        <f t="shared" si="0"/>
        <v>49</v>
      </c>
      <c r="BA1" s="121">
        <f t="shared" si="0"/>
        <v>50</v>
      </c>
      <c r="BB1" s="121">
        <f t="shared" si="0"/>
        <v>51</v>
      </c>
      <c r="BC1" s="121">
        <f t="shared" si="0"/>
        <v>52</v>
      </c>
      <c r="BD1" s="121">
        <f t="shared" si="0"/>
        <v>53</v>
      </c>
      <c r="BE1" s="121">
        <f t="shared" si="0"/>
        <v>54</v>
      </c>
      <c r="BF1" s="121">
        <f t="shared" si="0"/>
        <v>55</v>
      </c>
      <c r="BG1" s="121">
        <f t="shared" si="0"/>
        <v>56</v>
      </c>
      <c r="BH1" s="121">
        <f t="shared" si="0"/>
        <v>57</v>
      </c>
      <c r="BI1" s="121">
        <f t="shared" si="0"/>
        <v>58</v>
      </c>
      <c r="BJ1" s="121">
        <f t="shared" si="0"/>
        <v>59</v>
      </c>
      <c r="BK1" s="121">
        <f t="shared" si="0"/>
        <v>60</v>
      </c>
      <c r="BL1" s="121">
        <f t="shared" si="0"/>
        <v>61</v>
      </c>
      <c r="BM1" s="121">
        <f t="shared" si="0"/>
        <v>62</v>
      </c>
      <c r="BN1" s="121">
        <f t="shared" si="0"/>
        <v>63</v>
      </c>
      <c r="BO1" s="121">
        <f t="shared" si="0"/>
        <v>64</v>
      </c>
      <c r="BP1" s="121">
        <f t="shared" si="0"/>
        <v>65</v>
      </c>
      <c r="BQ1" s="121">
        <f t="shared" ref="BQ1:EB1" si="1">BP1+1</f>
        <v>66</v>
      </c>
      <c r="BR1" s="121">
        <f t="shared" si="1"/>
        <v>67</v>
      </c>
      <c r="BS1" s="121">
        <f t="shared" si="1"/>
        <v>68</v>
      </c>
      <c r="BT1" s="121">
        <f t="shared" si="1"/>
        <v>69</v>
      </c>
      <c r="BU1" s="121">
        <f t="shared" si="1"/>
        <v>70</v>
      </c>
      <c r="BV1" s="121">
        <f t="shared" si="1"/>
        <v>71</v>
      </c>
      <c r="BW1" s="121">
        <f t="shared" si="1"/>
        <v>72</v>
      </c>
      <c r="BX1" s="121">
        <f t="shared" si="1"/>
        <v>73</v>
      </c>
      <c r="BY1" s="121">
        <f t="shared" si="1"/>
        <v>74</v>
      </c>
      <c r="BZ1" s="121">
        <f t="shared" si="1"/>
        <v>75</v>
      </c>
      <c r="CA1" s="121">
        <f t="shared" si="1"/>
        <v>76</v>
      </c>
      <c r="CB1" s="121">
        <f t="shared" si="1"/>
        <v>77</v>
      </c>
      <c r="CC1" s="121">
        <f t="shared" si="1"/>
        <v>78</v>
      </c>
      <c r="CD1" s="121">
        <f t="shared" si="1"/>
        <v>79</v>
      </c>
      <c r="CE1" s="121">
        <f t="shared" si="1"/>
        <v>80</v>
      </c>
      <c r="CF1" s="121">
        <f t="shared" si="1"/>
        <v>81</v>
      </c>
      <c r="CG1" s="121">
        <f t="shared" si="1"/>
        <v>82</v>
      </c>
      <c r="CH1" s="121">
        <f t="shared" si="1"/>
        <v>83</v>
      </c>
      <c r="CI1" s="121">
        <f t="shared" si="1"/>
        <v>84</v>
      </c>
      <c r="CJ1" s="121">
        <f t="shared" si="1"/>
        <v>85</v>
      </c>
      <c r="CK1" s="121">
        <f t="shared" si="1"/>
        <v>86</v>
      </c>
      <c r="CL1" s="121">
        <f t="shared" si="1"/>
        <v>87</v>
      </c>
      <c r="CM1" s="121">
        <f t="shared" si="1"/>
        <v>88</v>
      </c>
      <c r="CN1" s="121">
        <f t="shared" si="1"/>
        <v>89</v>
      </c>
      <c r="CO1" s="121">
        <f t="shared" si="1"/>
        <v>90</v>
      </c>
      <c r="CP1" s="121">
        <f t="shared" si="1"/>
        <v>91</v>
      </c>
      <c r="CQ1" s="121">
        <f t="shared" si="1"/>
        <v>92</v>
      </c>
      <c r="CR1" s="121">
        <f t="shared" si="1"/>
        <v>93</v>
      </c>
      <c r="CS1" s="121">
        <f t="shared" si="1"/>
        <v>94</v>
      </c>
      <c r="CT1" s="121">
        <f t="shared" si="1"/>
        <v>95</v>
      </c>
      <c r="CU1" s="121">
        <f t="shared" si="1"/>
        <v>96</v>
      </c>
      <c r="CV1" s="121">
        <f t="shared" si="1"/>
        <v>97</v>
      </c>
      <c r="CW1" s="121">
        <f t="shared" si="1"/>
        <v>98</v>
      </c>
      <c r="CX1" s="121">
        <f t="shared" si="1"/>
        <v>99</v>
      </c>
      <c r="CY1" s="121">
        <f t="shared" si="1"/>
        <v>100</v>
      </c>
      <c r="CZ1" s="121">
        <f t="shared" si="1"/>
        <v>101</v>
      </c>
      <c r="DA1" s="121">
        <f t="shared" si="1"/>
        <v>102</v>
      </c>
      <c r="DB1" s="121">
        <f t="shared" si="1"/>
        <v>103</v>
      </c>
      <c r="DC1" s="121">
        <f t="shared" si="1"/>
        <v>104</v>
      </c>
      <c r="DD1" s="121">
        <f t="shared" si="1"/>
        <v>105</v>
      </c>
      <c r="DE1" s="121">
        <f t="shared" si="1"/>
        <v>106</v>
      </c>
      <c r="DF1" s="121">
        <f t="shared" si="1"/>
        <v>107</v>
      </c>
      <c r="DG1" s="121">
        <f t="shared" si="1"/>
        <v>108</v>
      </c>
      <c r="DH1" s="121">
        <f t="shared" si="1"/>
        <v>109</v>
      </c>
      <c r="DI1" s="121">
        <f t="shared" si="1"/>
        <v>110</v>
      </c>
      <c r="DJ1" s="121">
        <f t="shared" si="1"/>
        <v>111</v>
      </c>
      <c r="DK1" s="121">
        <f t="shared" si="1"/>
        <v>112</v>
      </c>
      <c r="DL1" s="121">
        <f t="shared" si="1"/>
        <v>113</v>
      </c>
      <c r="DM1" s="121">
        <f t="shared" si="1"/>
        <v>114</v>
      </c>
      <c r="DN1" s="121">
        <f t="shared" si="1"/>
        <v>115</v>
      </c>
      <c r="DO1" s="121">
        <f t="shared" si="1"/>
        <v>116</v>
      </c>
      <c r="DP1" s="121">
        <f t="shared" si="1"/>
        <v>117</v>
      </c>
      <c r="DQ1" s="121">
        <f t="shared" si="1"/>
        <v>118</v>
      </c>
      <c r="DR1" s="121">
        <f t="shared" si="1"/>
        <v>119</v>
      </c>
      <c r="DS1" s="121">
        <f t="shared" si="1"/>
        <v>120</v>
      </c>
      <c r="DT1" s="121">
        <f t="shared" si="1"/>
        <v>121</v>
      </c>
      <c r="DU1" s="121">
        <f t="shared" si="1"/>
        <v>122</v>
      </c>
      <c r="DV1" s="121">
        <f t="shared" si="1"/>
        <v>123</v>
      </c>
      <c r="DW1" s="121">
        <f t="shared" si="1"/>
        <v>124</v>
      </c>
      <c r="DX1" s="121">
        <f t="shared" si="1"/>
        <v>125</v>
      </c>
      <c r="DY1" s="121">
        <f t="shared" si="1"/>
        <v>126</v>
      </c>
      <c r="DZ1" s="121">
        <f t="shared" si="1"/>
        <v>127</v>
      </c>
      <c r="EA1" s="121">
        <f t="shared" si="1"/>
        <v>128</v>
      </c>
      <c r="EB1" s="121">
        <f t="shared" si="1"/>
        <v>129</v>
      </c>
      <c r="EC1" s="121">
        <f t="shared" ref="EC1:EE1" si="2">EB1+1</f>
        <v>130</v>
      </c>
      <c r="ED1" s="121">
        <f t="shared" si="2"/>
        <v>131</v>
      </c>
      <c r="EE1" s="121">
        <f t="shared" si="2"/>
        <v>132</v>
      </c>
    </row>
    <row r="2" spans="1:135" x14ac:dyDescent="0.4">
      <c r="B2" s="122" t="s">
        <v>126</v>
      </c>
      <c r="C2" s="123" t="s">
        <v>160</v>
      </c>
      <c r="D2" s="123">
        <v>1</v>
      </c>
      <c r="E2" s="123">
        <v>1</v>
      </c>
      <c r="F2" s="123">
        <v>1</v>
      </c>
      <c r="G2" s="123">
        <v>1</v>
      </c>
      <c r="H2" s="123">
        <v>1</v>
      </c>
      <c r="I2" s="123">
        <v>1</v>
      </c>
      <c r="J2" s="123">
        <v>1</v>
      </c>
      <c r="K2" s="123">
        <v>1</v>
      </c>
      <c r="L2" s="123">
        <v>1</v>
      </c>
      <c r="M2" s="123">
        <v>1</v>
      </c>
      <c r="N2" s="123">
        <v>1</v>
      </c>
      <c r="O2" s="123">
        <v>1</v>
      </c>
      <c r="P2" s="123">
        <f>D2+1</f>
        <v>2</v>
      </c>
      <c r="Q2" s="123">
        <f t="shared" ref="Q2:CB2" si="3">E2+1</f>
        <v>2</v>
      </c>
      <c r="R2" s="123">
        <f t="shared" si="3"/>
        <v>2</v>
      </c>
      <c r="S2" s="123">
        <f t="shared" si="3"/>
        <v>2</v>
      </c>
      <c r="T2" s="123">
        <f t="shared" si="3"/>
        <v>2</v>
      </c>
      <c r="U2" s="123">
        <f t="shared" si="3"/>
        <v>2</v>
      </c>
      <c r="V2" s="123">
        <f t="shared" si="3"/>
        <v>2</v>
      </c>
      <c r="W2" s="123">
        <f t="shared" si="3"/>
        <v>2</v>
      </c>
      <c r="X2" s="123">
        <f t="shared" si="3"/>
        <v>2</v>
      </c>
      <c r="Y2" s="123">
        <f t="shared" si="3"/>
        <v>2</v>
      </c>
      <c r="Z2" s="123">
        <f t="shared" si="3"/>
        <v>2</v>
      </c>
      <c r="AA2" s="123">
        <f t="shared" si="3"/>
        <v>2</v>
      </c>
      <c r="AB2" s="123">
        <f t="shared" si="3"/>
        <v>3</v>
      </c>
      <c r="AC2" s="123">
        <f t="shared" si="3"/>
        <v>3</v>
      </c>
      <c r="AD2" s="123">
        <f t="shared" si="3"/>
        <v>3</v>
      </c>
      <c r="AE2" s="123">
        <f t="shared" si="3"/>
        <v>3</v>
      </c>
      <c r="AF2" s="123">
        <f t="shared" si="3"/>
        <v>3</v>
      </c>
      <c r="AG2" s="123">
        <f t="shared" si="3"/>
        <v>3</v>
      </c>
      <c r="AH2" s="123">
        <f t="shared" si="3"/>
        <v>3</v>
      </c>
      <c r="AI2" s="123">
        <f t="shared" si="3"/>
        <v>3</v>
      </c>
      <c r="AJ2" s="123">
        <f t="shared" si="3"/>
        <v>3</v>
      </c>
      <c r="AK2" s="123">
        <f t="shared" si="3"/>
        <v>3</v>
      </c>
      <c r="AL2" s="123">
        <f t="shared" si="3"/>
        <v>3</v>
      </c>
      <c r="AM2" s="123">
        <f t="shared" si="3"/>
        <v>3</v>
      </c>
      <c r="AN2" s="123">
        <f t="shared" si="3"/>
        <v>4</v>
      </c>
      <c r="AO2" s="123">
        <f t="shared" si="3"/>
        <v>4</v>
      </c>
      <c r="AP2" s="123">
        <f t="shared" si="3"/>
        <v>4</v>
      </c>
      <c r="AQ2" s="123">
        <f t="shared" si="3"/>
        <v>4</v>
      </c>
      <c r="AR2" s="123">
        <f t="shared" si="3"/>
        <v>4</v>
      </c>
      <c r="AS2" s="123">
        <f t="shared" si="3"/>
        <v>4</v>
      </c>
      <c r="AT2" s="123">
        <f t="shared" si="3"/>
        <v>4</v>
      </c>
      <c r="AU2" s="123">
        <f t="shared" si="3"/>
        <v>4</v>
      </c>
      <c r="AV2" s="123">
        <f t="shared" si="3"/>
        <v>4</v>
      </c>
      <c r="AW2" s="123">
        <f t="shared" si="3"/>
        <v>4</v>
      </c>
      <c r="AX2" s="123">
        <f t="shared" si="3"/>
        <v>4</v>
      </c>
      <c r="AY2" s="123">
        <f t="shared" si="3"/>
        <v>4</v>
      </c>
      <c r="AZ2" s="123">
        <f t="shared" si="3"/>
        <v>5</v>
      </c>
      <c r="BA2" s="123">
        <f t="shared" si="3"/>
        <v>5</v>
      </c>
      <c r="BB2" s="123">
        <f t="shared" si="3"/>
        <v>5</v>
      </c>
      <c r="BC2" s="123">
        <f t="shared" si="3"/>
        <v>5</v>
      </c>
      <c r="BD2" s="123">
        <f t="shared" si="3"/>
        <v>5</v>
      </c>
      <c r="BE2" s="123">
        <f t="shared" si="3"/>
        <v>5</v>
      </c>
      <c r="BF2" s="123">
        <f t="shared" si="3"/>
        <v>5</v>
      </c>
      <c r="BG2" s="123">
        <f t="shared" si="3"/>
        <v>5</v>
      </c>
      <c r="BH2" s="123">
        <f t="shared" si="3"/>
        <v>5</v>
      </c>
      <c r="BI2" s="123">
        <f t="shared" si="3"/>
        <v>5</v>
      </c>
      <c r="BJ2" s="123">
        <f t="shared" si="3"/>
        <v>5</v>
      </c>
      <c r="BK2" s="123">
        <f t="shared" si="3"/>
        <v>5</v>
      </c>
      <c r="BL2" s="123">
        <f t="shared" si="3"/>
        <v>6</v>
      </c>
      <c r="BM2" s="123">
        <f t="shared" si="3"/>
        <v>6</v>
      </c>
      <c r="BN2" s="123">
        <f t="shared" si="3"/>
        <v>6</v>
      </c>
      <c r="BO2" s="123">
        <f t="shared" si="3"/>
        <v>6</v>
      </c>
      <c r="BP2" s="123">
        <f t="shared" si="3"/>
        <v>6</v>
      </c>
      <c r="BQ2" s="123">
        <f t="shared" si="3"/>
        <v>6</v>
      </c>
      <c r="BR2" s="123">
        <f t="shared" si="3"/>
        <v>6</v>
      </c>
      <c r="BS2" s="123">
        <f t="shared" si="3"/>
        <v>6</v>
      </c>
      <c r="BT2" s="123">
        <f t="shared" si="3"/>
        <v>6</v>
      </c>
      <c r="BU2" s="123">
        <f t="shared" si="3"/>
        <v>6</v>
      </c>
      <c r="BV2" s="123">
        <f t="shared" si="3"/>
        <v>6</v>
      </c>
      <c r="BW2" s="123">
        <f t="shared" si="3"/>
        <v>6</v>
      </c>
      <c r="BX2" s="123">
        <f t="shared" si="3"/>
        <v>7</v>
      </c>
      <c r="BY2" s="123">
        <f t="shared" si="3"/>
        <v>7</v>
      </c>
      <c r="BZ2" s="123">
        <f t="shared" si="3"/>
        <v>7</v>
      </c>
      <c r="CA2" s="123">
        <f t="shared" si="3"/>
        <v>7</v>
      </c>
      <c r="CB2" s="123">
        <f t="shared" si="3"/>
        <v>7</v>
      </c>
      <c r="CC2" s="123">
        <f t="shared" ref="CC2:EE2" si="4">BQ2+1</f>
        <v>7</v>
      </c>
      <c r="CD2" s="123">
        <f t="shared" si="4"/>
        <v>7</v>
      </c>
      <c r="CE2" s="123">
        <f t="shared" si="4"/>
        <v>7</v>
      </c>
      <c r="CF2" s="123">
        <f t="shared" si="4"/>
        <v>7</v>
      </c>
      <c r="CG2" s="123">
        <f t="shared" si="4"/>
        <v>7</v>
      </c>
      <c r="CH2" s="123">
        <f t="shared" si="4"/>
        <v>7</v>
      </c>
      <c r="CI2" s="123">
        <f t="shared" si="4"/>
        <v>7</v>
      </c>
      <c r="CJ2" s="123">
        <f t="shared" si="4"/>
        <v>8</v>
      </c>
      <c r="CK2" s="123">
        <f t="shared" si="4"/>
        <v>8</v>
      </c>
      <c r="CL2" s="123">
        <f t="shared" si="4"/>
        <v>8</v>
      </c>
      <c r="CM2" s="123">
        <f t="shared" si="4"/>
        <v>8</v>
      </c>
      <c r="CN2" s="123">
        <f t="shared" si="4"/>
        <v>8</v>
      </c>
      <c r="CO2" s="123">
        <f t="shared" si="4"/>
        <v>8</v>
      </c>
      <c r="CP2" s="123">
        <f t="shared" si="4"/>
        <v>8</v>
      </c>
      <c r="CQ2" s="123">
        <f t="shared" si="4"/>
        <v>8</v>
      </c>
      <c r="CR2" s="123">
        <f t="shared" si="4"/>
        <v>8</v>
      </c>
      <c r="CS2" s="123">
        <f t="shared" si="4"/>
        <v>8</v>
      </c>
      <c r="CT2" s="123">
        <f t="shared" si="4"/>
        <v>8</v>
      </c>
      <c r="CU2" s="123">
        <f t="shared" si="4"/>
        <v>8</v>
      </c>
      <c r="CV2" s="123">
        <f t="shared" si="4"/>
        <v>9</v>
      </c>
      <c r="CW2" s="123">
        <f t="shared" si="4"/>
        <v>9</v>
      </c>
      <c r="CX2" s="123">
        <f t="shared" si="4"/>
        <v>9</v>
      </c>
      <c r="CY2" s="123">
        <f t="shared" si="4"/>
        <v>9</v>
      </c>
      <c r="CZ2" s="123">
        <f t="shared" si="4"/>
        <v>9</v>
      </c>
      <c r="DA2" s="123">
        <f t="shared" si="4"/>
        <v>9</v>
      </c>
      <c r="DB2" s="123">
        <f t="shared" si="4"/>
        <v>9</v>
      </c>
      <c r="DC2" s="123">
        <f t="shared" si="4"/>
        <v>9</v>
      </c>
      <c r="DD2" s="123">
        <f t="shared" si="4"/>
        <v>9</v>
      </c>
      <c r="DE2" s="123">
        <f t="shared" si="4"/>
        <v>9</v>
      </c>
      <c r="DF2" s="123">
        <f t="shared" si="4"/>
        <v>9</v>
      </c>
      <c r="DG2" s="123">
        <f t="shared" si="4"/>
        <v>9</v>
      </c>
      <c r="DH2" s="123">
        <f t="shared" si="4"/>
        <v>10</v>
      </c>
      <c r="DI2" s="123">
        <f t="shared" si="4"/>
        <v>10</v>
      </c>
      <c r="DJ2" s="123">
        <f t="shared" si="4"/>
        <v>10</v>
      </c>
      <c r="DK2" s="123">
        <f t="shared" si="4"/>
        <v>10</v>
      </c>
      <c r="DL2" s="123">
        <f t="shared" si="4"/>
        <v>10</v>
      </c>
      <c r="DM2" s="123">
        <f t="shared" si="4"/>
        <v>10</v>
      </c>
      <c r="DN2" s="123">
        <f t="shared" si="4"/>
        <v>10</v>
      </c>
      <c r="DO2" s="123">
        <f t="shared" si="4"/>
        <v>10</v>
      </c>
      <c r="DP2" s="123">
        <f t="shared" si="4"/>
        <v>10</v>
      </c>
      <c r="DQ2" s="123">
        <f t="shared" si="4"/>
        <v>10</v>
      </c>
      <c r="DR2" s="123">
        <f t="shared" si="4"/>
        <v>10</v>
      </c>
      <c r="DS2" s="123">
        <f t="shared" si="4"/>
        <v>10</v>
      </c>
      <c r="DT2" s="123">
        <f t="shared" si="4"/>
        <v>11</v>
      </c>
      <c r="DU2" s="123">
        <f t="shared" si="4"/>
        <v>11</v>
      </c>
      <c r="DV2" s="123">
        <f t="shared" si="4"/>
        <v>11</v>
      </c>
      <c r="DW2" s="123">
        <f t="shared" si="4"/>
        <v>11</v>
      </c>
      <c r="DX2" s="123">
        <f t="shared" si="4"/>
        <v>11</v>
      </c>
      <c r="DY2" s="123">
        <f t="shared" si="4"/>
        <v>11</v>
      </c>
      <c r="DZ2" s="123">
        <f t="shared" si="4"/>
        <v>11</v>
      </c>
      <c r="EA2" s="123">
        <f t="shared" si="4"/>
        <v>11</v>
      </c>
      <c r="EB2" s="123">
        <f t="shared" si="4"/>
        <v>11</v>
      </c>
      <c r="EC2" s="123">
        <f t="shared" si="4"/>
        <v>11</v>
      </c>
      <c r="ED2" s="123">
        <f t="shared" si="4"/>
        <v>11</v>
      </c>
      <c r="EE2" s="123">
        <f t="shared" si="4"/>
        <v>11</v>
      </c>
    </row>
    <row r="3" spans="1:135" x14ac:dyDescent="0.4">
      <c r="B3" s="124" t="s">
        <v>71</v>
      </c>
      <c r="C3" s="125">
        <f>Summary!B26</f>
        <v>44043</v>
      </c>
      <c r="D3" s="125">
        <f>EOMONTH(C3,1)</f>
        <v>44074</v>
      </c>
      <c r="E3" s="125">
        <f t="shared" ref="E3:BP3" si="5">EOMONTH(D3,1)</f>
        <v>44104</v>
      </c>
      <c r="F3" s="125">
        <f t="shared" si="5"/>
        <v>44135</v>
      </c>
      <c r="G3" s="125">
        <f t="shared" si="5"/>
        <v>44165</v>
      </c>
      <c r="H3" s="125">
        <f t="shared" si="5"/>
        <v>44196</v>
      </c>
      <c r="I3" s="125">
        <f t="shared" si="5"/>
        <v>44227</v>
      </c>
      <c r="J3" s="125">
        <f t="shared" si="5"/>
        <v>44255</v>
      </c>
      <c r="K3" s="125">
        <f t="shared" si="5"/>
        <v>44286</v>
      </c>
      <c r="L3" s="125">
        <f t="shared" si="5"/>
        <v>44316</v>
      </c>
      <c r="M3" s="125">
        <f t="shared" si="5"/>
        <v>44347</v>
      </c>
      <c r="N3" s="125">
        <f t="shared" si="5"/>
        <v>44377</v>
      </c>
      <c r="O3" s="125">
        <f t="shared" si="5"/>
        <v>44408</v>
      </c>
      <c r="P3" s="125">
        <f t="shared" si="5"/>
        <v>44439</v>
      </c>
      <c r="Q3" s="125">
        <f t="shared" si="5"/>
        <v>44469</v>
      </c>
      <c r="R3" s="125">
        <f t="shared" si="5"/>
        <v>44500</v>
      </c>
      <c r="S3" s="125">
        <f t="shared" si="5"/>
        <v>44530</v>
      </c>
      <c r="T3" s="125">
        <f t="shared" si="5"/>
        <v>44561</v>
      </c>
      <c r="U3" s="125">
        <f t="shared" si="5"/>
        <v>44592</v>
      </c>
      <c r="V3" s="125">
        <f t="shared" si="5"/>
        <v>44620</v>
      </c>
      <c r="W3" s="125">
        <f t="shared" si="5"/>
        <v>44651</v>
      </c>
      <c r="X3" s="125">
        <f t="shared" si="5"/>
        <v>44681</v>
      </c>
      <c r="Y3" s="125">
        <f t="shared" si="5"/>
        <v>44712</v>
      </c>
      <c r="Z3" s="125">
        <f t="shared" si="5"/>
        <v>44742</v>
      </c>
      <c r="AA3" s="125">
        <f t="shared" si="5"/>
        <v>44773</v>
      </c>
      <c r="AB3" s="125">
        <f t="shared" si="5"/>
        <v>44804</v>
      </c>
      <c r="AC3" s="125">
        <f t="shared" si="5"/>
        <v>44834</v>
      </c>
      <c r="AD3" s="125">
        <f t="shared" si="5"/>
        <v>44865</v>
      </c>
      <c r="AE3" s="125">
        <f t="shared" si="5"/>
        <v>44895</v>
      </c>
      <c r="AF3" s="125">
        <f t="shared" si="5"/>
        <v>44926</v>
      </c>
      <c r="AG3" s="125">
        <f t="shared" si="5"/>
        <v>44957</v>
      </c>
      <c r="AH3" s="125">
        <f t="shared" si="5"/>
        <v>44985</v>
      </c>
      <c r="AI3" s="125">
        <f t="shared" si="5"/>
        <v>45016</v>
      </c>
      <c r="AJ3" s="125">
        <f t="shared" si="5"/>
        <v>45046</v>
      </c>
      <c r="AK3" s="125">
        <f t="shared" si="5"/>
        <v>45077</v>
      </c>
      <c r="AL3" s="125">
        <f t="shared" si="5"/>
        <v>45107</v>
      </c>
      <c r="AM3" s="125">
        <f t="shared" si="5"/>
        <v>45138</v>
      </c>
      <c r="AN3" s="125">
        <f t="shared" si="5"/>
        <v>45169</v>
      </c>
      <c r="AO3" s="125">
        <f t="shared" si="5"/>
        <v>45199</v>
      </c>
      <c r="AP3" s="125">
        <f t="shared" si="5"/>
        <v>45230</v>
      </c>
      <c r="AQ3" s="125">
        <f t="shared" si="5"/>
        <v>45260</v>
      </c>
      <c r="AR3" s="125">
        <f t="shared" si="5"/>
        <v>45291</v>
      </c>
      <c r="AS3" s="125">
        <f t="shared" si="5"/>
        <v>45322</v>
      </c>
      <c r="AT3" s="125">
        <f t="shared" si="5"/>
        <v>45351</v>
      </c>
      <c r="AU3" s="125">
        <f t="shared" si="5"/>
        <v>45382</v>
      </c>
      <c r="AV3" s="125">
        <f t="shared" si="5"/>
        <v>45412</v>
      </c>
      <c r="AW3" s="125">
        <f t="shared" si="5"/>
        <v>45443</v>
      </c>
      <c r="AX3" s="125">
        <f t="shared" si="5"/>
        <v>45473</v>
      </c>
      <c r="AY3" s="125">
        <f t="shared" si="5"/>
        <v>45504</v>
      </c>
      <c r="AZ3" s="125">
        <f t="shared" si="5"/>
        <v>45535</v>
      </c>
      <c r="BA3" s="125">
        <f t="shared" si="5"/>
        <v>45565</v>
      </c>
      <c r="BB3" s="125">
        <f t="shared" si="5"/>
        <v>45596</v>
      </c>
      <c r="BC3" s="125">
        <f t="shared" si="5"/>
        <v>45626</v>
      </c>
      <c r="BD3" s="125">
        <f t="shared" si="5"/>
        <v>45657</v>
      </c>
      <c r="BE3" s="125">
        <f t="shared" si="5"/>
        <v>45688</v>
      </c>
      <c r="BF3" s="125">
        <f t="shared" si="5"/>
        <v>45716</v>
      </c>
      <c r="BG3" s="125">
        <f t="shared" si="5"/>
        <v>45747</v>
      </c>
      <c r="BH3" s="125">
        <f t="shared" si="5"/>
        <v>45777</v>
      </c>
      <c r="BI3" s="125">
        <f t="shared" si="5"/>
        <v>45808</v>
      </c>
      <c r="BJ3" s="125">
        <f t="shared" si="5"/>
        <v>45838</v>
      </c>
      <c r="BK3" s="125">
        <f t="shared" si="5"/>
        <v>45869</v>
      </c>
      <c r="BL3" s="125">
        <f t="shared" si="5"/>
        <v>45900</v>
      </c>
      <c r="BM3" s="125">
        <f t="shared" si="5"/>
        <v>45930</v>
      </c>
      <c r="BN3" s="125">
        <f t="shared" si="5"/>
        <v>45961</v>
      </c>
      <c r="BO3" s="125">
        <f t="shared" si="5"/>
        <v>45991</v>
      </c>
      <c r="BP3" s="125">
        <f t="shared" si="5"/>
        <v>46022</v>
      </c>
      <c r="BQ3" s="125">
        <f t="shared" ref="BQ3:EB3" si="6">EOMONTH(BP3,1)</f>
        <v>46053</v>
      </c>
      <c r="BR3" s="125">
        <f t="shared" si="6"/>
        <v>46081</v>
      </c>
      <c r="BS3" s="125">
        <f t="shared" si="6"/>
        <v>46112</v>
      </c>
      <c r="BT3" s="125">
        <f t="shared" si="6"/>
        <v>46142</v>
      </c>
      <c r="BU3" s="125">
        <f t="shared" si="6"/>
        <v>46173</v>
      </c>
      <c r="BV3" s="125">
        <f t="shared" si="6"/>
        <v>46203</v>
      </c>
      <c r="BW3" s="125">
        <f t="shared" si="6"/>
        <v>46234</v>
      </c>
      <c r="BX3" s="125">
        <f t="shared" si="6"/>
        <v>46265</v>
      </c>
      <c r="BY3" s="125">
        <f t="shared" si="6"/>
        <v>46295</v>
      </c>
      <c r="BZ3" s="125">
        <f t="shared" si="6"/>
        <v>46326</v>
      </c>
      <c r="CA3" s="125">
        <f t="shared" si="6"/>
        <v>46356</v>
      </c>
      <c r="CB3" s="125">
        <f t="shared" si="6"/>
        <v>46387</v>
      </c>
      <c r="CC3" s="125">
        <f t="shared" si="6"/>
        <v>46418</v>
      </c>
      <c r="CD3" s="125">
        <f t="shared" si="6"/>
        <v>46446</v>
      </c>
      <c r="CE3" s="125">
        <f t="shared" si="6"/>
        <v>46477</v>
      </c>
      <c r="CF3" s="125">
        <f t="shared" si="6"/>
        <v>46507</v>
      </c>
      <c r="CG3" s="125">
        <f t="shared" si="6"/>
        <v>46538</v>
      </c>
      <c r="CH3" s="125">
        <f t="shared" si="6"/>
        <v>46568</v>
      </c>
      <c r="CI3" s="125">
        <f t="shared" si="6"/>
        <v>46599</v>
      </c>
      <c r="CJ3" s="125">
        <f t="shared" si="6"/>
        <v>46630</v>
      </c>
      <c r="CK3" s="125">
        <f t="shared" si="6"/>
        <v>46660</v>
      </c>
      <c r="CL3" s="125">
        <f t="shared" si="6"/>
        <v>46691</v>
      </c>
      <c r="CM3" s="125">
        <f t="shared" si="6"/>
        <v>46721</v>
      </c>
      <c r="CN3" s="125">
        <f t="shared" si="6"/>
        <v>46752</v>
      </c>
      <c r="CO3" s="125">
        <f t="shared" si="6"/>
        <v>46783</v>
      </c>
      <c r="CP3" s="125">
        <f t="shared" si="6"/>
        <v>46812</v>
      </c>
      <c r="CQ3" s="125">
        <f t="shared" si="6"/>
        <v>46843</v>
      </c>
      <c r="CR3" s="125">
        <f t="shared" si="6"/>
        <v>46873</v>
      </c>
      <c r="CS3" s="125">
        <f t="shared" si="6"/>
        <v>46904</v>
      </c>
      <c r="CT3" s="125">
        <f t="shared" si="6"/>
        <v>46934</v>
      </c>
      <c r="CU3" s="125">
        <f t="shared" si="6"/>
        <v>46965</v>
      </c>
      <c r="CV3" s="125">
        <f t="shared" si="6"/>
        <v>46996</v>
      </c>
      <c r="CW3" s="125">
        <f t="shared" si="6"/>
        <v>47026</v>
      </c>
      <c r="CX3" s="125">
        <f t="shared" si="6"/>
        <v>47057</v>
      </c>
      <c r="CY3" s="125">
        <f t="shared" si="6"/>
        <v>47087</v>
      </c>
      <c r="CZ3" s="125">
        <f t="shared" si="6"/>
        <v>47118</v>
      </c>
      <c r="DA3" s="125">
        <f t="shared" si="6"/>
        <v>47149</v>
      </c>
      <c r="DB3" s="125">
        <f t="shared" si="6"/>
        <v>47177</v>
      </c>
      <c r="DC3" s="125">
        <f t="shared" si="6"/>
        <v>47208</v>
      </c>
      <c r="DD3" s="125">
        <f t="shared" si="6"/>
        <v>47238</v>
      </c>
      <c r="DE3" s="125">
        <f t="shared" si="6"/>
        <v>47269</v>
      </c>
      <c r="DF3" s="125">
        <f t="shared" si="6"/>
        <v>47299</v>
      </c>
      <c r="DG3" s="125">
        <f t="shared" si="6"/>
        <v>47330</v>
      </c>
      <c r="DH3" s="125">
        <f t="shared" si="6"/>
        <v>47361</v>
      </c>
      <c r="DI3" s="125">
        <f t="shared" si="6"/>
        <v>47391</v>
      </c>
      <c r="DJ3" s="125">
        <f t="shared" si="6"/>
        <v>47422</v>
      </c>
      <c r="DK3" s="125">
        <f t="shared" si="6"/>
        <v>47452</v>
      </c>
      <c r="DL3" s="125">
        <f t="shared" si="6"/>
        <v>47483</v>
      </c>
      <c r="DM3" s="125">
        <f t="shared" si="6"/>
        <v>47514</v>
      </c>
      <c r="DN3" s="125">
        <f t="shared" si="6"/>
        <v>47542</v>
      </c>
      <c r="DO3" s="125">
        <f t="shared" si="6"/>
        <v>47573</v>
      </c>
      <c r="DP3" s="125">
        <f t="shared" si="6"/>
        <v>47603</v>
      </c>
      <c r="DQ3" s="125">
        <f t="shared" si="6"/>
        <v>47634</v>
      </c>
      <c r="DR3" s="125">
        <f t="shared" si="6"/>
        <v>47664</v>
      </c>
      <c r="DS3" s="125">
        <f t="shared" si="6"/>
        <v>47695</v>
      </c>
      <c r="DT3" s="125">
        <f t="shared" si="6"/>
        <v>47726</v>
      </c>
      <c r="DU3" s="125">
        <f t="shared" si="6"/>
        <v>47756</v>
      </c>
      <c r="DV3" s="125">
        <f t="shared" si="6"/>
        <v>47787</v>
      </c>
      <c r="DW3" s="125">
        <f t="shared" si="6"/>
        <v>47817</v>
      </c>
      <c r="DX3" s="125">
        <f t="shared" si="6"/>
        <v>47848</v>
      </c>
      <c r="DY3" s="125">
        <f t="shared" si="6"/>
        <v>47879</v>
      </c>
      <c r="DZ3" s="125">
        <f t="shared" si="6"/>
        <v>47907</v>
      </c>
      <c r="EA3" s="125">
        <f t="shared" si="6"/>
        <v>47938</v>
      </c>
      <c r="EB3" s="125">
        <f t="shared" si="6"/>
        <v>47968</v>
      </c>
      <c r="EC3" s="125">
        <f t="shared" ref="EC3:EE3" si="7">EOMONTH(EB3,1)</f>
        <v>47999</v>
      </c>
      <c r="ED3" s="125">
        <f t="shared" si="7"/>
        <v>48029</v>
      </c>
      <c r="EE3" s="125">
        <f t="shared" si="7"/>
        <v>48060</v>
      </c>
    </row>
    <row r="4" spans="1:135" x14ac:dyDescent="0.4">
      <c r="B4" s="80"/>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row>
    <row r="5" spans="1:135" x14ac:dyDescent="0.4">
      <c r="B5" s="126" t="s">
        <v>149</v>
      </c>
    </row>
    <row r="6" spans="1:135" x14ac:dyDescent="0.4">
      <c r="A6" s="128">
        <f>SUMIF($2:$2,"&lt;="&amp;HOLD,'Monthly CF'!6:6)</f>
        <v>39547300.867329627</v>
      </c>
      <c r="B6" s="80" t="s">
        <v>150</v>
      </c>
      <c r="C6" s="291"/>
      <c r="D6" s="291">
        <f>Revenue!AC5</f>
        <v>250500</v>
      </c>
      <c r="E6" s="291">
        <f>Revenue!AD5</f>
        <v>251117.80057796207</v>
      </c>
      <c r="F6" s="291">
        <f>Revenue!AE5</f>
        <v>251737.12481881489</v>
      </c>
      <c r="G6" s="291">
        <f>Revenue!AF5</f>
        <v>252357.97648032216</v>
      </c>
      <c r="H6" s="291">
        <f>Revenue!AG5</f>
        <v>254495.21178059024</v>
      </c>
      <c r="I6" s="291">
        <f>Revenue!AH5</f>
        <v>256641.4541144853</v>
      </c>
      <c r="J6" s="291">
        <f>Revenue!AI5</f>
        <v>258796.73490985174</v>
      </c>
      <c r="K6" s="291">
        <f>Revenue!AJ5</f>
        <v>260961.08569476803</v>
      </c>
      <c r="L6" s="291">
        <f>Revenue!AK5</f>
        <v>263134.53809784976</v>
      </c>
      <c r="M6" s="291">
        <f>Revenue!AL5</f>
        <v>265317.12384855386</v>
      </c>
      <c r="N6" s="291">
        <f>Revenue!AM5</f>
        <v>267508.8747774834</v>
      </c>
      <c r="O6" s="291">
        <f>Revenue!AN5</f>
        <v>269709.8228166941</v>
      </c>
      <c r="P6" s="291">
        <f>Revenue!AO5</f>
        <v>271920.00000000029</v>
      </c>
      <c r="Q6" s="291">
        <f>Revenue!AP5</f>
        <v>274139.43846328335</v>
      </c>
      <c r="R6" s="291">
        <f>Revenue!AQ5</f>
        <v>276368.17044479988</v>
      </c>
      <c r="S6" s="291">
        <f>Revenue!AR5</f>
        <v>278606.22828549135</v>
      </c>
      <c r="T6" s="291">
        <f>Revenue!AS5</f>
        <v>280853.64442929457</v>
      </c>
      <c r="U6" s="291">
        <f>Revenue!AT5</f>
        <v>283110.45142345293</v>
      </c>
      <c r="V6" s="291">
        <f>Revenue!AU5</f>
        <v>285376.68191882857</v>
      </c>
      <c r="W6" s="291">
        <f>Revenue!AV5</f>
        <v>287652.36867021566</v>
      </c>
      <c r="X6" s="291">
        <f>Revenue!AW5</f>
        <v>289937.54453665426</v>
      </c>
      <c r="Y6" s="291">
        <f>Revenue!AX5</f>
        <v>292232.24248174555</v>
      </c>
      <c r="Z6" s="291">
        <f>Revenue!AY5</f>
        <v>294536.49557396746</v>
      </c>
      <c r="AA6" s="291">
        <f>Revenue!AZ5</f>
        <v>296850.33698699146</v>
      </c>
      <c r="AB6" s="291">
        <f>Revenue!BA5</f>
        <v>299173.80000000069</v>
      </c>
      <c r="AC6" s="291">
        <f>Revenue!BB5</f>
        <v>301506.91799800808</v>
      </c>
      <c r="AD6" s="291">
        <f>Revenue!BC5</f>
        <v>303849.7244721764</v>
      </c>
      <c r="AE6" s="291">
        <f>Revenue!BD5</f>
        <v>306202.25302013848</v>
      </c>
      <c r="AF6" s="291">
        <f>Revenue!BE5</f>
        <v>308564.53734631871</v>
      </c>
      <c r="AG6" s="291">
        <f>Revenue!BF5</f>
        <v>309325.5407375808</v>
      </c>
      <c r="AH6" s="291">
        <f>Revenue!BG5</f>
        <v>310088.4209685034</v>
      </c>
      <c r="AI6" s="291">
        <f>Revenue!BH5</f>
        <v>310853.18266787939</v>
      </c>
      <c r="AJ6" s="291">
        <f>Revenue!BI5</f>
        <v>311619.83047591755</v>
      </c>
      <c r="AK6" s="291">
        <f>Revenue!BJ5</f>
        <v>312388.36904427072</v>
      </c>
      <c r="AL6" s="291">
        <f>Revenue!BK5</f>
        <v>313158.80303606385</v>
      </c>
      <c r="AM6" s="291">
        <f>Revenue!BL5</f>
        <v>313931.13712592248</v>
      </c>
      <c r="AN6" s="291">
        <f>Revenue!BM5</f>
        <v>314705.3760000011</v>
      </c>
      <c r="AO6" s="291">
        <f>Revenue!BN5</f>
        <v>315481.52435601136</v>
      </c>
      <c r="AP6" s="291">
        <f>Revenue!BO5</f>
        <v>316259.58690325089</v>
      </c>
      <c r="AQ6" s="291">
        <f>Revenue!BP5</f>
        <v>317039.5683626316</v>
      </c>
      <c r="AR6" s="291">
        <f>Revenue!BQ5</f>
        <v>317821.47346670856</v>
      </c>
      <c r="AS6" s="291">
        <f>Revenue!BR5</f>
        <v>318605.30695970851</v>
      </c>
      <c r="AT6" s="291">
        <f>Revenue!BS5</f>
        <v>319391.07359755877</v>
      </c>
      <c r="AU6" s="291">
        <f>Revenue!BT5</f>
        <v>320178.77814791608</v>
      </c>
      <c r="AV6" s="291">
        <f>Revenue!BU5</f>
        <v>320968.42539019539</v>
      </c>
      <c r="AW6" s="291">
        <f>Revenue!BV5</f>
        <v>321760.02011559915</v>
      </c>
      <c r="AX6" s="291">
        <f>Revenue!BW5</f>
        <v>322553.56712714606</v>
      </c>
      <c r="AY6" s="291">
        <f>Revenue!BX5</f>
        <v>323349.07123970048</v>
      </c>
      <c r="AZ6" s="291">
        <f>Revenue!BY5</f>
        <v>324146.53728000144</v>
      </c>
      <c r="BA6" s="291">
        <f>Revenue!BZ5</f>
        <v>324945.97008669202</v>
      </c>
      <c r="BB6" s="291">
        <f>Revenue!CA5</f>
        <v>325747.37451034872</v>
      </c>
      <c r="BC6" s="291">
        <f>Revenue!CB5</f>
        <v>326550.75541351089</v>
      </c>
      <c r="BD6" s="291">
        <f>Revenue!CC5</f>
        <v>327356.1176707102</v>
      </c>
      <c r="BE6" s="291">
        <f>Revenue!CD5</f>
        <v>328163.46616850013</v>
      </c>
      <c r="BF6" s="291">
        <f>Revenue!CE5</f>
        <v>328972.80580548593</v>
      </c>
      <c r="BG6" s="291">
        <f>Revenue!CF5</f>
        <v>329784.14149235393</v>
      </c>
      <c r="BH6" s="291">
        <f>Revenue!CG5</f>
        <v>330597.47815190163</v>
      </c>
      <c r="BI6" s="291">
        <f>Revenue!CH5</f>
        <v>331412.82071906747</v>
      </c>
      <c r="BJ6" s="291">
        <f>Revenue!CI5</f>
        <v>332230.17414096079</v>
      </c>
      <c r="BK6" s="291">
        <f>Revenue!CJ5</f>
        <v>333049.54337689182</v>
      </c>
      <c r="BL6" s="291">
        <f>Revenue!CK5</f>
        <v>333870.93339840177</v>
      </c>
      <c r="BM6" s="291">
        <f>Revenue!CL5</f>
        <v>334694.34918929305</v>
      </c>
      <c r="BN6" s="291">
        <f>Revenue!CM5</f>
        <v>335519.79574565944</v>
      </c>
      <c r="BO6" s="291">
        <f>Revenue!CN5</f>
        <v>336347.27807591646</v>
      </c>
      <c r="BP6" s="291">
        <f>Revenue!CO5</f>
        <v>337176.80120083172</v>
      </c>
      <c r="BQ6" s="291">
        <f>Revenue!CP5</f>
        <v>338008.37015355536</v>
      </c>
      <c r="BR6" s="291">
        <f>Revenue!CQ5</f>
        <v>338841.98997965071</v>
      </c>
      <c r="BS6" s="291">
        <f>Revenue!CR5</f>
        <v>339677.66573712474</v>
      </c>
      <c r="BT6" s="291">
        <f>Revenue!CS5</f>
        <v>340515.4024964589</v>
      </c>
      <c r="BU6" s="291">
        <f>Revenue!CT5</f>
        <v>341355.20534063975</v>
      </c>
      <c r="BV6" s="291">
        <f>Revenue!CU5</f>
        <v>342197.07936518989</v>
      </c>
      <c r="BW6" s="291">
        <f>Revenue!CV5</f>
        <v>343041.02967819886</v>
      </c>
      <c r="BX6" s="291">
        <f>Revenue!CW5</f>
        <v>343887.06140035414</v>
      </c>
      <c r="BY6" s="291">
        <f>Revenue!CX5</f>
        <v>344735.17966497218</v>
      </c>
      <c r="BZ6" s="291">
        <f>Revenue!CY5</f>
        <v>345585.38961802959</v>
      </c>
      <c r="CA6" s="291">
        <f>Revenue!CZ5</f>
        <v>346437.69641819433</v>
      </c>
      <c r="CB6" s="291">
        <f>Revenue!DA5</f>
        <v>347292.10523685702</v>
      </c>
      <c r="CC6" s="291">
        <f>Revenue!DB5</f>
        <v>348148.62125816237</v>
      </c>
      <c r="CD6" s="291">
        <f>Revenue!DC5</f>
        <v>349007.24967904057</v>
      </c>
      <c r="CE6" s="291">
        <f>Revenue!DD5</f>
        <v>349867.99570923881</v>
      </c>
      <c r="CF6" s="291">
        <f>Revenue!DE5</f>
        <v>350730.86457135295</v>
      </c>
      <c r="CG6" s="291">
        <f>Revenue!DF5</f>
        <v>351595.8615008592</v>
      </c>
      <c r="CH6" s="291">
        <f>Revenue!DG5</f>
        <v>352462.99174614582</v>
      </c>
      <c r="CI6" s="291">
        <f>Revenue!DH5</f>
        <v>353332.26056854508</v>
      </c>
      <c r="CJ6" s="291">
        <f>Revenue!DI5</f>
        <v>354203.67324236501</v>
      </c>
      <c r="CK6" s="291">
        <f>Revenue!DJ5</f>
        <v>355077.23505492159</v>
      </c>
      <c r="CL6" s="291">
        <f>Revenue!DK5</f>
        <v>355952.95130657073</v>
      </c>
      <c r="CM6" s="291">
        <f>Revenue!DL5</f>
        <v>356830.82731074042</v>
      </c>
      <c r="CN6" s="291">
        <f>Revenue!DM5</f>
        <v>357710.86839396303</v>
      </c>
      <c r="CO6" s="291">
        <f>Revenue!DN5</f>
        <v>358593.07989590755</v>
      </c>
      <c r="CP6" s="291">
        <f>Revenue!DO5</f>
        <v>359477.46716941212</v>
      </c>
      <c r="CQ6" s="291">
        <f>Revenue!DP5</f>
        <v>360364.03558051633</v>
      </c>
      <c r="CR6" s="291">
        <f>Revenue!DQ5</f>
        <v>361252.7905084939</v>
      </c>
      <c r="CS6" s="291">
        <f>Revenue!DR5</f>
        <v>362143.73734588537</v>
      </c>
      <c r="CT6" s="291">
        <f>Revenue!DS5</f>
        <v>363036.88149853062</v>
      </c>
      <c r="CU6" s="291">
        <f>Revenue!DT5</f>
        <v>363932.22838560183</v>
      </c>
      <c r="CV6" s="291">
        <f>Revenue!DU5</f>
        <v>364829.78343963635</v>
      </c>
      <c r="CW6" s="291">
        <f>Revenue!DV5</f>
        <v>365729.55210656964</v>
      </c>
      <c r="CX6" s="291">
        <f>Revenue!DW5</f>
        <v>366631.53984576825</v>
      </c>
      <c r="CY6" s="291">
        <f>Revenue!DX5</f>
        <v>367535.75213006302</v>
      </c>
      <c r="CZ6" s="291">
        <f>Revenue!DY5</f>
        <v>368442.19444578228</v>
      </c>
      <c r="DA6" s="291">
        <f>Revenue!DZ5</f>
        <v>369350.87229278515</v>
      </c>
      <c r="DB6" s="291">
        <f>Revenue!EA5</f>
        <v>370261.79118449485</v>
      </c>
      <c r="DC6" s="291">
        <f>Revenue!EB5</f>
        <v>371174.95664793218</v>
      </c>
      <c r="DD6" s="291">
        <f>Revenue!EC5</f>
        <v>372090.3742237491</v>
      </c>
      <c r="DE6" s="291">
        <f>Revenue!ED5</f>
        <v>373008.04946626228</v>
      </c>
      <c r="DF6" s="291">
        <f>Revenue!EE5</f>
        <v>373927.98794348689</v>
      </c>
      <c r="DG6" s="291">
        <f>Revenue!EF5</f>
        <v>374850.19523717026</v>
      </c>
      <c r="DH6" s="291">
        <f>Revenue!EG5</f>
        <v>375774.67694282584</v>
      </c>
      <c r="DI6" s="291">
        <f>Revenue!EH5</f>
        <v>376701.43866976711</v>
      </c>
      <c r="DJ6" s="291">
        <f>Revenue!EI5</f>
        <v>377630.48604114167</v>
      </c>
      <c r="DK6" s="291">
        <f>Revenue!EJ5</f>
        <v>378561.82469396532</v>
      </c>
      <c r="DL6" s="291">
        <f>Revenue!EK5</f>
        <v>379495.46027915616</v>
      </c>
      <c r="DM6" s="291">
        <f>Revenue!EL5</f>
        <v>380431.3984615691</v>
      </c>
      <c r="DN6" s="291">
        <f>Revenue!EM5</f>
        <v>381369.64492003008</v>
      </c>
      <c r="DO6" s="291">
        <f>Revenue!EN5</f>
        <v>382310.20534737053</v>
      </c>
      <c r="DP6" s="291">
        <f>Revenue!EO5</f>
        <v>383253.08545046195</v>
      </c>
      <c r="DQ6" s="291">
        <f>Revenue!EP5</f>
        <v>384198.29095025052</v>
      </c>
      <c r="DR6" s="291">
        <f>Revenue!EQ5</f>
        <v>385145.82758179185</v>
      </c>
      <c r="DS6" s="291">
        <f>Revenue!ER5</f>
        <v>386095.7010942857</v>
      </c>
      <c r="DT6" s="291">
        <f>Revenue!ES5</f>
        <v>387047.91725111095</v>
      </c>
      <c r="DU6" s="291">
        <f>Revenue!ET5</f>
        <v>388002.48182986048</v>
      </c>
      <c r="DV6" s="291">
        <f>Revenue!EU5</f>
        <v>388959.4006223763</v>
      </c>
      <c r="DW6" s="291">
        <f>Revenue!EV5</f>
        <v>389918.67943478463</v>
      </c>
      <c r="DX6" s="291">
        <f>Revenue!EW5</f>
        <v>390880.32408753119</v>
      </c>
      <c r="DY6" s="291">
        <f>Revenue!EX5</f>
        <v>391844.34041541652</v>
      </c>
      <c r="DZ6" s="291">
        <f>Revenue!EY5</f>
        <v>392810.73426763131</v>
      </c>
      <c r="EA6" s="291">
        <f>Revenue!EZ5</f>
        <v>393779.51150779199</v>
      </c>
      <c r="EB6" s="291">
        <f>Revenue!FA5</f>
        <v>394750.6780139762</v>
      </c>
      <c r="EC6" s="291">
        <f>Revenue!FB5</f>
        <v>395724.23967875843</v>
      </c>
      <c r="ED6" s="291">
        <f>Revenue!FC5</f>
        <v>396700.20240924601</v>
      </c>
      <c r="EE6" s="291">
        <f>Revenue!FD5</f>
        <v>397678.57212711469</v>
      </c>
    </row>
    <row r="7" spans="1:135" x14ac:dyDescent="0.4">
      <c r="A7" s="128">
        <f>SUMIF($2:$2,"&lt;="&amp;HOLD,'Monthly CF'!7:7)</f>
        <v>-2209787.509069372</v>
      </c>
      <c r="B7" s="80" t="s">
        <v>46</v>
      </c>
      <c r="C7" s="291"/>
      <c r="D7" s="291">
        <f>-D6*HLOOKUP(D2,Revenue!$P$1:$Z$4,4,0)</f>
        <v>-20040</v>
      </c>
      <c r="E7" s="291">
        <f>-E6*HLOOKUP(E2,Revenue!$P$1:$Z$4,4,0)</f>
        <v>-20089.424046236967</v>
      </c>
      <c r="F7" s="291">
        <f>-F6*HLOOKUP(F2,Revenue!$P$1:$Z$4,4,0)</f>
        <v>-20138.969985505191</v>
      </c>
      <c r="G7" s="291">
        <f>-G6*HLOOKUP(G2,Revenue!$P$1:$Z$4,4,0)</f>
        <v>-20188.638118425773</v>
      </c>
      <c r="H7" s="291">
        <f>-H6*HLOOKUP(H2,Revenue!$P$1:$Z$4,4,0)</f>
        <v>-20359.616942447221</v>
      </c>
      <c r="I7" s="291">
        <f>-I6*HLOOKUP(I2,Revenue!$P$1:$Z$4,4,0)</f>
        <v>-20531.316329158824</v>
      </c>
      <c r="J7" s="291">
        <f>-J6*HLOOKUP(J2,Revenue!$P$1:$Z$4,4,0)</f>
        <v>-20703.738792788139</v>
      </c>
      <c r="K7" s="291">
        <f>-K6*HLOOKUP(K2,Revenue!$P$1:$Z$4,4,0)</f>
        <v>-20876.886855581444</v>
      </c>
      <c r="L7" s="291">
        <f>-L6*HLOOKUP(L2,Revenue!$P$1:$Z$4,4,0)</f>
        <v>-21050.763047827983</v>
      </c>
      <c r="M7" s="291">
        <f>-M6*HLOOKUP(M2,Revenue!$P$1:$Z$4,4,0)</f>
        <v>-21225.369907884309</v>
      </c>
      <c r="N7" s="291">
        <f>-N6*HLOOKUP(N2,Revenue!$P$1:$Z$4,4,0)</f>
        <v>-21400.709982198674</v>
      </c>
      <c r="O7" s="291">
        <f>-O6*HLOOKUP(O2,Revenue!$P$1:$Z$4,4,0)</f>
        <v>-21576.78582533553</v>
      </c>
      <c r="P7" s="291">
        <f>-P6*HLOOKUP(P2,Revenue!$P$1:$Z$4,4,0)</f>
        <v>-21753.600000000024</v>
      </c>
      <c r="Q7" s="291">
        <f>-Q6*HLOOKUP(Q2,Revenue!$P$1:$Z$4,4,0)</f>
        <v>-21931.155077062667</v>
      </c>
      <c r="R7" s="291">
        <f>-R6*HLOOKUP(R2,Revenue!$P$1:$Z$4,4,0)</f>
        <v>-22109.453635583992</v>
      </c>
      <c r="S7" s="291">
        <f>-S6*HLOOKUP(S2,Revenue!$P$1:$Z$4,4,0)</f>
        <v>-22288.498262839308</v>
      </c>
      <c r="T7" s="291">
        <f>-T6*HLOOKUP(T2,Revenue!$P$1:$Z$4,4,0)</f>
        <v>-22468.291554343567</v>
      </c>
      <c r="U7" s="291">
        <f>-U6*HLOOKUP(U2,Revenue!$P$1:$Z$4,4,0)</f>
        <v>-22648.836113876234</v>
      </c>
      <c r="V7" s="291">
        <f>-V6*HLOOKUP(V2,Revenue!$P$1:$Z$4,4,0)</f>
        <v>-22830.134553506286</v>
      </c>
      <c r="W7" s="291">
        <f>-W6*HLOOKUP(W2,Revenue!$P$1:$Z$4,4,0)</f>
        <v>-23012.189493617254</v>
      </c>
      <c r="X7" s="291">
        <f>-X6*HLOOKUP(X2,Revenue!$P$1:$Z$4,4,0)</f>
        <v>-23195.003562932339</v>
      </c>
      <c r="Y7" s="291">
        <f>-Y6*HLOOKUP(Y2,Revenue!$P$1:$Z$4,4,0)</f>
        <v>-23378.579398539645</v>
      </c>
      <c r="Z7" s="291">
        <f>-Z6*HLOOKUP(Z2,Revenue!$P$1:$Z$4,4,0)</f>
        <v>-23562.919645917398</v>
      </c>
      <c r="AA7" s="291">
        <f>-AA6*HLOOKUP(AA2,Revenue!$P$1:$Z$4,4,0)</f>
        <v>-23748.026958959319</v>
      </c>
      <c r="AB7" s="291">
        <f>-AB6*HLOOKUP(AB2,Revenue!$P$1:$Z$4,4,0)</f>
        <v>-17950.42800000004</v>
      </c>
      <c r="AC7" s="291">
        <f>-AC6*HLOOKUP(AC2,Revenue!$P$1:$Z$4,4,0)</f>
        <v>-18090.415079880484</v>
      </c>
      <c r="AD7" s="291">
        <f>-AD6*HLOOKUP(AD2,Revenue!$P$1:$Z$4,4,0)</f>
        <v>-18230.983468330582</v>
      </c>
      <c r="AE7" s="291">
        <f>-AE6*HLOOKUP(AE2,Revenue!$P$1:$Z$4,4,0)</f>
        <v>-18372.135181208308</v>
      </c>
      <c r="AF7" s="291">
        <f>-AF6*HLOOKUP(AF2,Revenue!$P$1:$Z$4,4,0)</f>
        <v>-18513.872240779121</v>
      </c>
      <c r="AG7" s="291">
        <f>-AG6*HLOOKUP(AG2,Revenue!$P$1:$Z$4,4,0)</f>
        <v>-18559.532444254848</v>
      </c>
      <c r="AH7" s="291">
        <f>-AH6*HLOOKUP(AH2,Revenue!$P$1:$Z$4,4,0)</f>
        <v>-18605.305258110202</v>
      </c>
      <c r="AI7" s="291">
        <f>-AI6*HLOOKUP(AI2,Revenue!$P$1:$Z$4,4,0)</f>
        <v>-18651.190960072763</v>
      </c>
      <c r="AJ7" s="291">
        <f>-AJ6*HLOOKUP(AJ2,Revenue!$P$1:$Z$4,4,0)</f>
        <v>-18697.189828555052</v>
      </c>
      <c r="AK7" s="291">
        <f>-AK6*HLOOKUP(AK2,Revenue!$P$1:$Z$4,4,0)</f>
        <v>-18743.302142656241</v>
      </c>
      <c r="AL7" s="291">
        <f>-AL6*HLOOKUP(AL2,Revenue!$P$1:$Z$4,4,0)</f>
        <v>-18789.528182163831</v>
      </c>
      <c r="AM7" s="291">
        <f>-AM6*HLOOKUP(AM2,Revenue!$P$1:$Z$4,4,0)</f>
        <v>-18835.868227555347</v>
      </c>
      <c r="AN7" s="291">
        <f>-AN6*HLOOKUP(AN2,Revenue!$P$1:$Z$4,4,0)</f>
        <v>-15735.268800000056</v>
      </c>
      <c r="AO7" s="291">
        <f>-AO6*HLOOKUP(AO2,Revenue!$P$1:$Z$4,4,0)</f>
        <v>-15774.076217800568</v>
      </c>
      <c r="AP7" s="291">
        <f>-AP6*HLOOKUP(AP2,Revenue!$P$1:$Z$4,4,0)</f>
        <v>-15812.979345162545</v>
      </c>
      <c r="AQ7" s="291">
        <f>-AQ6*HLOOKUP(AQ2,Revenue!$P$1:$Z$4,4,0)</f>
        <v>-15851.978418131581</v>
      </c>
      <c r="AR7" s="291">
        <f>-AR6*HLOOKUP(AR2,Revenue!$P$1:$Z$4,4,0)</f>
        <v>-15891.073673335428</v>
      </c>
      <c r="AS7" s="291">
        <f>-AS6*HLOOKUP(AS2,Revenue!$P$1:$Z$4,4,0)</f>
        <v>-15930.265347985427</v>
      </c>
      <c r="AT7" s="291">
        <f>-AT6*HLOOKUP(AT2,Revenue!$P$1:$Z$4,4,0)</f>
        <v>-15969.553679877939</v>
      </c>
      <c r="AU7" s="291">
        <f>-AU6*HLOOKUP(AU2,Revenue!$P$1:$Z$4,4,0)</f>
        <v>-16008.938907395805</v>
      </c>
      <c r="AV7" s="291">
        <f>-AV6*HLOOKUP(AV2,Revenue!$P$1:$Z$4,4,0)</f>
        <v>-16048.42126950977</v>
      </c>
      <c r="AW7" s="291">
        <f>-AW6*HLOOKUP(AW2,Revenue!$P$1:$Z$4,4,0)</f>
        <v>-16088.001005779959</v>
      </c>
      <c r="AX7" s="291">
        <f>-AX6*HLOOKUP(AX2,Revenue!$P$1:$Z$4,4,0)</f>
        <v>-16127.678356357304</v>
      </c>
      <c r="AY7" s="291">
        <f>-AY6*HLOOKUP(AY2,Revenue!$P$1:$Z$4,4,0)</f>
        <v>-16167.453561985025</v>
      </c>
      <c r="AZ7" s="291">
        <f>-AZ6*HLOOKUP(AZ2,Revenue!$P$1:$Z$4,4,0)</f>
        <v>-16207.326864000073</v>
      </c>
      <c r="BA7" s="291">
        <f>-BA6*HLOOKUP(BA2,Revenue!$P$1:$Z$4,4,0)</f>
        <v>-16247.298504334602</v>
      </c>
      <c r="BB7" s="291">
        <f>-BB6*HLOOKUP(BB2,Revenue!$P$1:$Z$4,4,0)</f>
        <v>-16287.368725517437</v>
      </c>
      <c r="BC7" s="291">
        <f>-BC6*HLOOKUP(BC2,Revenue!$P$1:$Z$4,4,0)</f>
        <v>-16327.537770675546</v>
      </c>
      <c r="BD7" s="291">
        <f>-BD6*HLOOKUP(BD2,Revenue!$P$1:$Z$4,4,0)</f>
        <v>-16367.805883535511</v>
      </c>
      <c r="BE7" s="291">
        <f>-BE6*HLOOKUP(BE2,Revenue!$P$1:$Z$4,4,0)</f>
        <v>-16408.173308425008</v>
      </c>
      <c r="BF7" s="291">
        <f>-BF6*HLOOKUP(BF2,Revenue!$P$1:$Z$4,4,0)</f>
        <v>-16448.640290274296</v>
      </c>
      <c r="BG7" s="291">
        <f>-BG6*HLOOKUP(BG2,Revenue!$P$1:$Z$4,4,0)</f>
        <v>-16489.207074617698</v>
      </c>
      <c r="BH7" s="291">
        <f>-BH6*HLOOKUP(BH2,Revenue!$P$1:$Z$4,4,0)</f>
        <v>-16529.873907595083</v>
      </c>
      <c r="BI7" s="291">
        <f>-BI6*HLOOKUP(BI2,Revenue!$P$1:$Z$4,4,0)</f>
        <v>-16570.641035953373</v>
      </c>
      <c r="BJ7" s="291">
        <f>-BJ6*HLOOKUP(BJ2,Revenue!$P$1:$Z$4,4,0)</f>
        <v>-16611.50870704804</v>
      </c>
      <c r="BK7" s="291">
        <f>-BK6*HLOOKUP(BK2,Revenue!$P$1:$Z$4,4,0)</f>
        <v>-16652.477168844591</v>
      </c>
      <c r="BL7" s="291">
        <f>-BL6*HLOOKUP(BL2,Revenue!$P$1:$Z$4,4,0)</f>
        <v>-16693.546669920088</v>
      </c>
      <c r="BM7" s="291">
        <f>-BM6*HLOOKUP(BM2,Revenue!$P$1:$Z$4,4,0)</f>
        <v>-16734.717459464653</v>
      </c>
      <c r="BN7" s="291">
        <f>-BN6*HLOOKUP(BN2,Revenue!$P$1:$Z$4,4,0)</f>
        <v>-16775.989787282972</v>
      </c>
      <c r="BO7" s="291">
        <f>-BO6*HLOOKUP(BO2,Revenue!$P$1:$Z$4,4,0)</f>
        <v>-16817.363903795824</v>
      </c>
      <c r="BP7" s="291">
        <f>-BP6*HLOOKUP(BP2,Revenue!$P$1:$Z$4,4,0)</f>
        <v>-16858.840060041588</v>
      </c>
      <c r="BQ7" s="291">
        <f>-BQ6*HLOOKUP(BQ2,Revenue!$P$1:$Z$4,4,0)</f>
        <v>-16900.418507677769</v>
      </c>
      <c r="BR7" s="291">
        <f>-BR6*HLOOKUP(BR2,Revenue!$P$1:$Z$4,4,0)</f>
        <v>-16942.099498982538</v>
      </c>
      <c r="BS7" s="291">
        <f>-BS6*HLOOKUP(BS2,Revenue!$P$1:$Z$4,4,0)</f>
        <v>-16983.883286856239</v>
      </c>
      <c r="BT7" s="291">
        <f>-BT6*HLOOKUP(BT2,Revenue!$P$1:$Z$4,4,0)</f>
        <v>-17025.770124822946</v>
      </c>
      <c r="BU7" s="291">
        <f>-BU6*HLOOKUP(BU2,Revenue!$P$1:$Z$4,4,0)</f>
        <v>-17067.760267031987</v>
      </c>
      <c r="BV7" s="291">
        <f>-BV6*HLOOKUP(BV2,Revenue!$P$1:$Z$4,4,0)</f>
        <v>-17109.853968259496</v>
      </c>
      <c r="BW7" s="291">
        <f>-BW6*HLOOKUP(BW2,Revenue!$P$1:$Z$4,4,0)</f>
        <v>-17152.051483909945</v>
      </c>
      <c r="BX7" s="291">
        <f>-BX6*HLOOKUP(BX2,Revenue!$P$1:$Z$4,4,0)</f>
        <v>-17194.353070017707</v>
      </c>
      <c r="BY7" s="291">
        <f>-BY6*HLOOKUP(BY2,Revenue!$P$1:$Z$4,4,0)</f>
        <v>-17236.758983248608</v>
      </c>
      <c r="BZ7" s="291">
        <f>-BZ6*HLOOKUP(BZ2,Revenue!$P$1:$Z$4,4,0)</f>
        <v>-17279.269480901479</v>
      </c>
      <c r="CA7" s="291">
        <f>-CA6*HLOOKUP(CA2,Revenue!$P$1:$Z$4,4,0)</f>
        <v>-17321.884820909716</v>
      </c>
      <c r="CB7" s="291">
        <f>-CB6*HLOOKUP(CB2,Revenue!$P$1:$Z$4,4,0)</f>
        <v>-17364.605261842851</v>
      </c>
      <c r="CC7" s="291">
        <f>-CC6*HLOOKUP(CC2,Revenue!$P$1:$Z$4,4,0)</f>
        <v>-17407.431062908119</v>
      </c>
      <c r="CD7" s="291">
        <f>-CD6*HLOOKUP(CD2,Revenue!$P$1:$Z$4,4,0)</f>
        <v>-17450.362483952031</v>
      </c>
      <c r="CE7" s="291">
        <f>-CE6*HLOOKUP(CE2,Revenue!$P$1:$Z$4,4,0)</f>
        <v>-17493.399785461941</v>
      </c>
      <c r="CF7" s="291">
        <f>-CF6*HLOOKUP(CF2,Revenue!$P$1:$Z$4,4,0)</f>
        <v>-17536.543228567647</v>
      </c>
      <c r="CG7" s="291">
        <f>-CG6*HLOOKUP(CG2,Revenue!$P$1:$Z$4,4,0)</f>
        <v>-17579.793075042962</v>
      </c>
      <c r="CH7" s="291">
        <f>-CH6*HLOOKUP(CH2,Revenue!$P$1:$Z$4,4,0)</f>
        <v>-17623.149587307293</v>
      </c>
      <c r="CI7" s="291">
        <f>-CI6*HLOOKUP(CI2,Revenue!$P$1:$Z$4,4,0)</f>
        <v>-17666.613028427255</v>
      </c>
      <c r="CJ7" s="291">
        <f>-CJ6*HLOOKUP(CJ2,Revenue!$P$1:$Z$4,4,0)</f>
        <v>-17710.183662118252</v>
      </c>
      <c r="CK7" s="291">
        <f>-CK6*HLOOKUP(CK2,Revenue!$P$1:$Z$4,4,0)</f>
        <v>-17753.861752746081</v>
      </c>
      <c r="CL7" s="291">
        <f>-CL6*HLOOKUP(CL2,Revenue!$P$1:$Z$4,4,0)</f>
        <v>-17797.647565328538</v>
      </c>
      <c r="CM7" s="291">
        <f>-CM6*HLOOKUP(CM2,Revenue!$P$1:$Z$4,4,0)</f>
        <v>-17841.541365537021</v>
      </c>
      <c r="CN7" s="291">
        <f>-CN6*HLOOKUP(CN2,Revenue!$P$1:$Z$4,4,0)</f>
        <v>-17885.543419698151</v>
      </c>
      <c r="CO7" s="291">
        <f>-CO6*HLOOKUP(CO2,Revenue!$P$1:$Z$4,4,0)</f>
        <v>-17929.653994795379</v>
      </c>
      <c r="CP7" s="291">
        <f>-CP6*HLOOKUP(CP2,Revenue!$P$1:$Z$4,4,0)</f>
        <v>-17973.873358470606</v>
      </c>
      <c r="CQ7" s="291">
        <f>-CQ6*HLOOKUP(CQ2,Revenue!$P$1:$Z$4,4,0)</f>
        <v>-18018.201779025818</v>
      </c>
      <c r="CR7" s="291">
        <f>-CR6*HLOOKUP(CR2,Revenue!$P$1:$Z$4,4,0)</f>
        <v>-18062.639525424696</v>
      </c>
      <c r="CS7" s="291">
        <f>-CS6*HLOOKUP(CS2,Revenue!$P$1:$Z$4,4,0)</f>
        <v>-18107.186867294269</v>
      </c>
      <c r="CT7" s="291">
        <f>-CT6*HLOOKUP(CT2,Revenue!$P$1:$Z$4,4,0)</f>
        <v>-18151.844074926532</v>
      </c>
      <c r="CU7" s="291">
        <f>-CU6*HLOOKUP(CU2,Revenue!$P$1:$Z$4,4,0)</f>
        <v>-18196.611419280092</v>
      </c>
      <c r="CV7" s="291">
        <f>-CV6*HLOOKUP(CV2,Revenue!$P$1:$Z$4,4,0)</f>
        <v>-18241.489171981819</v>
      </c>
      <c r="CW7" s="291">
        <f>-CW6*HLOOKUP(CW2,Revenue!$P$1:$Z$4,4,0)</f>
        <v>-18286.477605328484</v>
      </c>
      <c r="CX7" s="291">
        <f>-CX6*HLOOKUP(CX2,Revenue!$P$1:$Z$4,4,0)</f>
        <v>-18331.576992288414</v>
      </c>
      <c r="CY7" s="291">
        <f>-CY6*HLOOKUP(CY2,Revenue!$P$1:$Z$4,4,0)</f>
        <v>-18376.787606503152</v>
      </c>
      <c r="CZ7" s="291">
        <f>-CZ6*HLOOKUP(CZ2,Revenue!$P$1:$Z$4,4,0)</f>
        <v>-18422.109722289115</v>
      </c>
      <c r="DA7" s="291">
        <f>-DA6*HLOOKUP(DA2,Revenue!$P$1:$Z$4,4,0)</f>
        <v>-18467.543614639257</v>
      </c>
      <c r="DB7" s="291">
        <f>-DB6*HLOOKUP(DB2,Revenue!$P$1:$Z$4,4,0)</f>
        <v>-18513.089559224743</v>
      </c>
      <c r="DC7" s="291">
        <f>-DC6*HLOOKUP(DC2,Revenue!$P$1:$Z$4,4,0)</f>
        <v>-18558.74783239661</v>
      </c>
      <c r="DD7" s="291">
        <f>-DD6*HLOOKUP(DD2,Revenue!$P$1:$Z$4,4,0)</f>
        <v>-18604.518711187455</v>
      </c>
      <c r="DE7" s="291">
        <f>-DE6*HLOOKUP(DE2,Revenue!$P$1:$Z$4,4,0)</f>
        <v>-18650.402473313115</v>
      </c>
      <c r="DF7" s="291">
        <f>-DF6*HLOOKUP(DF2,Revenue!$P$1:$Z$4,4,0)</f>
        <v>-18696.399397174344</v>
      </c>
      <c r="DG7" s="291">
        <f>-DG6*HLOOKUP(DG2,Revenue!$P$1:$Z$4,4,0)</f>
        <v>-18742.509761858513</v>
      </c>
      <c r="DH7" s="291">
        <f>-DH6*HLOOKUP(DH2,Revenue!$P$1:$Z$4,4,0)</f>
        <v>-18788.733847141291</v>
      </c>
      <c r="DI7" s="291">
        <f>-DI6*HLOOKUP(DI2,Revenue!$P$1:$Z$4,4,0)</f>
        <v>-18835.071933488358</v>
      </c>
      <c r="DJ7" s="291">
        <f>-DJ6*HLOOKUP(DJ2,Revenue!$P$1:$Z$4,4,0)</f>
        <v>-18881.524302057085</v>
      </c>
      <c r="DK7" s="291">
        <f>-DK6*HLOOKUP(DK2,Revenue!$P$1:$Z$4,4,0)</f>
        <v>-18928.091234698266</v>
      </c>
      <c r="DL7" s="291">
        <f>-DL6*HLOOKUP(DL2,Revenue!$P$1:$Z$4,4,0)</f>
        <v>-18974.773013957809</v>
      </c>
      <c r="DM7" s="291">
        <f>-DM6*HLOOKUP(DM2,Revenue!$P$1:$Z$4,4,0)</f>
        <v>-19021.569923078456</v>
      </c>
      <c r="DN7" s="291">
        <f>-DN6*HLOOKUP(DN2,Revenue!$P$1:$Z$4,4,0)</f>
        <v>-19068.482246001506</v>
      </c>
      <c r="DO7" s="291">
        <f>-DO6*HLOOKUP(DO2,Revenue!$P$1:$Z$4,4,0)</f>
        <v>-19115.510267368529</v>
      </c>
      <c r="DP7" s="291">
        <f>-DP6*HLOOKUP(DP2,Revenue!$P$1:$Z$4,4,0)</f>
        <v>-19162.654272523097</v>
      </c>
      <c r="DQ7" s="291">
        <f>-DQ6*HLOOKUP(DQ2,Revenue!$P$1:$Z$4,4,0)</f>
        <v>-19209.914547512526</v>
      </c>
      <c r="DR7" s="291">
        <f>-DR6*HLOOKUP(DR2,Revenue!$P$1:$Z$4,4,0)</f>
        <v>-19257.291379089595</v>
      </c>
      <c r="DS7" s="291">
        <f>-DS6*HLOOKUP(DS2,Revenue!$P$1:$Z$4,4,0)</f>
        <v>-19304.785054714284</v>
      </c>
      <c r="DT7" s="291">
        <f>-DT6*HLOOKUP(DT2,Revenue!$P$1:$Z$4,4,0)</f>
        <v>-19352.39586255555</v>
      </c>
      <c r="DU7" s="291">
        <f>-DU6*HLOOKUP(DU2,Revenue!$P$1:$Z$4,4,0)</f>
        <v>-19400.124091493024</v>
      </c>
      <c r="DV7" s="291">
        <f>-DV6*HLOOKUP(DV2,Revenue!$P$1:$Z$4,4,0)</f>
        <v>-19447.970031118817</v>
      </c>
      <c r="DW7" s="291">
        <f>-DW6*HLOOKUP(DW2,Revenue!$P$1:$Z$4,4,0)</f>
        <v>-19495.933971739232</v>
      </c>
      <c r="DX7" s="291">
        <f>-DX6*HLOOKUP(DX2,Revenue!$P$1:$Z$4,4,0)</f>
        <v>-19544.016204376559</v>
      </c>
      <c r="DY7" s="291">
        <f>-DY6*HLOOKUP(DY2,Revenue!$P$1:$Z$4,4,0)</f>
        <v>-19592.217020770826</v>
      </c>
      <c r="DZ7" s="291">
        <f>-DZ6*HLOOKUP(DZ2,Revenue!$P$1:$Z$4,4,0)</f>
        <v>-19640.536713381567</v>
      </c>
      <c r="EA7" s="291">
        <f>-EA6*HLOOKUP(EA2,Revenue!$P$1:$Z$4,4,0)</f>
        <v>-19688.975575389602</v>
      </c>
      <c r="EB7" s="291">
        <f>-EB6*HLOOKUP(EB2,Revenue!$P$1:$Z$4,4,0)</f>
        <v>-19737.533900698811</v>
      </c>
      <c r="EC7" s="291">
        <f>-EC6*HLOOKUP(EC2,Revenue!$P$1:$Z$4,4,0)</f>
        <v>-19786.211983937923</v>
      </c>
      <c r="ED7" s="291">
        <f>-ED6*HLOOKUP(ED2,Revenue!$P$1:$Z$4,4,0)</f>
        <v>-19835.010120462302</v>
      </c>
      <c r="EE7" s="291">
        <f>-EE6*HLOOKUP(EE2,Revenue!$P$1:$Z$4,4,0)</f>
        <v>-19883.928606355737</v>
      </c>
    </row>
    <row r="8" spans="1:135" x14ac:dyDescent="0.4">
      <c r="A8" s="128">
        <f>SUMIF($2:$2,"&lt;="&amp;HOLD,'Monthly CF'!8:8)</f>
        <v>-197736.50433664816</v>
      </c>
      <c r="B8" s="75" t="s">
        <v>47</v>
      </c>
      <c r="C8" s="292"/>
      <c r="D8" s="292">
        <f>-D6*HLOOKUP(D2,Revenue!$P$1:$Z$5,5,0)</f>
        <v>-1252.5</v>
      </c>
      <c r="E8" s="292">
        <f>-E6*HLOOKUP(E2,Revenue!$P$1:$Z$5,5,0)</f>
        <v>-1255.5890028898104</v>
      </c>
      <c r="F8" s="292">
        <f>-F6*HLOOKUP(F2,Revenue!$P$1:$Z$5,5,0)</f>
        <v>-1258.6856240940745</v>
      </c>
      <c r="G8" s="292">
        <f>-G6*HLOOKUP(G2,Revenue!$P$1:$Z$5,5,0)</f>
        <v>-1261.7898824016108</v>
      </c>
      <c r="H8" s="292">
        <f>-H6*HLOOKUP(H2,Revenue!$P$1:$Z$5,5,0)</f>
        <v>-1272.4760589029513</v>
      </c>
      <c r="I8" s="292">
        <f>-I6*HLOOKUP(I2,Revenue!$P$1:$Z$5,5,0)</f>
        <v>-1283.2072705724265</v>
      </c>
      <c r="J8" s="292">
        <f>-J6*HLOOKUP(J2,Revenue!$P$1:$Z$5,5,0)</f>
        <v>-1293.9836745492587</v>
      </c>
      <c r="K8" s="292">
        <f>-K6*HLOOKUP(K2,Revenue!$P$1:$Z$5,5,0)</f>
        <v>-1304.8054284738403</v>
      </c>
      <c r="L8" s="292">
        <f>-L6*HLOOKUP(L2,Revenue!$P$1:$Z$5,5,0)</f>
        <v>-1315.6726904892489</v>
      </c>
      <c r="M8" s="292">
        <f>-M6*HLOOKUP(M2,Revenue!$P$1:$Z$5,5,0)</f>
        <v>-1326.5856192427693</v>
      </c>
      <c r="N8" s="292">
        <f>-N6*HLOOKUP(N2,Revenue!$P$1:$Z$5,5,0)</f>
        <v>-1337.5443738874171</v>
      </c>
      <c r="O8" s="292">
        <f>-O6*HLOOKUP(O2,Revenue!$P$1:$Z$5,5,0)</f>
        <v>-1348.5491140834706</v>
      </c>
      <c r="P8" s="292">
        <f>-P6*HLOOKUP(P2,Revenue!$P$1:$Z$5,5,0)</f>
        <v>-1359.6000000000015</v>
      </c>
      <c r="Q8" s="292">
        <f>-Q6*HLOOKUP(Q2,Revenue!$P$1:$Z$5,5,0)</f>
        <v>-1370.6971923164167</v>
      </c>
      <c r="R8" s="292">
        <f>-R6*HLOOKUP(R2,Revenue!$P$1:$Z$5,5,0)</f>
        <v>-1381.8408522239995</v>
      </c>
      <c r="S8" s="292">
        <f>-S6*HLOOKUP(S2,Revenue!$P$1:$Z$5,5,0)</f>
        <v>-1393.0311414274568</v>
      </c>
      <c r="T8" s="292">
        <f>-T6*HLOOKUP(T2,Revenue!$P$1:$Z$5,5,0)</f>
        <v>-1404.2682221464729</v>
      </c>
      <c r="U8" s="292">
        <f>-U6*HLOOKUP(U2,Revenue!$P$1:$Z$5,5,0)</f>
        <v>-1415.5522571172646</v>
      </c>
      <c r="V8" s="292">
        <f>-V6*HLOOKUP(V2,Revenue!$P$1:$Z$5,5,0)</f>
        <v>-1426.8834095941429</v>
      </c>
      <c r="W8" s="292">
        <f>-W6*HLOOKUP(W2,Revenue!$P$1:$Z$5,5,0)</f>
        <v>-1438.2618433510784</v>
      </c>
      <c r="X8" s="292">
        <f>-X6*HLOOKUP(X2,Revenue!$P$1:$Z$5,5,0)</f>
        <v>-1449.6877226832712</v>
      </c>
      <c r="Y8" s="292">
        <f>-Y6*HLOOKUP(Y2,Revenue!$P$1:$Z$5,5,0)</f>
        <v>-1461.1612124087278</v>
      </c>
      <c r="Z8" s="292">
        <f>-Z6*HLOOKUP(Z2,Revenue!$P$1:$Z$5,5,0)</f>
        <v>-1472.6824778698374</v>
      </c>
      <c r="AA8" s="292">
        <f>-AA6*HLOOKUP(AA2,Revenue!$P$1:$Z$5,5,0)</f>
        <v>-1484.2516849349574</v>
      </c>
      <c r="AB8" s="292">
        <f>-AB6*HLOOKUP(AB2,Revenue!$P$1:$Z$5,5,0)</f>
        <v>-1495.8690000000036</v>
      </c>
      <c r="AC8" s="292">
        <f>-AC6*HLOOKUP(AC2,Revenue!$P$1:$Z$5,5,0)</f>
        <v>-1507.5345899900403</v>
      </c>
      <c r="AD8" s="292">
        <f>-AD6*HLOOKUP(AD2,Revenue!$P$1:$Z$5,5,0)</f>
        <v>-1519.2486223608821</v>
      </c>
      <c r="AE8" s="292">
        <f>-AE6*HLOOKUP(AE2,Revenue!$P$1:$Z$5,5,0)</f>
        <v>-1531.0112651006925</v>
      </c>
      <c r="AF8" s="292">
        <f>-AF6*HLOOKUP(AF2,Revenue!$P$1:$Z$5,5,0)</f>
        <v>-1542.8226867315936</v>
      </c>
      <c r="AG8" s="292">
        <f>-AG6*HLOOKUP(AG2,Revenue!$P$1:$Z$5,5,0)</f>
        <v>-1546.6277036879039</v>
      </c>
      <c r="AH8" s="292">
        <f>-AH6*HLOOKUP(AH2,Revenue!$P$1:$Z$5,5,0)</f>
        <v>-1550.442104842517</v>
      </c>
      <c r="AI8" s="292">
        <f>-AI6*HLOOKUP(AI2,Revenue!$P$1:$Z$5,5,0)</f>
        <v>-1554.265913339397</v>
      </c>
      <c r="AJ8" s="292">
        <f>-AJ6*HLOOKUP(AJ2,Revenue!$P$1:$Z$5,5,0)</f>
        <v>-1558.0991523795878</v>
      </c>
      <c r="AK8" s="292">
        <f>-AK6*HLOOKUP(AK2,Revenue!$P$1:$Z$5,5,0)</f>
        <v>-1561.9418452213536</v>
      </c>
      <c r="AL8" s="292">
        <f>-AL6*HLOOKUP(AL2,Revenue!$P$1:$Z$5,5,0)</f>
        <v>-1565.7940151803193</v>
      </c>
      <c r="AM8" s="292">
        <f>-AM6*HLOOKUP(AM2,Revenue!$P$1:$Z$5,5,0)</f>
        <v>-1569.6556856296124</v>
      </c>
      <c r="AN8" s="292">
        <f>-AN6*HLOOKUP(AN2,Revenue!$P$1:$Z$5,5,0)</f>
        <v>-1573.5268800000056</v>
      </c>
      <c r="AO8" s="292">
        <f>-AO6*HLOOKUP(AO2,Revenue!$P$1:$Z$5,5,0)</f>
        <v>-1577.4076217800568</v>
      </c>
      <c r="AP8" s="292">
        <f>-AP6*HLOOKUP(AP2,Revenue!$P$1:$Z$5,5,0)</f>
        <v>-1581.2979345162546</v>
      </c>
      <c r="AQ8" s="292">
        <f>-AQ6*HLOOKUP(AQ2,Revenue!$P$1:$Z$5,5,0)</f>
        <v>-1585.197841813158</v>
      </c>
      <c r="AR8" s="292">
        <f>-AR6*HLOOKUP(AR2,Revenue!$P$1:$Z$5,5,0)</f>
        <v>-1589.1073673335429</v>
      </c>
      <c r="AS8" s="292">
        <f>-AS6*HLOOKUP(AS2,Revenue!$P$1:$Z$5,5,0)</f>
        <v>-1593.0265347985426</v>
      </c>
      <c r="AT8" s="292">
        <f>-AT6*HLOOKUP(AT2,Revenue!$P$1:$Z$5,5,0)</f>
        <v>-1596.9553679877938</v>
      </c>
      <c r="AU8" s="292">
        <f>-AU6*HLOOKUP(AU2,Revenue!$P$1:$Z$5,5,0)</f>
        <v>-1600.8938907395805</v>
      </c>
      <c r="AV8" s="292">
        <f>-AV6*HLOOKUP(AV2,Revenue!$P$1:$Z$5,5,0)</f>
        <v>-1604.842126950977</v>
      </c>
      <c r="AW8" s="292">
        <f>-AW6*HLOOKUP(AW2,Revenue!$P$1:$Z$5,5,0)</f>
        <v>-1608.8001005779959</v>
      </c>
      <c r="AX8" s="292">
        <f>-AX6*HLOOKUP(AX2,Revenue!$P$1:$Z$5,5,0)</f>
        <v>-1612.7678356357303</v>
      </c>
      <c r="AY8" s="292">
        <f>-AY6*HLOOKUP(AY2,Revenue!$P$1:$Z$5,5,0)</f>
        <v>-1616.7453561985023</v>
      </c>
      <c r="AZ8" s="292">
        <f>-AZ6*HLOOKUP(AZ2,Revenue!$P$1:$Z$5,5,0)</f>
        <v>-1620.7326864000072</v>
      </c>
      <c r="BA8" s="292">
        <f>-BA6*HLOOKUP(BA2,Revenue!$P$1:$Z$5,5,0)</f>
        <v>-1624.7298504334601</v>
      </c>
      <c r="BB8" s="292">
        <f>-BB6*HLOOKUP(BB2,Revenue!$P$1:$Z$5,5,0)</f>
        <v>-1628.7368725517435</v>
      </c>
      <c r="BC8" s="292">
        <f>-BC6*HLOOKUP(BC2,Revenue!$P$1:$Z$5,5,0)</f>
        <v>-1632.7537770675544</v>
      </c>
      <c r="BD8" s="292">
        <f>-BD6*HLOOKUP(BD2,Revenue!$P$1:$Z$5,5,0)</f>
        <v>-1636.7805883535511</v>
      </c>
      <c r="BE8" s="292">
        <f>-BE6*HLOOKUP(BE2,Revenue!$P$1:$Z$5,5,0)</f>
        <v>-1640.8173308425007</v>
      </c>
      <c r="BF8" s="292">
        <f>-BF6*HLOOKUP(BF2,Revenue!$P$1:$Z$5,5,0)</f>
        <v>-1644.8640290274298</v>
      </c>
      <c r="BG8" s="292">
        <f>-BG6*HLOOKUP(BG2,Revenue!$P$1:$Z$5,5,0)</f>
        <v>-1648.9207074617698</v>
      </c>
      <c r="BH8" s="292">
        <f>-BH6*HLOOKUP(BH2,Revenue!$P$1:$Z$5,5,0)</f>
        <v>-1652.9873907595081</v>
      </c>
      <c r="BI8" s="292">
        <f>-BI6*HLOOKUP(BI2,Revenue!$P$1:$Z$5,5,0)</f>
        <v>-1657.0641035953374</v>
      </c>
      <c r="BJ8" s="292">
        <f>-BJ6*HLOOKUP(BJ2,Revenue!$P$1:$Z$5,5,0)</f>
        <v>-1661.150870704804</v>
      </c>
      <c r="BK8" s="292">
        <f>-BK6*HLOOKUP(BK2,Revenue!$P$1:$Z$5,5,0)</f>
        <v>-1665.2477168844591</v>
      </c>
      <c r="BL8" s="292">
        <f>-BL6*HLOOKUP(BL2,Revenue!$P$1:$Z$5,5,0)</f>
        <v>-1669.3546669920088</v>
      </c>
      <c r="BM8" s="292">
        <f>-BM6*HLOOKUP(BM2,Revenue!$P$1:$Z$5,5,0)</f>
        <v>-1673.4717459464653</v>
      </c>
      <c r="BN8" s="292">
        <f>-BN6*HLOOKUP(BN2,Revenue!$P$1:$Z$5,5,0)</f>
        <v>-1677.5989787282972</v>
      </c>
      <c r="BO8" s="292">
        <f>-BO6*HLOOKUP(BO2,Revenue!$P$1:$Z$5,5,0)</f>
        <v>-1681.7363903795824</v>
      </c>
      <c r="BP8" s="292">
        <f>-BP6*HLOOKUP(BP2,Revenue!$P$1:$Z$5,5,0)</f>
        <v>-1685.8840060041587</v>
      </c>
      <c r="BQ8" s="292">
        <f>-BQ6*HLOOKUP(BQ2,Revenue!$P$1:$Z$5,5,0)</f>
        <v>-1690.0418507677769</v>
      </c>
      <c r="BR8" s="292">
        <f>-BR6*HLOOKUP(BR2,Revenue!$P$1:$Z$5,5,0)</f>
        <v>-1694.2099498982536</v>
      </c>
      <c r="BS8" s="292">
        <f>-BS6*HLOOKUP(BS2,Revenue!$P$1:$Z$5,5,0)</f>
        <v>-1698.3883286856237</v>
      </c>
      <c r="BT8" s="292">
        <f>-BT6*HLOOKUP(BT2,Revenue!$P$1:$Z$5,5,0)</f>
        <v>-1702.5770124822945</v>
      </c>
      <c r="BU8" s="292">
        <f>-BU6*HLOOKUP(BU2,Revenue!$P$1:$Z$5,5,0)</f>
        <v>-1706.7760267031988</v>
      </c>
      <c r="BV8" s="292">
        <f>-BV6*HLOOKUP(BV2,Revenue!$P$1:$Z$5,5,0)</f>
        <v>-1710.9853968259495</v>
      </c>
      <c r="BW8" s="292">
        <f>-BW6*HLOOKUP(BW2,Revenue!$P$1:$Z$5,5,0)</f>
        <v>-1715.2051483909943</v>
      </c>
      <c r="BX8" s="292">
        <f>-BX6*HLOOKUP(BX2,Revenue!$P$1:$Z$5,5,0)</f>
        <v>-1719.4353070017708</v>
      </c>
      <c r="BY8" s="292">
        <f>-BY6*HLOOKUP(BY2,Revenue!$P$1:$Z$5,5,0)</f>
        <v>-1723.675898324861</v>
      </c>
      <c r="BZ8" s="292">
        <f>-BZ6*HLOOKUP(BZ2,Revenue!$P$1:$Z$5,5,0)</f>
        <v>-1727.926948090148</v>
      </c>
      <c r="CA8" s="292">
        <f>-CA6*HLOOKUP(CA2,Revenue!$P$1:$Z$5,5,0)</f>
        <v>-1732.1884820909718</v>
      </c>
      <c r="CB8" s="292">
        <f>-CB6*HLOOKUP(CB2,Revenue!$P$1:$Z$5,5,0)</f>
        <v>-1736.4605261842851</v>
      </c>
      <c r="CC8" s="292">
        <f>-CC6*HLOOKUP(CC2,Revenue!$P$1:$Z$5,5,0)</f>
        <v>-1740.743106290812</v>
      </c>
      <c r="CD8" s="292">
        <f>-CD6*HLOOKUP(CD2,Revenue!$P$1:$Z$5,5,0)</f>
        <v>-1745.0362483952028</v>
      </c>
      <c r="CE8" s="292">
        <f>-CE6*HLOOKUP(CE2,Revenue!$P$1:$Z$5,5,0)</f>
        <v>-1749.3399785461941</v>
      </c>
      <c r="CF8" s="292">
        <f>-CF6*HLOOKUP(CF2,Revenue!$P$1:$Z$5,5,0)</f>
        <v>-1753.6543228567648</v>
      </c>
      <c r="CG8" s="292">
        <f>-CG6*HLOOKUP(CG2,Revenue!$P$1:$Z$5,5,0)</f>
        <v>-1757.979307504296</v>
      </c>
      <c r="CH8" s="292">
        <f>-CH6*HLOOKUP(CH2,Revenue!$P$1:$Z$5,5,0)</f>
        <v>-1762.3149587307291</v>
      </c>
      <c r="CI8" s="292">
        <f>-CI6*HLOOKUP(CI2,Revenue!$P$1:$Z$5,5,0)</f>
        <v>-1766.6613028427255</v>
      </c>
      <c r="CJ8" s="292">
        <f>-CJ6*HLOOKUP(CJ2,Revenue!$P$1:$Z$5,5,0)</f>
        <v>-1771.0183662118252</v>
      </c>
      <c r="CK8" s="292">
        <f>-CK6*HLOOKUP(CK2,Revenue!$P$1:$Z$5,5,0)</f>
        <v>-1775.3861752746079</v>
      </c>
      <c r="CL8" s="292">
        <f>-CL6*HLOOKUP(CL2,Revenue!$P$1:$Z$5,5,0)</f>
        <v>-1779.7647565328537</v>
      </c>
      <c r="CM8" s="292">
        <f>-CM6*HLOOKUP(CM2,Revenue!$P$1:$Z$5,5,0)</f>
        <v>-1784.1541365537021</v>
      </c>
      <c r="CN8" s="292">
        <f>-CN6*HLOOKUP(CN2,Revenue!$P$1:$Z$5,5,0)</f>
        <v>-1788.5543419698151</v>
      </c>
      <c r="CO8" s="292">
        <f>-CO6*HLOOKUP(CO2,Revenue!$P$1:$Z$5,5,0)</f>
        <v>-1792.9653994795378</v>
      </c>
      <c r="CP8" s="292">
        <f>-CP6*HLOOKUP(CP2,Revenue!$P$1:$Z$5,5,0)</f>
        <v>-1797.3873358470607</v>
      </c>
      <c r="CQ8" s="292">
        <f>-CQ6*HLOOKUP(CQ2,Revenue!$P$1:$Z$5,5,0)</f>
        <v>-1801.8201779025817</v>
      </c>
      <c r="CR8" s="292">
        <f>-CR6*HLOOKUP(CR2,Revenue!$P$1:$Z$5,5,0)</f>
        <v>-1806.2639525424695</v>
      </c>
      <c r="CS8" s="292">
        <f>-CS6*HLOOKUP(CS2,Revenue!$P$1:$Z$5,5,0)</f>
        <v>-1810.718686729427</v>
      </c>
      <c r="CT8" s="292">
        <f>-CT6*HLOOKUP(CT2,Revenue!$P$1:$Z$5,5,0)</f>
        <v>-1815.1844074926532</v>
      </c>
      <c r="CU8" s="292">
        <f>-CU6*HLOOKUP(CU2,Revenue!$P$1:$Z$5,5,0)</f>
        <v>-1819.6611419280091</v>
      </c>
      <c r="CV8" s="292">
        <f>-CV6*HLOOKUP(CV2,Revenue!$P$1:$Z$5,5,0)</f>
        <v>-1824.1489171981818</v>
      </c>
      <c r="CW8" s="292">
        <f>-CW6*HLOOKUP(CW2,Revenue!$P$1:$Z$5,5,0)</f>
        <v>-1828.6477605328482</v>
      </c>
      <c r="CX8" s="292">
        <f>-CX6*HLOOKUP(CX2,Revenue!$P$1:$Z$5,5,0)</f>
        <v>-1833.1576992288412</v>
      </c>
      <c r="CY8" s="292">
        <f>-CY6*HLOOKUP(CY2,Revenue!$P$1:$Z$5,5,0)</f>
        <v>-1837.6787606503151</v>
      </c>
      <c r="CZ8" s="292">
        <f>-CZ6*HLOOKUP(CZ2,Revenue!$P$1:$Z$5,5,0)</f>
        <v>-1842.2109722289115</v>
      </c>
      <c r="DA8" s="292">
        <f>-DA6*HLOOKUP(DA2,Revenue!$P$1:$Z$5,5,0)</f>
        <v>-1846.7543614639258</v>
      </c>
      <c r="DB8" s="292">
        <f>-DB6*HLOOKUP(DB2,Revenue!$P$1:$Z$5,5,0)</f>
        <v>-1851.3089559224743</v>
      </c>
      <c r="DC8" s="292">
        <f>-DC6*HLOOKUP(DC2,Revenue!$P$1:$Z$5,5,0)</f>
        <v>-1855.8747832396609</v>
      </c>
      <c r="DD8" s="292">
        <f>-DD6*HLOOKUP(DD2,Revenue!$P$1:$Z$5,5,0)</f>
        <v>-1860.4518711187454</v>
      </c>
      <c r="DE8" s="292">
        <f>-DE6*HLOOKUP(DE2,Revenue!$P$1:$Z$5,5,0)</f>
        <v>-1865.0402473313115</v>
      </c>
      <c r="DF8" s="292">
        <f>-DF6*HLOOKUP(DF2,Revenue!$P$1:$Z$5,5,0)</f>
        <v>-1869.6399397174346</v>
      </c>
      <c r="DG8" s="292">
        <f>-DG6*HLOOKUP(DG2,Revenue!$P$1:$Z$5,5,0)</f>
        <v>-1874.2509761858514</v>
      </c>
      <c r="DH8" s="292">
        <f>-DH6*HLOOKUP(DH2,Revenue!$P$1:$Z$5,5,0)</f>
        <v>-1878.8733847141293</v>
      </c>
      <c r="DI8" s="292">
        <f>-DI6*HLOOKUP(DI2,Revenue!$P$1:$Z$5,5,0)</f>
        <v>-1883.5071933488357</v>
      </c>
      <c r="DJ8" s="292">
        <f>-DJ6*HLOOKUP(DJ2,Revenue!$P$1:$Z$5,5,0)</f>
        <v>-1888.1524302057085</v>
      </c>
      <c r="DK8" s="292">
        <f>-DK6*HLOOKUP(DK2,Revenue!$P$1:$Z$5,5,0)</f>
        <v>-1892.8091234698265</v>
      </c>
      <c r="DL8" s="292">
        <f>-DL6*HLOOKUP(DL2,Revenue!$P$1:$Z$5,5,0)</f>
        <v>-1897.4773013957808</v>
      </c>
      <c r="DM8" s="292">
        <f>-DM6*HLOOKUP(DM2,Revenue!$P$1:$Z$5,5,0)</f>
        <v>-1902.1569923078455</v>
      </c>
      <c r="DN8" s="292">
        <f>-DN6*HLOOKUP(DN2,Revenue!$P$1:$Z$5,5,0)</f>
        <v>-1906.8482246001504</v>
      </c>
      <c r="DO8" s="292">
        <f>-DO6*HLOOKUP(DO2,Revenue!$P$1:$Z$5,5,0)</f>
        <v>-1911.5510267368527</v>
      </c>
      <c r="DP8" s="292">
        <f>-DP6*HLOOKUP(DP2,Revenue!$P$1:$Z$5,5,0)</f>
        <v>-1916.2654272523098</v>
      </c>
      <c r="DQ8" s="292">
        <f>-DQ6*HLOOKUP(DQ2,Revenue!$P$1:$Z$5,5,0)</f>
        <v>-1920.9914547512526</v>
      </c>
      <c r="DR8" s="292">
        <f>-DR6*HLOOKUP(DR2,Revenue!$P$1:$Z$5,5,0)</f>
        <v>-1925.7291379089593</v>
      </c>
      <c r="DS8" s="292">
        <f>-DS6*HLOOKUP(DS2,Revenue!$P$1:$Z$5,5,0)</f>
        <v>-1930.4785054714284</v>
      </c>
      <c r="DT8" s="292">
        <f>-DT6*HLOOKUP(DT2,Revenue!$P$1:$Z$5,5,0)</f>
        <v>-1935.2395862555547</v>
      </c>
      <c r="DU8" s="292">
        <f>-DU6*HLOOKUP(DU2,Revenue!$P$1:$Z$5,5,0)</f>
        <v>-1940.0124091493024</v>
      </c>
      <c r="DV8" s="292">
        <f>-DV6*HLOOKUP(DV2,Revenue!$P$1:$Z$5,5,0)</f>
        <v>-1944.7970031118816</v>
      </c>
      <c r="DW8" s="292">
        <f>-DW6*HLOOKUP(DW2,Revenue!$P$1:$Z$5,5,0)</f>
        <v>-1949.5933971739232</v>
      </c>
      <c r="DX8" s="292">
        <f>-DX6*HLOOKUP(DX2,Revenue!$P$1:$Z$5,5,0)</f>
        <v>-1954.401620437656</v>
      </c>
      <c r="DY8" s="292">
        <f>-DY6*HLOOKUP(DY2,Revenue!$P$1:$Z$5,5,0)</f>
        <v>-1959.2217020770827</v>
      </c>
      <c r="DZ8" s="292">
        <f>-DZ6*HLOOKUP(DZ2,Revenue!$P$1:$Z$5,5,0)</f>
        <v>-1964.0536713381566</v>
      </c>
      <c r="EA8" s="292">
        <f>-EA6*HLOOKUP(EA2,Revenue!$P$1:$Z$5,5,0)</f>
        <v>-1968.89755753896</v>
      </c>
      <c r="EB8" s="292">
        <f>-EB6*HLOOKUP(EB2,Revenue!$P$1:$Z$5,5,0)</f>
        <v>-1973.7533900698811</v>
      </c>
      <c r="EC8" s="292">
        <f>-EC6*HLOOKUP(EC2,Revenue!$P$1:$Z$5,5,0)</f>
        <v>-1978.6211983937922</v>
      </c>
      <c r="ED8" s="292">
        <f>-ED6*HLOOKUP(ED2,Revenue!$P$1:$Z$5,5,0)</f>
        <v>-1983.50101204623</v>
      </c>
      <c r="EE8" s="292">
        <f>-EE6*HLOOKUP(EE2,Revenue!$P$1:$Z$5,5,0)</f>
        <v>-1988.3928606355735</v>
      </c>
    </row>
    <row r="9" spans="1:135" x14ac:dyDescent="0.4">
      <c r="A9" s="128">
        <f>SUMIF($2:$2,"&lt;="&amp;HOLD,'Monthly CF'!9:9)</f>
        <v>37139776.853923641</v>
      </c>
      <c r="B9" s="126" t="s">
        <v>151</v>
      </c>
      <c r="C9" s="291"/>
      <c r="D9" s="293">
        <f>SUM(D6:D8)</f>
        <v>229207.5</v>
      </c>
      <c r="E9" s="293">
        <f t="shared" ref="E9:BP9" si="8">SUM(E6:E8)</f>
        <v>229772.7875288353</v>
      </c>
      <c r="F9" s="293">
        <f t="shared" si="8"/>
        <v>230339.46920921563</v>
      </c>
      <c r="G9" s="293">
        <f t="shared" si="8"/>
        <v>230907.54847949478</v>
      </c>
      <c r="H9" s="293">
        <f t="shared" si="8"/>
        <v>232863.11877924006</v>
      </c>
      <c r="I9" s="293">
        <f t="shared" si="8"/>
        <v>234826.93051475406</v>
      </c>
      <c r="J9" s="293">
        <f t="shared" si="8"/>
        <v>236799.01244251433</v>
      </c>
      <c r="K9" s="293">
        <f t="shared" si="8"/>
        <v>238779.39341071274</v>
      </c>
      <c r="L9" s="293">
        <f t="shared" si="8"/>
        <v>240768.10235953252</v>
      </c>
      <c r="M9" s="293">
        <f t="shared" si="8"/>
        <v>242765.16832142678</v>
      </c>
      <c r="N9" s="293">
        <f t="shared" si="8"/>
        <v>244770.62042139733</v>
      </c>
      <c r="O9" s="293">
        <f t="shared" si="8"/>
        <v>246784.4878772751</v>
      </c>
      <c r="P9" s="293">
        <f t="shared" si="8"/>
        <v>248806.80000000025</v>
      </c>
      <c r="Q9" s="293">
        <f t="shared" si="8"/>
        <v>250837.58619390428</v>
      </c>
      <c r="R9" s="293">
        <f t="shared" si="8"/>
        <v>252876.87595699189</v>
      </c>
      <c r="S9" s="293">
        <f t="shared" si="8"/>
        <v>254924.69888122458</v>
      </c>
      <c r="T9" s="293">
        <f t="shared" si="8"/>
        <v>256981.08465280454</v>
      </c>
      <c r="U9" s="293">
        <f t="shared" si="8"/>
        <v>259046.06305245945</v>
      </c>
      <c r="V9" s="293">
        <f t="shared" si="8"/>
        <v>261119.66395572815</v>
      </c>
      <c r="W9" s="293">
        <f t="shared" si="8"/>
        <v>263201.91733324731</v>
      </c>
      <c r="X9" s="293">
        <f t="shared" si="8"/>
        <v>265292.85325103864</v>
      </c>
      <c r="Y9" s="293">
        <f t="shared" si="8"/>
        <v>267392.50187079719</v>
      </c>
      <c r="Z9" s="293">
        <f t="shared" si="8"/>
        <v>269500.89345018024</v>
      </c>
      <c r="AA9" s="293">
        <f t="shared" si="8"/>
        <v>271618.05834309722</v>
      </c>
      <c r="AB9" s="293">
        <f t="shared" si="8"/>
        <v>279727.50300000067</v>
      </c>
      <c r="AC9" s="293">
        <f t="shared" si="8"/>
        <v>281908.96832813753</v>
      </c>
      <c r="AD9" s="293">
        <f t="shared" si="8"/>
        <v>284099.49238148495</v>
      </c>
      <c r="AE9" s="293">
        <f t="shared" si="8"/>
        <v>286299.10657382949</v>
      </c>
      <c r="AF9" s="293">
        <f t="shared" si="8"/>
        <v>288507.84241880802</v>
      </c>
      <c r="AG9" s="293">
        <f t="shared" si="8"/>
        <v>289219.38058963802</v>
      </c>
      <c r="AH9" s="293">
        <f t="shared" si="8"/>
        <v>289932.67360555066</v>
      </c>
      <c r="AI9" s="293">
        <f t="shared" si="8"/>
        <v>290647.72579446726</v>
      </c>
      <c r="AJ9" s="293">
        <f t="shared" si="8"/>
        <v>291364.5414949829</v>
      </c>
      <c r="AK9" s="293">
        <f t="shared" si="8"/>
        <v>292083.12505639315</v>
      </c>
      <c r="AL9" s="293">
        <f t="shared" si="8"/>
        <v>292803.4808387197</v>
      </c>
      <c r="AM9" s="293">
        <f t="shared" si="8"/>
        <v>293525.61321273749</v>
      </c>
      <c r="AN9" s="293">
        <f t="shared" si="8"/>
        <v>297396.580320001</v>
      </c>
      <c r="AO9" s="293">
        <f t="shared" si="8"/>
        <v>298130.04051643074</v>
      </c>
      <c r="AP9" s="293">
        <f t="shared" si="8"/>
        <v>298865.3096235721</v>
      </c>
      <c r="AQ9" s="293">
        <f t="shared" si="8"/>
        <v>299602.39210268686</v>
      </c>
      <c r="AR9" s="293">
        <f t="shared" si="8"/>
        <v>300341.29242603958</v>
      </c>
      <c r="AS9" s="293">
        <f t="shared" si="8"/>
        <v>301082.01507692452</v>
      </c>
      <c r="AT9" s="293">
        <f t="shared" si="8"/>
        <v>301824.56454969302</v>
      </c>
      <c r="AU9" s="293">
        <f t="shared" si="8"/>
        <v>302568.94534978067</v>
      </c>
      <c r="AV9" s="293">
        <f t="shared" si="8"/>
        <v>303315.16199373465</v>
      </c>
      <c r="AW9" s="293">
        <f t="shared" si="8"/>
        <v>304063.21900924121</v>
      </c>
      <c r="AX9" s="293">
        <f t="shared" si="8"/>
        <v>304813.12093515298</v>
      </c>
      <c r="AY9" s="293">
        <f t="shared" si="8"/>
        <v>305564.87232151692</v>
      </c>
      <c r="AZ9" s="293">
        <f t="shared" si="8"/>
        <v>306318.47772960138</v>
      </c>
      <c r="BA9" s="293">
        <f t="shared" si="8"/>
        <v>307073.94173192396</v>
      </c>
      <c r="BB9" s="293">
        <f t="shared" si="8"/>
        <v>307831.26891227957</v>
      </c>
      <c r="BC9" s="293">
        <f t="shared" si="8"/>
        <v>308590.46386576782</v>
      </c>
      <c r="BD9" s="293">
        <f t="shared" si="8"/>
        <v>309351.53119882109</v>
      </c>
      <c r="BE9" s="293">
        <f t="shared" si="8"/>
        <v>310114.47552923264</v>
      </c>
      <c r="BF9" s="293">
        <f t="shared" si="8"/>
        <v>310879.30148618424</v>
      </c>
      <c r="BG9" s="293">
        <f t="shared" si="8"/>
        <v>311646.01371027448</v>
      </c>
      <c r="BH9" s="293">
        <f t="shared" si="8"/>
        <v>312414.61685354705</v>
      </c>
      <c r="BI9" s="293">
        <f t="shared" si="8"/>
        <v>313185.11557951878</v>
      </c>
      <c r="BJ9" s="293">
        <f t="shared" si="8"/>
        <v>313957.51456320798</v>
      </c>
      <c r="BK9" s="293">
        <f t="shared" si="8"/>
        <v>314731.81849116273</v>
      </c>
      <c r="BL9" s="293">
        <f t="shared" si="8"/>
        <v>315508.03206148965</v>
      </c>
      <c r="BM9" s="293">
        <f t="shared" si="8"/>
        <v>316286.15998388192</v>
      </c>
      <c r="BN9" s="293">
        <f t="shared" si="8"/>
        <v>317066.20697964821</v>
      </c>
      <c r="BO9" s="293">
        <f t="shared" si="8"/>
        <v>317848.17778174102</v>
      </c>
      <c r="BP9" s="293">
        <f t="shared" si="8"/>
        <v>318632.077134786</v>
      </c>
      <c r="BQ9" s="293">
        <f t="shared" ref="BQ9:EB9" si="9">SUM(BQ6:BQ8)</f>
        <v>319417.90979510976</v>
      </c>
      <c r="BR9" s="293">
        <f t="shared" si="9"/>
        <v>320205.68053076993</v>
      </c>
      <c r="BS9" s="293">
        <f t="shared" si="9"/>
        <v>320995.39412158291</v>
      </c>
      <c r="BT9" s="293">
        <f t="shared" si="9"/>
        <v>321787.05535915366</v>
      </c>
      <c r="BU9" s="293">
        <f t="shared" si="9"/>
        <v>322580.6690469046</v>
      </c>
      <c r="BV9" s="293">
        <f t="shared" si="9"/>
        <v>323376.24000010447</v>
      </c>
      <c r="BW9" s="293">
        <f t="shared" si="9"/>
        <v>324173.77304589789</v>
      </c>
      <c r="BX9" s="293">
        <f t="shared" si="9"/>
        <v>324973.27302333468</v>
      </c>
      <c r="BY9" s="293">
        <f t="shared" si="9"/>
        <v>325774.7447833987</v>
      </c>
      <c r="BZ9" s="293">
        <f t="shared" si="9"/>
        <v>326578.19318903796</v>
      </c>
      <c r="CA9" s="293">
        <f t="shared" si="9"/>
        <v>327383.62311519368</v>
      </c>
      <c r="CB9" s="293">
        <f t="shared" si="9"/>
        <v>328191.03944882989</v>
      </c>
      <c r="CC9" s="293">
        <f t="shared" si="9"/>
        <v>329000.44708896341</v>
      </c>
      <c r="CD9" s="293">
        <f t="shared" si="9"/>
        <v>329811.85094669333</v>
      </c>
      <c r="CE9" s="293">
        <f t="shared" si="9"/>
        <v>330625.25594523066</v>
      </c>
      <c r="CF9" s="293">
        <f t="shared" si="9"/>
        <v>331440.66701992857</v>
      </c>
      <c r="CG9" s="293">
        <f t="shared" si="9"/>
        <v>332258.08911831194</v>
      </c>
      <c r="CH9" s="293">
        <f t="shared" si="9"/>
        <v>333077.52720010781</v>
      </c>
      <c r="CI9" s="293">
        <f t="shared" si="9"/>
        <v>333898.98623727512</v>
      </c>
      <c r="CJ9" s="293">
        <f t="shared" si="9"/>
        <v>334722.47121403489</v>
      </c>
      <c r="CK9" s="293">
        <f t="shared" si="9"/>
        <v>335547.98712690087</v>
      </c>
      <c r="CL9" s="293">
        <f t="shared" si="9"/>
        <v>336375.53898470936</v>
      </c>
      <c r="CM9" s="293">
        <f t="shared" si="9"/>
        <v>337205.13180864969</v>
      </c>
      <c r="CN9" s="293">
        <f t="shared" si="9"/>
        <v>338036.77063229505</v>
      </c>
      <c r="CO9" s="293">
        <f t="shared" si="9"/>
        <v>338870.46050163259</v>
      </c>
      <c r="CP9" s="293">
        <f t="shared" si="9"/>
        <v>339706.20647509443</v>
      </c>
      <c r="CQ9" s="293">
        <f t="shared" si="9"/>
        <v>340544.0136235879</v>
      </c>
      <c r="CR9" s="293">
        <f t="shared" si="9"/>
        <v>341383.88703052676</v>
      </c>
      <c r="CS9" s="293">
        <f t="shared" si="9"/>
        <v>342225.83179186168</v>
      </c>
      <c r="CT9" s="293">
        <f t="shared" si="9"/>
        <v>343069.85301611148</v>
      </c>
      <c r="CU9" s="293">
        <f t="shared" si="9"/>
        <v>343915.95582439372</v>
      </c>
      <c r="CV9" s="293">
        <f t="shared" si="9"/>
        <v>344764.14535045635</v>
      </c>
      <c r="CW9" s="293">
        <f t="shared" si="9"/>
        <v>345614.4267407083</v>
      </c>
      <c r="CX9" s="293">
        <f t="shared" si="9"/>
        <v>346466.80515425099</v>
      </c>
      <c r="CY9" s="293">
        <f t="shared" si="9"/>
        <v>347321.28576290951</v>
      </c>
      <c r="CZ9" s="293">
        <f t="shared" si="9"/>
        <v>348177.87375126424</v>
      </c>
      <c r="DA9" s="293">
        <f t="shared" si="9"/>
        <v>349036.57431668194</v>
      </c>
      <c r="DB9" s="293">
        <f t="shared" si="9"/>
        <v>349897.39266934764</v>
      </c>
      <c r="DC9" s="293">
        <f t="shared" si="9"/>
        <v>350760.33403229591</v>
      </c>
      <c r="DD9" s="293">
        <f t="shared" si="9"/>
        <v>351625.40364144288</v>
      </c>
      <c r="DE9" s="293">
        <f t="shared" si="9"/>
        <v>352492.60674561787</v>
      </c>
      <c r="DF9" s="293">
        <f t="shared" si="9"/>
        <v>353361.94860659511</v>
      </c>
      <c r="DG9" s="293">
        <f t="shared" si="9"/>
        <v>354233.43449912593</v>
      </c>
      <c r="DH9" s="293">
        <f t="shared" si="9"/>
        <v>355107.06971097045</v>
      </c>
      <c r="DI9" s="293">
        <f t="shared" si="9"/>
        <v>355982.85954292992</v>
      </c>
      <c r="DJ9" s="293">
        <f t="shared" si="9"/>
        <v>356860.80930887884</v>
      </c>
      <c r="DK9" s="293">
        <f t="shared" si="9"/>
        <v>357740.92433579726</v>
      </c>
      <c r="DL9" s="293">
        <f t="shared" si="9"/>
        <v>358623.20996380254</v>
      </c>
      <c r="DM9" s="293">
        <f t="shared" si="9"/>
        <v>359507.67154618277</v>
      </c>
      <c r="DN9" s="293">
        <f t="shared" si="9"/>
        <v>360394.31444942846</v>
      </c>
      <c r="DO9" s="293">
        <f t="shared" si="9"/>
        <v>361283.14405326516</v>
      </c>
      <c r="DP9" s="293">
        <f t="shared" si="9"/>
        <v>362174.16575068649</v>
      </c>
      <c r="DQ9" s="293">
        <f t="shared" si="9"/>
        <v>363067.38494798675</v>
      </c>
      <c r="DR9" s="293">
        <f t="shared" si="9"/>
        <v>363962.80706479331</v>
      </c>
      <c r="DS9" s="293">
        <f t="shared" si="9"/>
        <v>364860.43753409997</v>
      </c>
      <c r="DT9" s="293">
        <f t="shared" si="9"/>
        <v>365760.28180229984</v>
      </c>
      <c r="DU9" s="293">
        <f t="shared" si="9"/>
        <v>366662.34532921814</v>
      </c>
      <c r="DV9" s="293">
        <f t="shared" si="9"/>
        <v>367566.6335881456</v>
      </c>
      <c r="DW9" s="293">
        <f t="shared" si="9"/>
        <v>368473.15206587146</v>
      </c>
      <c r="DX9" s="293">
        <f t="shared" si="9"/>
        <v>369381.90626271692</v>
      </c>
      <c r="DY9" s="293">
        <f t="shared" si="9"/>
        <v>370292.90169256862</v>
      </c>
      <c r="DZ9" s="293">
        <f t="shared" si="9"/>
        <v>371206.14388291159</v>
      </c>
      <c r="EA9" s="293">
        <f t="shared" si="9"/>
        <v>372121.63837486343</v>
      </c>
      <c r="EB9" s="293">
        <f t="shared" si="9"/>
        <v>373039.3907232075</v>
      </c>
      <c r="EC9" s="293">
        <f t="shared" ref="EC9:EE9" si="10">SUM(EC6:EC8)</f>
        <v>373959.40649642667</v>
      </c>
      <c r="ED9" s="293">
        <f t="shared" si="10"/>
        <v>374881.69127673749</v>
      </c>
      <c r="EE9" s="293">
        <f t="shared" si="10"/>
        <v>375806.25066012336</v>
      </c>
    </row>
    <row r="10" spans="1:135" x14ac:dyDescent="0.4">
      <c r="A10" s="128"/>
      <c r="B10" s="80"/>
      <c r="C10" s="291"/>
      <c r="D10" s="291"/>
      <c r="E10" s="291"/>
      <c r="F10" s="291"/>
      <c r="G10" s="291"/>
      <c r="H10" s="291"/>
      <c r="I10" s="291"/>
      <c r="J10" s="291"/>
      <c r="K10" s="291"/>
      <c r="L10" s="291"/>
      <c r="M10" s="291"/>
      <c r="N10" s="291"/>
      <c r="O10" s="291"/>
      <c r="P10" s="291"/>
      <c r="Q10" s="291"/>
      <c r="R10" s="291"/>
      <c r="S10" s="291"/>
      <c r="T10" s="291"/>
      <c r="U10" s="291"/>
      <c r="V10" s="291"/>
      <c r="W10" s="291"/>
      <c r="X10" s="291"/>
      <c r="Y10" s="291"/>
      <c r="Z10" s="291"/>
      <c r="AA10" s="291"/>
      <c r="AB10" s="291"/>
      <c r="AC10" s="291"/>
      <c r="AD10" s="291"/>
      <c r="AE10" s="291"/>
      <c r="AF10" s="291"/>
      <c r="AG10" s="291"/>
      <c r="AH10" s="291"/>
      <c r="AI10" s="291"/>
      <c r="AJ10" s="291"/>
      <c r="AK10" s="291"/>
      <c r="AL10" s="291"/>
      <c r="AM10" s="291"/>
      <c r="AN10" s="291"/>
      <c r="AO10" s="291"/>
      <c r="AP10" s="291"/>
      <c r="AQ10" s="291"/>
      <c r="AR10" s="291"/>
      <c r="AS10" s="291"/>
      <c r="AT10" s="291"/>
      <c r="AU10" s="291"/>
      <c r="AV10" s="291"/>
      <c r="AW10" s="291"/>
      <c r="AX10" s="291"/>
      <c r="AY10" s="291"/>
      <c r="AZ10" s="291"/>
      <c r="BA10" s="291"/>
      <c r="BB10" s="291"/>
      <c r="BC10" s="291"/>
      <c r="BD10" s="291"/>
      <c r="BE10" s="291"/>
      <c r="BF10" s="291"/>
      <c r="BG10" s="291"/>
      <c r="BH10" s="291"/>
      <c r="BI10" s="291"/>
      <c r="BJ10" s="291"/>
      <c r="BK10" s="291"/>
      <c r="BL10" s="291"/>
      <c r="BM10" s="291"/>
      <c r="BN10" s="291"/>
      <c r="BO10" s="291"/>
      <c r="BP10" s="291"/>
      <c r="BQ10" s="291"/>
      <c r="BR10" s="291"/>
      <c r="BS10" s="291"/>
      <c r="BT10" s="291"/>
      <c r="BU10" s="291"/>
      <c r="BV10" s="291"/>
      <c r="BW10" s="291"/>
      <c r="BX10" s="291"/>
      <c r="BY10" s="291"/>
      <c r="BZ10" s="291"/>
      <c r="CA10" s="291"/>
      <c r="CB10" s="291"/>
      <c r="CC10" s="291"/>
      <c r="CD10" s="291"/>
      <c r="CE10" s="291"/>
      <c r="CF10" s="291"/>
      <c r="CG10" s="291"/>
      <c r="CH10" s="291"/>
      <c r="CI10" s="291"/>
      <c r="CJ10" s="291"/>
      <c r="CK10" s="291"/>
      <c r="CL10" s="291"/>
      <c r="CM10" s="291"/>
      <c r="CN10" s="291"/>
      <c r="CO10" s="291"/>
      <c r="CP10" s="291"/>
      <c r="CQ10" s="291"/>
      <c r="CR10" s="291"/>
      <c r="CS10" s="291"/>
      <c r="CT10" s="291"/>
      <c r="CU10" s="291"/>
      <c r="CV10" s="291"/>
      <c r="CW10" s="291"/>
      <c r="CX10" s="291"/>
      <c r="CY10" s="291"/>
      <c r="CZ10" s="291"/>
      <c r="DA10" s="291"/>
      <c r="DB10" s="291"/>
      <c r="DC10" s="291"/>
      <c r="DD10" s="291"/>
      <c r="DE10" s="291"/>
      <c r="DF10" s="291"/>
      <c r="DG10" s="291"/>
      <c r="DH10" s="291"/>
      <c r="DI10" s="291"/>
      <c r="DJ10" s="291"/>
      <c r="DK10" s="291"/>
      <c r="DL10" s="291"/>
      <c r="DM10" s="291"/>
      <c r="DN10" s="291"/>
      <c r="DO10" s="291"/>
      <c r="DP10" s="291"/>
      <c r="DQ10" s="291"/>
      <c r="DR10" s="291"/>
      <c r="DS10" s="291"/>
      <c r="DT10" s="291"/>
      <c r="DU10" s="291"/>
      <c r="DV10" s="291"/>
      <c r="DW10" s="291"/>
      <c r="DX10" s="291"/>
      <c r="DY10" s="291"/>
      <c r="DZ10" s="291"/>
      <c r="EA10" s="291"/>
      <c r="EB10" s="291"/>
      <c r="EC10" s="291"/>
      <c r="ED10" s="291"/>
      <c r="EE10" s="291"/>
    </row>
    <row r="11" spans="1:135" x14ac:dyDescent="0.4">
      <c r="A11" s="128"/>
      <c r="B11" s="126" t="s">
        <v>48</v>
      </c>
      <c r="C11" s="291"/>
      <c r="D11" s="291"/>
      <c r="E11" s="291"/>
      <c r="F11" s="291"/>
      <c r="G11" s="291"/>
      <c r="H11" s="291"/>
      <c r="I11" s="291"/>
      <c r="J11" s="291"/>
      <c r="K11" s="291"/>
      <c r="L11" s="291"/>
      <c r="M11" s="291"/>
      <c r="N11" s="291"/>
      <c r="O11" s="291"/>
      <c r="P11" s="294"/>
      <c r="Q11" s="291"/>
      <c r="R11" s="291"/>
      <c r="S11" s="291"/>
      <c r="T11" s="291"/>
      <c r="U11" s="291"/>
      <c r="V11" s="291"/>
      <c r="W11" s="291"/>
      <c r="X11" s="291"/>
      <c r="Y11" s="291"/>
      <c r="Z11" s="291"/>
      <c r="AA11" s="291"/>
      <c r="AB11" s="294"/>
      <c r="AC11" s="291"/>
      <c r="AD11" s="291"/>
      <c r="AE11" s="291"/>
      <c r="AF11" s="291"/>
      <c r="AG11" s="291"/>
      <c r="AH11" s="291"/>
      <c r="AI11" s="291"/>
      <c r="AJ11" s="291"/>
      <c r="AK11" s="291"/>
      <c r="AL11" s="291"/>
      <c r="AM11" s="291"/>
      <c r="AN11" s="291"/>
      <c r="AO11" s="291"/>
      <c r="AP11" s="291"/>
      <c r="AQ11" s="291"/>
      <c r="AR11" s="291"/>
      <c r="AS11" s="291"/>
      <c r="AT11" s="291"/>
      <c r="AU11" s="291"/>
      <c r="AV11" s="291"/>
      <c r="AW11" s="291"/>
      <c r="AX11" s="291"/>
      <c r="AY11" s="291"/>
      <c r="AZ11" s="291"/>
      <c r="BA11" s="291"/>
      <c r="BB11" s="291"/>
      <c r="BC11" s="291"/>
      <c r="BD11" s="291"/>
      <c r="BE11" s="291"/>
      <c r="BF11" s="291"/>
      <c r="BG11" s="291"/>
      <c r="BH11" s="291"/>
      <c r="BI11" s="291"/>
      <c r="BJ11" s="291"/>
      <c r="BK11" s="291"/>
      <c r="BL11" s="291"/>
      <c r="BM11" s="291"/>
      <c r="BN11" s="291"/>
      <c r="BO11" s="291"/>
      <c r="BP11" s="291"/>
      <c r="BQ11" s="291"/>
      <c r="BR11" s="291"/>
      <c r="BS11" s="291"/>
      <c r="BT11" s="291"/>
      <c r="BU11" s="291"/>
      <c r="BV11" s="291"/>
      <c r="BW11" s="291"/>
      <c r="BX11" s="291"/>
      <c r="BY11" s="291"/>
      <c r="BZ11" s="291"/>
      <c r="CA11" s="291"/>
      <c r="CB11" s="291"/>
      <c r="CC11" s="291"/>
      <c r="CD11" s="291"/>
      <c r="CE11" s="291"/>
      <c r="CF11" s="291"/>
      <c r="CG11" s="291"/>
      <c r="CH11" s="291"/>
      <c r="CI11" s="291"/>
      <c r="CJ11" s="291"/>
      <c r="CK11" s="291"/>
      <c r="CL11" s="291"/>
      <c r="CM11" s="291"/>
      <c r="CN11" s="291"/>
      <c r="CO11" s="291"/>
      <c r="CP11" s="291"/>
      <c r="CQ11" s="291"/>
      <c r="CR11" s="291"/>
      <c r="CS11" s="291"/>
      <c r="CT11" s="291"/>
      <c r="CU11" s="291"/>
      <c r="CV11" s="291"/>
      <c r="CW11" s="291"/>
      <c r="CX11" s="291"/>
      <c r="CY11" s="291"/>
      <c r="CZ11" s="291"/>
      <c r="DA11" s="291"/>
      <c r="DB11" s="291"/>
      <c r="DC11" s="291"/>
      <c r="DD11" s="291"/>
      <c r="DE11" s="291"/>
      <c r="DF11" s="291"/>
      <c r="DG11" s="291"/>
      <c r="DH11" s="291"/>
      <c r="DI11" s="291"/>
      <c r="DJ11" s="291"/>
      <c r="DK11" s="291"/>
      <c r="DL11" s="291"/>
      <c r="DM11" s="291"/>
      <c r="DN11" s="291"/>
      <c r="DO11" s="291"/>
      <c r="DP11" s="291"/>
      <c r="DQ11" s="291"/>
      <c r="DR11" s="291"/>
      <c r="DS11" s="291"/>
      <c r="DT11" s="291"/>
      <c r="DU11" s="291"/>
      <c r="DV11" s="291"/>
      <c r="DW11" s="291"/>
      <c r="DX11" s="291"/>
      <c r="DY11" s="291"/>
      <c r="DZ11" s="291"/>
      <c r="EA11" s="291"/>
      <c r="EB11" s="291"/>
      <c r="EC11" s="291"/>
      <c r="ED11" s="291"/>
      <c r="EE11" s="291"/>
    </row>
    <row r="12" spans="1:135" x14ac:dyDescent="0.4">
      <c r="A12" s="128">
        <f>SUMIF($2:$2,"&lt;="&amp;HOLD,'Monthly CF'!12:12)</f>
        <v>0</v>
      </c>
      <c r="B12" s="80" t="str">
        <f>Revenue!A20</f>
        <v>Laundry Income</v>
      </c>
      <c r="C12" s="291"/>
      <c r="D12" s="291">
        <f>Revenue!B20*UNITS</f>
        <v>0</v>
      </c>
      <c r="E12" s="291">
        <f>D12*(1+HLOOKUP('Monthly CF'!D$2,Revenue!$P$1:$Z$3,3,0))^(1/12)</f>
        <v>0</v>
      </c>
      <c r="F12" s="291">
        <f>E12*(1+HLOOKUP('Monthly CF'!E$2,Revenue!$P$1:$Z$3,3,0))^(1/12)</f>
        <v>0</v>
      </c>
      <c r="G12" s="291">
        <f>F12*(1+HLOOKUP('Monthly CF'!F$2,Revenue!$P$1:$Z$3,3,0))^(1/12)</f>
        <v>0</v>
      </c>
      <c r="H12" s="291">
        <f>G12*(1+HLOOKUP('Monthly CF'!G$2,Revenue!$P$1:$Z$3,3,0))^(1/12)</f>
        <v>0</v>
      </c>
      <c r="I12" s="291">
        <f>H12*(1+HLOOKUP('Monthly CF'!H$2,Revenue!$P$1:$Z$3,3,0))^(1/12)</f>
        <v>0</v>
      </c>
      <c r="J12" s="291">
        <f>I12*(1+HLOOKUP('Monthly CF'!I$2,Revenue!$P$1:$Z$3,3,0))^(1/12)</f>
        <v>0</v>
      </c>
      <c r="K12" s="291">
        <f>J12*(1+HLOOKUP('Monthly CF'!J$2,Revenue!$P$1:$Z$3,3,0))^(1/12)</f>
        <v>0</v>
      </c>
      <c r="L12" s="291">
        <f>K12*(1+HLOOKUP('Monthly CF'!K$2,Revenue!$P$1:$Z$3,3,0))^(1/12)</f>
        <v>0</v>
      </c>
      <c r="M12" s="291">
        <f>L12*(1+HLOOKUP('Monthly CF'!L$2,Revenue!$P$1:$Z$3,3,0))^(1/12)</f>
        <v>0</v>
      </c>
      <c r="N12" s="291">
        <f>M12*(1+HLOOKUP('Monthly CF'!M$2,Revenue!$P$1:$Z$3,3,0))^(1/12)</f>
        <v>0</v>
      </c>
      <c r="O12" s="291">
        <f>N12*(1+HLOOKUP('Monthly CF'!N$2,Revenue!$P$1:$Z$3,3,0))^(1/12)</f>
        <v>0</v>
      </c>
      <c r="P12" s="291">
        <f>O12*(1+HLOOKUP('Monthly CF'!O$2,Revenue!$P$1:$Z$3,3,0))^(1/12)</f>
        <v>0</v>
      </c>
      <c r="Q12" s="291">
        <f>P12*(1+HLOOKUP('Monthly CF'!P$2,Revenue!$P$1:$Z$3,3,0))^(1/12)</f>
        <v>0</v>
      </c>
      <c r="R12" s="291">
        <f>Q12*(1+HLOOKUP('Monthly CF'!Q$2,Revenue!$P$1:$Z$3,3,0))^(1/12)</f>
        <v>0</v>
      </c>
      <c r="S12" s="291">
        <f>R12*(1+HLOOKUP('Monthly CF'!R$2,Revenue!$P$1:$Z$3,3,0))^(1/12)</f>
        <v>0</v>
      </c>
      <c r="T12" s="291">
        <f>S12*(1+HLOOKUP('Monthly CF'!S$2,Revenue!$P$1:$Z$3,3,0))^(1/12)</f>
        <v>0</v>
      </c>
      <c r="U12" s="291">
        <f>T12*(1+HLOOKUP('Monthly CF'!T$2,Revenue!$P$1:$Z$3,3,0))^(1/12)</f>
        <v>0</v>
      </c>
      <c r="V12" s="291">
        <f>U12*(1+HLOOKUP('Monthly CF'!U$2,Revenue!$P$1:$Z$3,3,0))^(1/12)</f>
        <v>0</v>
      </c>
      <c r="W12" s="291">
        <f>V12*(1+HLOOKUP('Monthly CF'!V$2,Revenue!$P$1:$Z$3,3,0))^(1/12)</f>
        <v>0</v>
      </c>
      <c r="X12" s="291">
        <f>W12*(1+HLOOKUP('Monthly CF'!W$2,Revenue!$P$1:$Z$3,3,0))^(1/12)</f>
        <v>0</v>
      </c>
      <c r="Y12" s="291">
        <f>X12*(1+HLOOKUP('Monthly CF'!X$2,Revenue!$P$1:$Z$3,3,0))^(1/12)</f>
        <v>0</v>
      </c>
      <c r="Z12" s="291">
        <f>Y12*(1+HLOOKUP('Monthly CF'!Y$2,Revenue!$P$1:$Z$3,3,0))^(1/12)</f>
        <v>0</v>
      </c>
      <c r="AA12" s="291">
        <f>Z12*(1+HLOOKUP('Monthly CF'!Z$2,Revenue!$P$1:$Z$3,3,0))^(1/12)</f>
        <v>0</v>
      </c>
      <c r="AB12" s="291">
        <f>AA12*(1+HLOOKUP('Monthly CF'!AA$2,Revenue!$P$1:$Z$3,3,0))^(1/12)</f>
        <v>0</v>
      </c>
      <c r="AC12" s="291">
        <f>AB12*(1+HLOOKUP('Monthly CF'!AB$2,Revenue!$P$1:$Z$3,3,0))^(1/12)</f>
        <v>0</v>
      </c>
      <c r="AD12" s="291">
        <f>AC12*(1+HLOOKUP('Monthly CF'!AC$2,Revenue!$P$1:$Z$3,3,0))^(1/12)</f>
        <v>0</v>
      </c>
      <c r="AE12" s="291">
        <f>AD12*(1+HLOOKUP('Monthly CF'!AD$2,Revenue!$P$1:$Z$3,3,0))^(1/12)</f>
        <v>0</v>
      </c>
      <c r="AF12" s="291">
        <f>AE12*(1+HLOOKUP('Monthly CF'!AE$2,Revenue!$P$1:$Z$3,3,0))^(1/12)</f>
        <v>0</v>
      </c>
      <c r="AG12" s="291">
        <f>AF12*(1+HLOOKUP('Monthly CF'!AF$2,Revenue!$P$1:$Z$3,3,0))^(1/12)</f>
        <v>0</v>
      </c>
      <c r="AH12" s="291">
        <f>AG12*(1+HLOOKUP('Monthly CF'!AG$2,Revenue!$P$1:$Z$3,3,0))^(1/12)</f>
        <v>0</v>
      </c>
      <c r="AI12" s="291">
        <f>AH12*(1+HLOOKUP('Monthly CF'!AH$2,Revenue!$P$1:$Z$3,3,0))^(1/12)</f>
        <v>0</v>
      </c>
      <c r="AJ12" s="291">
        <f>AI12*(1+HLOOKUP('Monthly CF'!AI$2,Revenue!$P$1:$Z$3,3,0))^(1/12)</f>
        <v>0</v>
      </c>
      <c r="AK12" s="291">
        <f>AJ12*(1+HLOOKUP('Monthly CF'!AJ$2,Revenue!$P$1:$Z$3,3,0))^(1/12)</f>
        <v>0</v>
      </c>
      <c r="AL12" s="291">
        <f>AK12*(1+HLOOKUP('Monthly CF'!AK$2,Revenue!$P$1:$Z$3,3,0))^(1/12)</f>
        <v>0</v>
      </c>
      <c r="AM12" s="291">
        <f>AL12*(1+HLOOKUP('Monthly CF'!AL$2,Revenue!$P$1:$Z$3,3,0))^(1/12)</f>
        <v>0</v>
      </c>
      <c r="AN12" s="291">
        <f>AM12*(1+HLOOKUP('Monthly CF'!AM$2,Revenue!$P$1:$Z$3,3,0))^(1/12)</f>
        <v>0</v>
      </c>
      <c r="AO12" s="291">
        <f>AN12*(1+HLOOKUP('Monthly CF'!AN$2,Revenue!$P$1:$Z$3,3,0))^(1/12)</f>
        <v>0</v>
      </c>
      <c r="AP12" s="291">
        <f>AO12*(1+HLOOKUP('Monthly CF'!AO$2,Revenue!$P$1:$Z$3,3,0))^(1/12)</f>
        <v>0</v>
      </c>
      <c r="AQ12" s="291">
        <f>AP12*(1+HLOOKUP('Monthly CF'!AP$2,Revenue!$P$1:$Z$3,3,0))^(1/12)</f>
        <v>0</v>
      </c>
      <c r="AR12" s="291">
        <f>AQ12*(1+HLOOKUP('Monthly CF'!AQ$2,Revenue!$P$1:$Z$3,3,0))^(1/12)</f>
        <v>0</v>
      </c>
      <c r="AS12" s="291">
        <f>AR12*(1+HLOOKUP('Monthly CF'!AR$2,Revenue!$P$1:$Z$3,3,0))^(1/12)</f>
        <v>0</v>
      </c>
      <c r="AT12" s="291">
        <f>AS12*(1+HLOOKUP('Monthly CF'!AS$2,Revenue!$P$1:$Z$3,3,0))^(1/12)</f>
        <v>0</v>
      </c>
      <c r="AU12" s="291">
        <f>AT12*(1+HLOOKUP('Monthly CF'!AT$2,Revenue!$P$1:$Z$3,3,0))^(1/12)</f>
        <v>0</v>
      </c>
      <c r="AV12" s="291">
        <f>AU12*(1+HLOOKUP('Monthly CF'!AU$2,Revenue!$P$1:$Z$3,3,0))^(1/12)</f>
        <v>0</v>
      </c>
      <c r="AW12" s="291">
        <f>AV12*(1+HLOOKUP('Monthly CF'!AV$2,Revenue!$P$1:$Z$3,3,0))^(1/12)</f>
        <v>0</v>
      </c>
      <c r="AX12" s="291">
        <f>AW12*(1+HLOOKUP('Monthly CF'!AW$2,Revenue!$P$1:$Z$3,3,0))^(1/12)</f>
        <v>0</v>
      </c>
      <c r="AY12" s="291">
        <f>AX12*(1+HLOOKUP('Monthly CF'!AX$2,Revenue!$P$1:$Z$3,3,0))^(1/12)</f>
        <v>0</v>
      </c>
      <c r="AZ12" s="291">
        <f>AY12*(1+HLOOKUP('Monthly CF'!AY$2,Revenue!$P$1:$Z$3,3,0))^(1/12)</f>
        <v>0</v>
      </c>
      <c r="BA12" s="291">
        <f>AZ12*(1+HLOOKUP('Monthly CF'!AZ$2,Revenue!$P$1:$Z$3,3,0))^(1/12)</f>
        <v>0</v>
      </c>
      <c r="BB12" s="291">
        <f>BA12*(1+HLOOKUP('Monthly CF'!BA$2,Revenue!$P$1:$Z$3,3,0))^(1/12)</f>
        <v>0</v>
      </c>
      <c r="BC12" s="291">
        <f>BB12*(1+HLOOKUP('Monthly CF'!BB$2,Revenue!$P$1:$Z$3,3,0))^(1/12)</f>
        <v>0</v>
      </c>
      <c r="BD12" s="291">
        <f>BC12*(1+HLOOKUP('Monthly CF'!BC$2,Revenue!$P$1:$Z$3,3,0))^(1/12)</f>
        <v>0</v>
      </c>
      <c r="BE12" s="291">
        <f>BD12*(1+HLOOKUP('Monthly CF'!BD$2,Revenue!$P$1:$Z$3,3,0))^(1/12)</f>
        <v>0</v>
      </c>
      <c r="BF12" s="291">
        <f>BE12*(1+HLOOKUP('Monthly CF'!BE$2,Revenue!$P$1:$Z$3,3,0))^(1/12)</f>
        <v>0</v>
      </c>
      <c r="BG12" s="291">
        <f>BF12*(1+HLOOKUP('Monthly CF'!BF$2,Revenue!$P$1:$Z$3,3,0))^(1/12)</f>
        <v>0</v>
      </c>
      <c r="BH12" s="291">
        <f>BG12*(1+HLOOKUP('Monthly CF'!BG$2,Revenue!$P$1:$Z$3,3,0))^(1/12)</f>
        <v>0</v>
      </c>
      <c r="BI12" s="291">
        <f>BH12*(1+HLOOKUP('Monthly CF'!BH$2,Revenue!$P$1:$Z$3,3,0))^(1/12)</f>
        <v>0</v>
      </c>
      <c r="BJ12" s="291">
        <f>BI12*(1+HLOOKUP('Monthly CF'!BI$2,Revenue!$P$1:$Z$3,3,0))^(1/12)</f>
        <v>0</v>
      </c>
      <c r="BK12" s="291">
        <f>BJ12*(1+HLOOKUP('Monthly CF'!BJ$2,Revenue!$P$1:$Z$3,3,0))^(1/12)</f>
        <v>0</v>
      </c>
      <c r="BL12" s="291">
        <f>BK12*(1+HLOOKUP('Monthly CF'!BK$2,Revenue!$P$1:$Z$3,3,0))^(1/12)</f>
        <v>0</v>
      </c>
      <c r="BM12" s="291">
        <f>BL12*(1+HLOOKUP('Monthly CF'!BL$2,Revenue!$P$1:$Z$3,3,0))^(1/12)</f>
        <v>0</v>
      </c>
      <c r="BN12" s="291">
        <f>BM12*(1+HLOOKUP('Monthly CF'!BM$2,Revenue!$P$1:$Z$3,3,0))^(1/12)</f>
        <v>0</v>
      </c>
      <c r="BO12" s="291">
        <f>BN12*(1+HLOOKUP('Monthly CF'!BN$2,Revenue!$P$1:$Z$3,3,0))^(1/12)</f>
        <v>0</v>
      </c>
      <c r="BP12" s="291">
        <f>BO12*(1+HLOOKUP('Monthly CF'!BO$2,Revenue!$P$1:$Z$3,3,0))^(1/12)</f>
        <v>0</v>
      </c>
      <c r="BQ12" s="291">
        <f>BP12*(1+HLOOKUP('Monthly CF'!BP$2,Revenue!$P$1:$Z$3,3,0))^(1/12)</f>
        <v>0</v>
      </c>
      <c r="BR12" s="291">
        <f>BQ12*(1+HLOOKUP('Monthly CF'!BQ$2,Revenue!$P$1:$Z$3,3,0))^(1/12)</f>
        <v>0</v>
      </c>
      <c r="BS12" s="291">
        <f>BR12*(1+HLOOKUP('Monthly CF'!BR$2,Revenue!$P$1:$Z$3,3,0))^(1/12)</f>
        <v>0</v>
      </c>
      <c r="BT12" s="291">
        <f>BS12*(1+HLOOKUP('Monthly CF'!BS$2,Revenue!$P$1:$Z$3,3,0))^(1/12)</f>
        <v>0</v>
      </c>
      <c r="BU12" s="291">
        <f>BT12*(1+HLOOKUP('Monthly CF'!BT$2,Revenue!$P$1:$Z$3,3,0))^(1/12)</f>
        <v>0</v>
      </c>
      <c r="BV12" s="291">
        <f>BU12*(1+HLOOKUP('Monthly CF'!BU$2,Revenue!$P$1:$Z$3,3,0))^(1/12)</f>
        <v>0</v>
      </c>
      <c r="BW12" s="291">
        <f>BV12*(1+HLOOKUP('Monthly CF'!BV$2,Revenue!$P$1:$Z$3,3,0))^(1/12)</f>
        <v>0</v>
      </c>
      <c r="BX12" s="291">
        <f>BW12*(1+HLOOKUP('Monthly CF'!BW$2,Revenue!$P$1:$Z$3,3,0))^(1/12)</f>
        <v>0</v>
      </c>
      <c r="BY12" s="291">
        <f>BX12*(1+HLOOKUP('Monthly CF'!BX$2,Revenue!$P$1:$Z$3,3,0))^(1/12)</f>
        <v>0</v>
      </c>
      <c r="BZ12" s="291">
        <f>BY12*(1+HLOOKUP('Monthly CF'!BY$2,Revenue!$P$1:$Z$3,3,0))^(1/12)</f>
        <v>0</v>
      </c>
      <c r="CA12" s="291">
        <f>BZ12*(1+HLOOKUP('Monthly CF'!BZ$2,Revenue!$P$1:$Z$3,3,0))^(1/12)</f>
        <v>0</v>
      </c>
      <c r="CB12" s="291">
        <f>CA12*(1+HLOOKUP('Monthly CF'!CA$2,Revenue!$P$1:$Z$3,3,0))^(1/12)</f>
        <v>0</v>
      </c>
      <c r="CC12" s="291">
        <f>CB12*(1+HLOOKUP('Monthly CF'!CB$2,Revenue!$P$1:$Z$3,3,0))^(1/12)</f>
        <v>0</v>
      </c>
      <c r="CD12" s="291">
        <f>CC12*(1+HLOOKUP('Monthly CF'!CC$2,Revenue!$P$1:$Z$3,3,0))^(1/12)</f>
        <v>0</v>
      </c>
      <c r="CE12" s="291">
        <f>CD12*(1+HLOOKUP('Monthly CF'!CD$2,Revenue!$P$1:$Z$3,3,0))^(1/12)</f>
        <v>0</v>
      </c>
      <c r="CF12" s="291">
        <f>CE12*(1+HLOOKUP('Monthly CF'!CE$2,Revenue!$P$1:$Z$3,3,0))^(1/12)</f>
        <v>0</v>
      </c>
      <c r="CG12" s="291">
        <f>CF12*(1+HLOOKUP('Monthly CF'!CF$2,Revenue!$P$1:$Z$3,3,0))^(1/12)</f>
        <v>0</v>
      </c>
      <c r="CH12" s="291">
        <f>CG12*(1+HLOOKUP('Monthly CF'!CG$2,Revenue!$P$1:$Z$3,3,0))^(1/12)</f>
        <v>0</v>
      </c>
      <c r="CI12" s="291">
        <f>CH12*(1+HLOOKUP('Monthly CF'!CH$2,Revenue!$P$1:$Z$3,3,0))^(1/12)</f>
        <v>0</v>
      </c>
      <c r="CJ12" s="291">
        <f>CI12*(1+HLOOKUP('Monthly CF'!CI$2,Revenue!$P$1:$Z$3,3,0))^(1/12)</f>
        <v>0</v>
      </c>
      <c r="CK12" s="291">
        <f>CJ12*(1+HLOOKUP('Monthly CF'!CJ$2,Revenue!$P$1:$Z$3,3,0))^(1/12)</f>
        <v>0</v>
      </c>
      <c r="CL12" s="291">
        <f>CK12*(1+HLOOKUP('Monthly CF'!CK$2,Revenue!$P$1:$Z$3,3,0))^(1/12)</f>
        <v>0</v>
      </c>
      <c r="CM12" s="291">
        <f>CL12*(1+HLOOKUP('Monthly CF'!CL$2,Revenue!$P$1:$Z$3,3,0))^(1/12)</f>
        <v>0</v>
      </c>
      <c r="CN12" s="291">
        <f>CM12*(1+HLOOKUP('Monthly CF'!CM$2,Revenue!$P$1:$Z$3,3,0))^(1/12)</f>
        <v>0</v>
      </c>
      <c r="CO12" s="291">
        <f>CN12*(1+HLOOKUP('Monthly CF'!CN$2,Revenue!$P$1:$Z$3,3,0))^(1/12)</f>
        <v>0</v>
      </c>
      <c r="CP12" s="291">
        <f>CO12*(1+HLOOKUP('Monthly CF'!CO$2,Revenue!$P$1:$Z$3,3,0))^(1/12)</f>
        <v>0</v>
      </c>
      <c r="CQ12" s="291">
        <f>CP12*(1+HLOOKUP('Monthly CF'!CP$2,Revenue!$P$1:$Z$3,3,0))^(1/12)</f>
        <v>0</v>
      </c>
      <c r="CR12" s="291">
        <f>CQ12*(1+HLOOKUP('Monthly CF'!CQ$2,Revenue!$P$1:$Z$3,3,0))^(1/12)</f>
        <v>0</v>
      </c>
      <c r="CS12" s="291">
        <f>CR12*(1+HLOOKUP('Monthly CF'!CR$2,Revenue!$P$1:$Z$3,3,0))^(1/12)</f>
        <v>0</v>
      </c>
      <c r="CT12" s="291">
        <f>CS12*(1+HLOOKUP('Monthly CF'!CS$2,Revenue!$P$1:$Z$3,3,0))^(1/12)</f>
        <v>0</v>
      </c>
      <c r="CU12" s="291">
        <f>CT12*(1+HLOOKUP('Monthly CF'!CT$2,Revenue!$P$1:$Z$3,3,0))^(1/12)</f>
        <v>0</v>
      </c>
      <c r="CV12" s="291">
        <f>CU12*(1+HLOOKUP('Monthly CF'!CU$2,Revenue!$P$1:$Z$3,3,0))^(1/12)</f>
        <v>0</v>
      </c>
      <c r="CW12" s="291">
        <f>CV12*(1+HLOOKUP('Monthly CF'!CV$2,Revenue!$P$1:$Z$3,3,0))^(1/12)</f>
        <v>0</v>
      </c>
      <c r="CX12" s="291">
        <f>CW12*(1+HLOOKUP('Monthly CF'!CW$2,Revenue!$P$1:$Z$3,3,0))^(1/12)</f>
        <v>0</v>
      </c>
      <c r="CY12" s="291">
        <f>CX12*(1+HLOOKUP('Monthly CF'!CX$2,Revenue!$P$1:$Z$3,3,0))^(1/12)</f>
        <v>0</v>
      </c>
      <c r="CZ12" s="291">
        <f>CY12*(1+HLOOKUP('Monthly CF'!CY$2,Revenue!$P$1:$Z$3,3,0))^(1/12)</f>
        <v>0</v>
      </c>
      <c r="DA12" s="291">
        <f>CZ12*(1+HLOOKUP('Monthly CF'!CZ$2,Revenue!$P$1:$Z$3,3,0))^(1/12)</f>
        <v>0</v>
      </c>
      <c r="DB12" s="291">
        <f>DA12*(1+HLOOKUP('Monthly CF'!DA$2,Revenue!$P$1:$Z$3,3,0))^(1/12)</f>
        <v>0</v>
      </c>
      <c r="DC12" s="291">
        <f>DB12*(1+HLOOKUP('Monthly CF'!DB$2,Revenue!$P$1:$Z$3,3,0))^(1/12)</f>
        <v>0</v>
      </c>
      <c r="DD12" s="291">
        <f>DC12*(1+HLOOKUP('Monthly CF'!DC$2,Revenue!$P$1:$Z$3,3,0))^(1/12)</f>
        <v>0</v>
      </c>
      <c r="DE12" s="291">
        <f>DD12*(1+HLOOKUP('Monthly CF'!DD$2,Revenue!$P$1:$Z$3,3,0))^(1/12)</f>
        <v>0</v>
      </c>
      <c r="DF12" s="291">
        <f>DE12*(1+HLOOKUP('Monthly CF'!DE$2,Revenue!$P$1:$Z$3,3,0))^(1/12)</f>
        <v>0</v>
      </c>
      <c r="DG12" s="291">
        <f>DF12*(1+HLOOKUP('Monthly CF'!DF$2,Revenue!$P$1:$Z$3,3,0))^(1/12)</f>
        <v>0</v>
      </c>
      <c r="DH12" s="291">
        <f>DG12*(1+HLOOKUP('Monthly CF'!DG$2,Revenue!$P$1:$Z$3,3,0))^(1/12)</f>
        <v>0</v>
      </c>
      <c r="DI12" s="291">
        <f>DH12*(1+HLOOKUP('Monthly CF'!DH$2,Revenue!$P$1:$Z$3,3,0))^(1/12)</f>
        <v>0</v>
      </c>
      <c r="DJ12" s="291">
        <f>DI12*(1+HLOOKUP('Monthly CF'!DI$2,Revenue!$P$1:$Z$3,3,0))^(1/12)</f>
        <v>0</v>
      </c>
      <c r="DK12" s="291">
        <f>DJ12*(1+HLOOKUP('Monthly CF'!DJ$2,Revenue!$P$1:$Z$3,3,0))^(1/12)</f>
        <v>0</v>
      </c>
      <c r="DL12" s="291">
        <f>DK12*(1+HLOOKUP('Monthly CF'!DK$2,Revenue!$P$1:$Z$3,3,0))^(1/12)</f>
        <v>0</v>
      </c>
      <c r="DM12" s="291">
        <f>DL12*(1+HLOOKUP('Monthly CF'!DL$2,Revenue!$P$1:$Z$3,3,0))^(1/12)</f>
        <v>0</v>
      </c>
      <c r="DN12" s="291">
        <f>DM12*(1+HLOOKUP('Monthly CF'!DM$2,Revenue!$P$1:$Z$3,3,0))^(1/12)</f>
        <v>0</v>
      </c>
      <c r="DO12" s="291">
        <f>DN12*(1+HLOOKUP('Monthly CF'!DN$2,Revenue!$P$1:$Z$3,3,0))^(1/12)</f>
        <v>0</v>
      </c>
      <c r="DP12" s="291">
        <f>DO12*(1+HLOOKUP('Monthly CF'!DO$2,Revenue!$P$1:$Z$3,3,0))^(1/12)</f>
        <v>0</v>
      </c>
      <c r="DQ12" s="291">
        <f>DP12*(1+HLOOKUP('Monthly CF'!DP$2,Revenue!$P$1:$Z$3,3,0))^(1/12)</f>
        <v>0</v>
      </c>
      <c r="DR12" s="291">
        <f>DQ12*(1+HLOOKUP('Monthly CF'!DQ$2,Revenue!$P$1:$Z$3,3,0))^(1/12)</f>
        <v>0</v>
      </c>
      <c r="DS12" s="291">
        <f>DR12*(1+HLOOKUP('Monthly CF'!DR$2,Revenue!$P$1:$Z$3,3,0))^(1/12)</f>
        <v>0</v>
      </c>
      <c r="DT12" s="291">
        <f>DS12*(1+HLOOKUP('Monthly CF'!DS$2,Revenue!$P$1:$Z$3,3,0))^(1/12)</f>
        <v>0</v>
      </c>
      <c r="DU12" s="291">
        <f>DT12*(1+HLOOKUP('Monthly CF'!DT$2,Revenue!$P$1:$Z$3,3,0))^(1/12)</f>
        <v>0</v>
      </c>
      <c r="DV12" s="291">
        <f>DU12*(1+HLOOKUP('Monthly CF'!DU$2,Revenue!$P$1:$Z$3,3,0))^(1/12)</f>
        <v>0</v>
      </c>
      <c r="DW12" s="291">
        <f>DV12*(1+HLOOKUP('Monthly CF'!DV$2,Revenue!$P$1:$Z$3,3,0))^(1/12)</f>
        <v>0</v>
      </c>
      <c r="DX12" s="291">
        <f>DW12*(1+HLOOKUP('Monthly CF'!DW$2,Revenue!$P$1:$Z$3,3,0))^(1/12)</f>
        <v>0</v>
      </c>
      <c r="DY12" s="291">
        <f>DX12*(1+HLOOKUP('Monthly CF'!DX$2,Revenue!$P$1:$Z$3,3,0))^(1/12)</f>
        <v>0</v>
      </c>
      <c r="DZ12" s="291">
        <f>DY12*(1+HLOOKUP('Monthly CF'!DY$2,Revenue!$P$1:$Z$3,3,0))^(1/12)</f>
        <v>0</v>
      </c>
      <c r="EA12" s="291">
        <f>DZ12*(1+HLOOKUP('Monthly CF'!DZ$2,Revenue!$P$1:$Z$3,3,0))^(1/12)</f>
        <v>0</v>
      </c>
      <c r="EB12" s="291">
        <f>EA12*(1+HLOOKUP('Monthly CF'!EA$2,Revenue!$P$1:$Z$3,3,0))^(1/12)</f>
        <v>0</v>
      </c>
      <c r="EC12" s="291">
        <f>EB12*(1+HLOOKUP('Monthly CF'!EB$2,Revenue!$P$1:$Z$3,3,0))^(1/12)</f>
        <v>0</v>
      </c>
      <c r="ED12" s="291">
        <f>EC12*(1+HLOOKUP('Monthly CF'!EC$2,Revenue!$P$1:$Z$3,3,0))^(1/12)</f>
        <v>0</v>
      </c>
      <c r="EE12" s="291">
        <f>ED12*(1+HLOOKUP('Monthly CF'!ED$2,Revenue!$P$1:$Z$3,3,0))^(1/12)</f>
        <v>0</v>
      </c>
    </row>
    <row r="13" spans="1:135" x14ac:dyDescent="0.4">
      <c r="A13" s="128">
        <f>SUMIF($2:$2,"&lt;="&amp;HOLD,'Monthly CF'!13:13)</f>
        <v>0</v>
      </c>
      <c r="B13" s="80" t="str">
        <f>Revenue!A21</f>
        <v>Late Fees</v>
      </c>
      <c r="C13" s="291"/>
      <c r="D13" s="291">
        <f>Revenue!B21*UNITS</f>
        <v>0</v>
      </c>
      <c r="E13" s="291">
        <f>D13*(1+HLOOKUP('Monthly CF'!D$2,Revenue!$P$1:$Z$3,3,0))^(1/12)</f>
        <v>0</v>
      </c>
      <c r="F13" s="291">
        <f>E13*(1+HLOOKUP('Monthly CF'!E$2,Revenue!$P$1:$Z$3,3,0))^(1/12)</f>
        <v>0</v>
      </c>
      <c r="G13" s="291">
        <f>F13*(1+HLOOKUP('Monthly CF'!F$2,Revenue!$P$1:$Z$3,3,0))^(1/12)</f>
        <v>0</v>
      </c>
      <c r="H13" s="291">
        <f>G13*(1+HLOOKUP('Monthly CF'!G$2,Revenue!$P$1:$Z$3,3,0))^(1/12)</f>
        <v>0</v>
      </c>
      <c r="I13" s="291">
        <f>H13*(1+HLOOKUP('Monthly CF'!H$2,Revenue!$P$1:$Z$3,3,0))^(1/12)</f>
        <v>0</v>
      </c>
      <c r="J13" s="291">
        <f>I13*(1+HLOOKUP('Monthly CF'!I$2,Revenue!$P$1:$Z$3,3,0))^(1/12)</f>
        <v>0</v>
      </c>
      <c r="K13" s="291">
        <f>J13*(1+HLOOKUP('Monthly CF'!J$2,Revenue!$P$1:$Z$3,3,0))^(1/12)</f>
        <v>0</v>
      </c>
      <c r="L13" s="291">
        <f>K13*(1+HLOOKUP('Monthly CF'!K$2,Revenue!$P$1:$Z$3,3,0))^(1/12)</f>
        <v>0</v>
      </c>
      <c r="M13" s="291">
        <f>L13*(1+HLOOKUP('Monthly CF'!L$2,Revenue!$P$1:$Z$3,3,0))^(1/12)</f>
        <v>0</v>
      </c>
      <c r="N13" s="291">
        <f>M13*(1+HLOOKUP('Monthly CF'!M$2,Revenue!$P$1:$Z$3,3,0))^(1/12)</f>
        <v>0</v>
      </c>
      <c r="O13" s="291">
        <f>N13*(1+HLOOKUP('Monthly CF'!N$2,Revenue!$P$1:$Z$3,3,0))^(1/12)</f>
        <v>0</v>
      </c>
      <c r="P13" s="291">
        <f>O13*(1+HLOOKUP('Monthly CF'!O$2,Revenue!$P$1:$Z$3,3,0))^(1/12)</f>
        <v>0</v>
      </c>
      <c r="Q13" s="291">
        <f>P13*(1+HLOOKUP('Monthly CF'!P$2,Revenue!$P$1:$Z$3,3,0))^(1/12)</f>
        <v>0</v>
      </c>
      <c r="R13" s="291">
        <f>Q13*(1+HLOOKUP('Monthly CF'!Q$2,Revenue!$P$1:$Z$3,3,0))^(1/12)</f>
        <v>0</v>
      </c>
      <c r="S13" s="291">
        <f>R13*(1+HLOOKUP('Monthly CF'!R$2,Revenue!$P$1:$Z$3,3,0))^(1/12)</f>
        <v>0</v>
      </c>
      <c r="T13" s="291">
        <f>S13*(1+HLOOKUP('Monthly CF'!S$2,Revenue!$P$1:$Z$3,3,0))^(1/12)</f>
        <v>0</v>
      </c>
      <c r="U13" s="291">
        <f>T13*(1+HLOOKUP('Monthly CF'!T$2,Revenue!$P$1:$Z$3,3,0))^(1/12)</f>
        <v>0</v>
      </c>
      <c r="V13" s="291">
        <f>U13*(1+HLOOKUP('Monthly CF'!U$2,Revenue!$P$1:$Z$3,3,0))^(1/12)</f>
        <v>0</v>
      </c>
      <c r="W13" s="291">
        <f>V13*(1+HLOOKUP('Monthly CF'!V$2,Revenue!$P$1:$Z$3,3,0))^(1/12)</f>
        <v>0</v>
      </c>
      <c r="X13" s="291">
        <f>W13*(1+HLOOKUP('Monthly CF'!W$2,Revenue!$P$1:$Z$3,3,0))^(1/12)</f>
        <v>0</v>
      </c>
      <c r="Y13" s="291">
        <f>X13*(1+HLOOKUP('Monthly CF'!X$2,Revenue!$P$1:$Z$3,3,0))^(1/12)</f>
        <v>0</v>
      </c>
      <c r="Z13" s="291">
        <f>Y13*(1+HLOOKUP('Monthly CF'!Y$2,Revenue!$P$1:$Z$3,3,0))^(1/12)</f>
        <v>0</v>
      </c>
      <c r="AA13" s="291">
        <f>Z13*(1+HLOOKUP('Monthly CF'!Z$2,Revenue!$P$1:$Z$3,3,0))^(1/12)</f>
        <v>0</v>
      </c>
      <c r="AB13" s="291">
        <f>AA13*(1+HLOOKUP('Monthly CF'!AA$2,Revenue!$P$1:$Z$3,3,0))^(1/12)</f>
        <v>0</v>
      </c>
      <c r="AC13" s="291">
        <f>AB13*(1+HLOOKUP('Monthly CF'!AB$2,Revenue!$P$1:$Z$3,3,0))^(1/12)</f>
        <v>0</v>
      </c>
      <c r="AD13" s="291">
        <f>AC13*(1+HLOOKUP('Monthly CF'!AC$2,Revenue!$P$1:$Z$3,3,0))^(1/12)</f>
        <v>0</v>
      </c>
      <c r="AE13" s="291">
        <f>AD13*(1+HLOOKUP('Monthly CF'!AD$2,Revenue!$P$1:$Z$3,3,0))^(1/12)</f>
        <v>0</v>
      </c>
      <c r="AF13" s="291">
        <f>AE13*(1+HLOOKUP('Monthly CF'!AE$2,Revenue!$P$1:$Z$3,3,0))^(1/12)</f>
        <v>0</v>
      </c>
      <c r="AG13" s="291">
        <f>AF13*(1+HLOOKUP('Monthly CF'!AF$2,Revenue!$P$1:$Z$3,3,0))^(1/12)</f>
        <v>0</v>
      </c>
      <c r="AH13" s="291">
        <f>AG13*(1+HLOOKUP('Monthly CF'!AG$2,Revenue!$P$1:$Z$3,3,0))^(1/12)</f>
        <v>0</v>
      </c>
      <c r="AI13" s="291">
        <f>AH13*(1+HLOOKUP('Monthly CF'!AH$2,Revenue!$P$1:$Z$3,3,0))^(1/12)</f>
        <v>0</v>
      </c>
      <c r="AJ13" s="291">
        <f>AI13*(1+HLOOKUP('Monthly CF'!AI$2,Revenue!$P$1:$Z$3,3,0))^(1/12)</f>
        <v>0</v>
      </c>
      <c r="AK13" s="291">
        <f>AJ13*(1+HLOOKUP('Monthly CF'!AJ$2,Revenue!$P$1:$Z$3,3,0))^(1/12)</f>
        <v>0</v>
      </c>
      <c r="AL13" s="291">
        <f>AK13*(1+HLOOKUP('Monthly CF'!AK$2,Revenue!$P$1:$Z$3,3,0))^(1/12)</f>
        <v>0</v>
      </c>
      <c r="AM13" s="291">
        <f>AL13*(1+HLOOKUP('Monthly CF'!AL$2,Revenue!$P$1:$Z$3,3,0))^(1/12)</f>
        <v>0</v>
      </c>
      <c r="AN13" s="291">
        <f>AM13*(1+HLOOKUP('Monthly CF'!AM$2,Revenue!$P$1:$Z$3,3,0))^(1/12)</f>
        <v>0</v>
      </c>
      <c r="AO13" s="291">
        <f>AN13*(1+HLOOKUP('Monthly CF'!AN$2,Revenue!$P$1:$Z$3,3,0))^(1/12)</f>
        <v>0</v>
      </c>
      <c r="AP13" s="291">
        <f>AO13*(1+HLOOKUP('Monthly CF'!AO$2,Revenue!$P$1:$Z$3,3,0))^(1/12)</f>
        <v>0</v>
      </c>
      <c r="AQ13" s="291">
        <f>AP13*(1+HLOOKUP('Monthly CF'!AP$2,Revenue!$P$1:$Z$3,3,0))^(1/12)</f>
        <v>0</v>
      </c>
      <c r="AR13" s="291">
        <f>AQ13*(1+HLOOKUP('Monthly CF'!AQ$2,Revenue!$P$1:$Z$3,3,0))^(1/12)</f>
        <v>0</v>
      </c>
      <c r="AS13" s="291">
        <f>AR13*(1+HLOOKUP('Monthly CF'!AR$2,Revenue!$P$1:$Z$3,3,0))^(1/12)</f>
        <v>0</v>
      </c>
      <c r="AT13" s="291">
        <f>AS13*(1+HLOOKUP('Monthly CF'!AS$2,Revenue!$P$1:$Z$3,3,0))^(1/12)</f>
        <v>0</v>
      </c>
      <c r="AU13" s="291">
        <f>AT13*(1+HLOOKUP('Monthly CF'!AT$2,Revenue!$P$1:$Z$3,3,0))^(1/12)</f>
        <v>0</v>
      </c>
      <c r="AV13" s="291">
        <f>AU13*(1+HLOOKUP('Monthly CF'!AU$2,Revenue!$P$1:$Z$3,3,0))^(1/12)</f>
        <v>0</v>
      </c>
      <c r="AW13" s="291">
        <f>AV13*(1+HLOOKUP('Monthly CF'!AV$2,Revenue!$P$1:$Z$3,3,0))^(1/12)</f>
        <v>0</v>
      </c>
      <c r="AX13" s="291">
        <f>AW13*(1+HLOOKUP('Monthly CF'!AW$2,Revenue!$P$1:$Z$3,3,0))^(1/12)</f>
        <v>0</v>
      </c>
      <c r="AY13" s="291">
        <f>AX13*(1+HLOOKUP('Monthly CF'!AX$2,Revenue!$P$1:$Z$3,3,0))^(1/12)</f>
        <v>0</v>
      </c>
      <c r="AZ13" s="291">
        <f>AY13*(1+HLOOKUP('Monthly CF'!AY$2,Revenue!$P$1:$Z$3,3,0))^(1/12)</f>
        <v>0</v>
      </c>
      <c r="BA13" s="291">
        <f>AZ13*(1+HLOOKUP('Monthly CF'!AZ$2,Revenue!$P$1:$Z$3,3,0))^(1/12)</f>
        <v>0</v>
      </c>
      <c r="BB13" s="291">
        <f>BA13*(1+HLOOKUP('Monthly CF'!BA$2,Revenue!$P$1:$Z$3,3,0))^(1/12)</f>
        <v>0</v>
      </c>
      <c r="BC13" s="291">
        <f>BB13*(1+HLOOKUP('Monthly CF'!BB$2,Revenue!$P$1:$Z$3,3,0))^(1/12)</f>
        <v>0</v>
      </c>
      <c r="BD13" s="291">
        <f>BC13*(1+HLOOKUP('Monthly CF'!BC$2,Revenue!$P$1:$Z$3,3,0))^(1/12)</f>
        <v>0</v>
      </c>
      <c r="BE13" s="291">
        <f>BD13*(1+HLOOKUP('Monthly CF'!BD$2,Revenue!$P$1:$Z$3,3,0))^(1/12)</f>
        <v>0</v>
      </c>
      <c r="BF13" s="291">
        <f>BE13*(1+HLOOKUP('Monthly CF'!BE$2,Revenue!$P$1:$Z$3,3,0))^(1/12)</f>
        <v>0</v>
      </c>
      <c r="BG13" s="291">
        <f>BF13*(1+HLOOKUP('Monthly CF'!BF$2,Revenue!$P$1:$Z$3,3,0))^(1/12)</f>
        <v>0</v>
      </c>
      <c r="BH13" s="291">
        <f>BG13*(1+HLOOKUP('Monthly CF'!BG$2,Revenue!$P$1:$Z$3,3,0))^(1/12)</f>
        <v>0</v>
      </c>
      <c r="BI13" s="291">
        <f>BH13*(1+HLOOKUP('Monthly CF'!BH$2,Revenue!$P$1:$Z$3,3,0))^(1/12)</f>
        <v>0</v>
      </c>
      <c r="BJ13" s="291">
        <f>BI13*(1+HLOOKUP('Monthly CF'!BI$2,Revenue!$P$1:$Z$3,3,0))^(1/12)</f>
        <v>0</v>
      </c>
      <c r="BK13" s="291">
        <f>BJ13*(1+HLOOKUP('Monthly CF'!BJ$2,Revenue!$P$1:$Z$3,3,0))^(1/12)</f>
        <v>0</v>
      </c>
      <c r="BL13" s="291">
        <f>BK13*(1+HLOOKUP('Monthly CF'!BK$2,Revenue!$P$1:$Z$3,3,0))^(1/12)</f>
        <v>0</v>
      </c>
      <c r="BM13" s="291">
        <f>BL13*(1+HLOOKUP('Monthly CF'!BL$2,Revenue!$P$1:$Z$3,3,0))^(1/12)</f>
        <v>0</v>
      </c>
      <c r="BN13" s="291">
        <f>BM13*(1+HLOOKUP('Monthly CF'!BM$2,Revenue!$P$1:$Z$3,3,0))^(1/12)</f>
        <v>0</v>
      </c>
      <c r="BO13" s="291">
        <f>BN13*(1+HLOOKUP('Monthly CF'!BN$2,Revenue!$P$1:$Z$3,3,0))^(1/12)</f>
        <v>0</v>
      </c>
      <c r="BP13" s="291">
        <f>BO13*(1+HLOOKUP('Monthly CF'!BO$2,Revenue!$P$1:$Z$3,3,0))^(1/12)</f>
        <v>0</v>
      </c>
      <c r="BQ13" s="291">
        <f>BP13*(1+HLOOKUP('Monthly CF'!BP$2,Revenue!$P$1:$Z$3,3,0))^(1/12)</f>
        <v>0</v>
      </c>
      <c r="BR13" s="291">
        <f>BQ13*(1+HLOOKUP('Monthly CF'!BQ$2,Revenue!$P$1:$Z$3,3,0))^(1/12)</f>
        <v>0</v>
      </c>
      <c r="BS13" s="291">
        <f>BR13*(1+HLOOKUP('Monthly CF'!BR$2,Revenue!$P$1:$Z$3,3,0))^(1/12)</f>
        <v>0</v>
      </c>
      <c r="BT13" s="291">
        <f>BS13*(1+HLOOKUP('Monthly CF'!BS$2,Revenue!$P$1:$Z$3,3,0))^(1/12)</f>
        <v>0</v>
      </c>
      <c r="BU13" s="291">
        <f>BT13*(1+HLOOKUP('Monthly CF'!BT$2,Revenue!$P$1:$Z$3,3,0))^(1/12)</f>
        <v>0</v>
      </c>
      <c r="BV13" s="291">
        <f>BU13*(1+HLOOKUP('Monthly CF'!BU$2,Revenue!$P$1:$Z$3,3,0))^(1/12)</f>
        <v>0</v>
      </c>
      <c r="BW13" s="291">
        <f>BV13*(1+HLOOKUP('Monthly CF'!BV$2,Revenue!$P$1:$Z$3,3,0))^(1/12)</f>
        <v>0</v>
      </c>
      <c r="BX13" s="291">
        <f>BW13*(1+HLOOKUP('Monthly CF'!BW$2,Revenue!$P$1:$Z$3,3,0))^(1/12)</f>
        <v>0</v>
      </c>
      <c r="BY13" s="291">
        <f>BX13*(1+HLOOKUP('Monthly CF'!BX$2,Revenue!$P$1:$Z$3,3,0))^(1/12)</f>
        <v>0</v>
      </c>
      <c r="BZ13" s="291">
        <f>BY13*(1+HLOOKUP('Monthly CF'!BY$2,Revenue!$P$1:$Z$3,3,0))^(1/12)</f>
        <v>0</v>
      </c>
      <c r="CA13" s="291">
        <f>BZ13*(1+HLOOKUP('Monthly CF'!BZ$2,Revenue!$P$1:$Z$3,3,0))^(1/12)</f>
        <v>0</v>
      </c>
      <c r="CB13" s="291">
        <f>CA13*(1+HLOOKUP('Monthly CF'!CA$2,Revenue!$P$1:$Z$3,3,0))^(1/12)</f>
        <v>0</v>
      </c>
      <c r="CC13" s="291">
        <f>CB13*(1+HLOOKUP('Monthly CF'!CB$2,Revenue!$P$1:$Z$3,3,0))^(1/12)</f>
        <v>0</v>
      </c>
      <c r="CD13" s="291">
        <f>CC13*(1+HLOOKUP('Monthly CF'!CC$2,Revenue!$P$1:$Z$3,3,0))^(1/12)</f>
        <v>0</v>
      </c>
      <c r="CE13" s="291">
        <f>CD13*(1+HLOOKUP('Monthly CF'!CD$2,Revenue!$P$1:$Z$3,3,0))^(1/12)</f>
        <v>0</v>
      </c>
      <c r="CF13" s="291">
        <f>CE13*(1+HLOOKUP('Monthly CF'!CE$2,Revenue!$P$1:$Z$3,3,0))^(1/12)</f>
        <v>0</v>
      </c>
      <c r="CG13" s="291">
        <f>CF13*(1+HLOOKUP('Monthly CF'!CF$2,Revenue!$P$1:$Z$3,3,0))^(1/12)</f>
        <v>0</v>
      </c>
      <c r="CH13" s="291">
        <f>CG13*(1+HLOOKUP('Monthly CF'!CG$2,Revenue!$P$1:$Z$3,3,0))^(1/12)</f>
        <v>0</v>
      </c>
      <c r="CI13" s="291">
        <f>CH13*(1+HLOOKUP('Monthly CF'!CH$2,Revenue!$P$1:$Z$3,3,0))^(1/12)</f>
        <v>0</v>
      </c>
      <c r="CJ13" s="291">
        <f>CI13*(1+HLOOKUP('Monthly CF'!CI$2,Revenue!$P$1:$Z$3,3,0))^(1/12)</f>
        <v>0</v>
      </c>
      <c r="CK13" s="291">
        <f>CJ13*(1+HLOOKUP('Monthly CF'!CJ$2,Revenue!$P$1:$Z$3,3,0))^(1/12)</f>
        <v>0</v>
      </c>
      <c r="CL13" s="291">
        <f>CK13*(1+HLOOKUP('Monthly CF'!CK$2,Revenue!$P$1:$Z$3,3,0))^(1/12)</f>
        <v>0</v>
      </c>
      <c r="CM13" s="291">
        <f>CL13*(1+HLOOKUP('Monthly CF'!CL$2,Revenue!$P$1:$Z$3,3,0))^(1/12)</f>
        <v>0</v>
      </c>
      <c r="CN13" s="291">
        <f>CM13*(1+HLOOKUP('Monthly CF'!CM$2,Revenue!$P$1:$Z$3,3,0))^(1/12)</f>
        <v>0</v>
      </c>
      <c r="CO13" s="291">
        <f>CN13*(1+HLOOKUP('Monthly CF'!CN$2,Revenue!$P$1:$Z$3,3,0))^(1/12)</f>
        <v>0</v>
      </c>
      <c r="CP13" s="291">
        <f>CO13*(1+HLOOKUP('Monthly CF'!CO$2,Revenue!$P$1:$Z$3,3,0))^(1/12)</f>
        <v>0</v>
      </c>
      <c r="CQ13" s="291">
        <f>CP13*(1+HLOOKUP('Monthly CF'!CP$2,Revenue!$P$1:$Z$3,3,0))^(1/12)</f>
        <v>0</v>
      </c>
      <c r="CR13" s="291">
        <f>CQ13*(1+HLOOKUP('Monthly CF'!CQ$2,Revenue!$P$1:$Z$3,3,0))^(1/12)</f>
        <v>0</v>
      </c>
      <c r="CS13" s="291">
        <f>CR13*(1+HLOOKUP('Monthly CF'!CR$2,Revenue!$P$1:$Z$3,3,0))^(1/12)</f>
        <v>0</v>
      </c>
      <c r="CT13" s="291">
        <f>CS13*(1+HLOOKUP('Monthly CF'!CS$2,Revenue!$P$1:$Z$3,3,0))^(1/12)</f>
        <v>0</v>
      </c>
      <c r="CU13" s="291">
        <f>CT13*(1+HLOOKUP('Monthly CF'!CT$2,Revenue!$P$1:$Z$3,3,0))^(1/12)</f>
        <v>0</v>
      </c>
      <c r="CV13" s="291">
        <f>CU13*(1+HLOOKUP('Monthly CF'!CU$2,Revenue!$P$1:$Z$3,3,0))^(1/12)</f>
        <v>0</v>
      </c>
      <c r="CW13" s="291">
        <f>CV13*(1+HLOOKUP('Monthly CF'!CV$2,Revenue!$P$1:$Z$3,3,0))^(1/12)</f>
        <v>0</v>
      </c>
      <c r="CX13" s="291">
        <f>CW13*(1+HLOOKUP('Monthly CF'!CW$2,Revenue!$P$1:$Z$3,3,0))^(1/12)</f>
        <v>0</v>
      </c>
      <c r="CY13" s="291">
        <f>CX13*(1+HLOOKUP('Monthly CF'!CX$2,Revenue!$P$1:$Z$3,3,0))^(1/12)</f>
        <v>0</v>
      </c>
      <c r="CZ13" s="291">
        <f>CY13*(1+HLOOKUP('Monthly CF'!CY$2,Revenue!$P$1:$Z$3,3,0))^(1/12)</f>
        <v>0</v>
      </c>
      <c r="DA13" s="291">
        <f>CZ13*(1+HLOOKUP('Monthly CF'!CZ$2,Revenue!$P$1:$Z$3,3,0))^(1/12)</f>
        <v>0</v>
      </c>
      <c r="DB13" s="291">
        <f>DA13*(1+HLOOKUP('Monthly CF'!DA$2,Revenue!$P$1:$Z$3,3,0))^(1/12)</f>
        <v>0</v>
      </c>
      <c r="DC13" s="291">
        <f>DB13*(1+HLOOKUP('Monthly CF'!DB$2,Revenue!$P$1:$Z$3,3,0))^(1/12)</f>
        <v>0</v>
      </c>
      <c r="DD13" s="291">
        <f>DC13*(1+HLOOKUP('Monthly CF'!DC$2,Revenue!$P$1:$Z$3,3,0))^(1/12)</f>
        <v>0</v>
      </c>
      <c r="DE13" s="291">
        <f>DD13*(1+HLOOKUP('Monthly CF'!DD$2,Revenue!$P$1:$Z$3,3,0))^(1/12)</f>
        <v>0</v>
      </c>
      <c r="DF13" s="291">
        <f>DE13*(1+HLOOKUP('Monthly CF'!DE$2,Revenue!$P$1:$Z$3,3,0))^(1/12)</f>
        <v>0</v>
      </c>
      <c r="DG13" s="291">
        <f>DF13*(1+HLOOKUP('Monthly CF'!DF$2,Revenue!$P$1:$Z$3,3,0))^(1/12)</f>
        <v>0</v>
      </c>
      <c r="DH13" s="291">
        <f>DG13*(1+HLOOKUP('Monthly CF'!DG$2,Revenue!$P$1:$Z$3,3,0))^(1/12)</f>
        <v>0</v>
      </c>
      <c r="DI13" s="291">
        <f>DH13*(1+HLOOKUP('Monthly CF'!DH$2,Revenue!$P$1:$Z$3,3,0))^(1/12)</f>
        <v>0</v>
      </c>
      <c r="DJ13" s="291">
        <f>DI13*(1+HLOOKUP('Monthly CF'!DI$2,Revenue!$P$1:$Z$3,3,0))^(1/12)</f>
        <v>0</v>
      </c>
      <c r="DK13" s="291">
        <f>DJ13*(1+HLOOKUP('Monthly CF'!DJ$2,Revenue!$P$1:$Z$3,3,0))^(1/12)</f>
        <v>0</v>
      </c>
      <c r="DL13" s="291">
        <f>DK13*(1+HLOOKUP('Monthly CF'!DK$2,Revenue!$P$1:$Z$3,3,0))^(1/12)</f>
        <v>0</v>
      </c>
      <c r="DM13" s="291">
        <f>DL13*(1+HLOOKUP('Monthly CF'!DL$2,Revenue!$P$1:$Z$3,3,0))^(1/12)</f>
        <v>0</v>
      </c>
      <c r="DN13" s="291">
        <f>DM13*(1+HLOOKUP('Monthly CF'!DM$2,Revenue!$P$1:$Z$3,3,0))^(1/12)</f>
        <v>0</v>
      </c>
      <c r="DO13" s="291">
        <f>DN13*(1+HLOOKUP('Monthly CF'!DN$2,Revenue!$P$1:$Z$3,3,0))^(1/12)</f>
        <v>0</v>
      </c>
      <c r="DP13" s="291">
        <f>DO13*(1+HLOOKUP('Monthly CF'!DO$2,Revenue!$P$1:$Z$3,3,0))^(1/12)</f>
        <v>0</v>
      </c>
      <c r="DQ13" s="291">
        <f>DP13*(1+HLOOKUP('Monthly CF'!DP$2,Revenue!$P$1:$Z$3,3,0))^(1/12)</f>
        <v>0</v>
      </c>
      <c r="DR13" s="291">
        <f>DQ13*(1+HLOOKUP('Monthly CF'!DQ$2,Revenue!$P$1:$Z$3,3,0))^(1/12)</f>
        <v>0</v>
      </c>
      <c r="DS13" s="291">
        <f>DR13*(1+HLOOKUP('Monthly CF'!DR$2,Revenue!$P$1:$Z$3,3,0))^(1/12)</f>
        <v>0</v>
      </c>
      <c r="DT13" s="291">
        <f>DS13*(1+HLOOKUP('Monthly CF'!DS$2,Revenue!$P$1:$Z$3,3,0))^(1/12)</f>
        <v>0</v>
      </c>
      <c r="DU13" s="291">
        <f>DT13*(1+HLOOKUP('Monthly CF'!DT$2,Revenue!$P$1:$Z$3,3,0))^(1/12)</f>
        <v>0</v>
      </c>
      <c r="DV13" s="291">
        <f>DU13*(1+HLOOKUP('Monthly CF'!DU$2,Revenue!$P$1:$Z$3,3,0))^(1/12)</f>
        <v>0</v>
      </c>
      <c r="DW13" s="291">
        <f>DV13*(1+HLOOKUP('Monthly CF'!DV$2,Revenue!$P$1:$Z$3,3,0))^(1/12)</f>
        <v>0</v>
      </c>
      <c r="DX13" s="291">
        <f>DW13*(1+HLOOKUP('Monthly CF'!DW$2,Revenue!$P$1:$Z$3,3,0))^(1/12)</f>
        <v>0</v>
      </c>
      <c r="DY13" s="291">
        <f>DX13*(1+HLOOKUP('Monthly CF'!DX$2,Revenue!$P$1:$Z$3,3,0))^(1/12)</f>
        <v>0</v>
      </c>
      <c r="DZ13" s="291">
        <f>DY13*(1+HLOOKUP('Monthly CF'!DY$2,Revenue!$P$1:$Z$3,3,0))^(1/12)</f>
        <v>0</v>
      </c>
      <c r="EA13" s="291">
        <f>DZ13*(1+HLOOKUP('Monthly CF'!DZ$2,Revenue!$P$1:$Z$3,3,0))^(1/12)</f>
        <v>0</v>
      </c>
      <c r="EB13" s="291">
        <f>EA13*(1+HLOOKUP('Monthly CF'!EA$2,Revenue!$P$1:$Z$3,3,0))^(1/12)</f>
        <v>0</v>
      </c>
      <c r="EC13" s="291">
        <f>EB13*(1+HLOOKUP('Monthly CF'!EB$2,Revenue!$P$1:$Z$3,3,0))^(1/12)</f>
        <v>0</v>
      </c>
      <c r="ED13" s="291">
        <f>EC13*(1+HLOOKUP('Monthly CF'!EC$2,Revenue!$P$1:$Z$3,3,0))^(1/12)</f>
        <v>0</v>
      </c>
      <c r="EE13" s="291">
        <f>ED13*(1+HLOOKUP('Monthly CF'!ED$2,Revenue!$P$1:$Z$3,3,0))^(1/12)</f>
        <v>0</v>
      </c>
    </row>
    <row r="14" spans="1:135" x14ac:dyDescent="0.4">
      <c r="A14" s="128">
        <f>SUMIF($2:$2,"&lt;="&amp;HOLD,'Monthly CF'!14:14)</f>
        <v>0</v>
      </c>
      <c r="B14" s="80" t="str">
        <f>Revenue!A22</f>
        <v>Pet Rent</v>
      </c>
      <c r="C14" s="291"/>
      <c r="D14" s="291">
        <f>Revenue!B22*UNITS</f>
        <v>0</v>
      </c>
      <c r="E14" s="291">
        <f>D14*(1+HLOOKUP('Monthly CF'!D$2,Revenue!$P$1:$Z$3,3,0))^(1/12)</f>
        <v>0</v>
      </c>
      <c r="F14" s="291">
        <f>E14*(1+HLOOKUP('Monthly CF'!E$2,Revenue!$P$1:$Z$3,3,0))^(1/12)</f>
        <v>0</v>
      </c>
      <c r="G14" s="291">
        <f>F14*(1+HLOOKUP('Monthly CF'!F$2,Revenue!$P$1:$Z$3,3,0))^(1/12)</f>
        <v>0</v>
      </c>
      <c r="H14" s="291">
        <f>G14*(1+HLOOKUP('Monthly CF'!G$2,Revenue!$P$1:$Z$3,3,0))^(1/12)</f>
        <v>0</v>
      </c>
      <c r="I14" s="291">
        <f>H14*(1+HLOOKUP('Monthly CF'!H$2,Revenue!$P$1:$Z$3,3,0))^(1/12)</f>
        <v>0</v>
      </c>
      <c r="J14" s="291">
        <f>I14*(1+HLOOKUP('Monthly CF'!I$2,Revenue!$P$1:$Z$3,3,0))^(1/12)</f>
        <v>0</v>
      </c>
      <c r="K14" s="291">
        <f>J14*(1+HLOOKUP('Monthly CF'!J$2,Revenue!$P$1:$Z$3,3,0))^(1/12)</f>
        <v>0</v>
      </c>
      <c r="L14" s="291">
        <f>K14*(1+HLOOKUP('Monthly CF'!K$2,Revenue!$P$1:$Z$3,3,0))^(1/12)</f>
        <v>0</v>
      </c>
      <c r="M14" s="291">
        <f>L14*(1+HLOOKUP('Monthly CF'!L$2,Revenue!$P$1:$Z$3,3,0))^(1/12)</f>
        <v>0</v>
      </c>
      <c r="N14" s="291">
        <f>M14*(1+HLOOKUP('Monthly CF'!M$2,Revenue!$P$1:$Z$3,3,0))^(1/12)</f>
        <v>0</v>
      </c>
      <c r="O14" s="291">
        <f>N14*(1+HLOOKUP('Monthly CF'!N$2,Revenue!$P$1:$Z$3,3,0))^(1/12)</f>
        <v>0</v>
      </c>
      <c r="P14" s="291">
        <f>O14*(1+HLOOKUP('Monthly CF'!O$2,Revenue!$P$1:$Z$3,3,0))^(1/12)</f>
        <v>0</v>
      </c>
      <c r="Q14" s="291">
        <f>P14*(1+HLOOKUP('Monthly CF'!P$2,Revenue!$P$1:$Z$3,3,0))^(1/12)</f>
        <v>0</v>
      </c>
      <c r="R14" s="291">
        <f>Q14*(1+HLOOKUP('Monthly CF'!Q$2,Revenue!$P$1:$Z$3,3,0))^(1/12)</f>
        <v>0</v>
      </c>
      <c r="S14" s="291">
        <f>R14*(1+HLOOKUP('Monthly CF'!R$2,Revenue!$P$1:$Z$3,3,0))^(1/12)</f>
        <v>0</v>
      </c>
      <c r="T14" s="291">
        <f>S14*(1+HLOOKUP('Monthly CF'!S$2,Revenue!$P$1:$Z$3,3,0))^(1/12)</f>
        <v>0</v>
      </c>
      <c r="U14" s="291">
        <f>T14*(1+HLOOKUP('Monthly CF'!T$2,Revenue!$P$1:$Z$3,3,0))^(1/12)</f>
        <v>0</v>
      </c>
      <c r="V14" s="291">
        <f>U14*(1+HLOOKUP('Monthly CF'!U$2,Revenue!$P$1:$Z$3,3,0))^(1/12)</f>
        <v>0</v>
      </c>
      <c r="W14" s="291">
        <f>V14*(1+HLOOKUP('Monthly CF'!V$2,Revenue!$P$1:$Z$3,3,0))^(1/12)</f>
        <v>0</v>
      </c>
      <c r="X14" s="291">
        <f>W14*(1+HLOOKUP('Monthly CF'!W$2,Revenue!$P$1:$Z$3,3,0))^(1/12)</f>
        <v>0</v>
      </c>
      <c r="Y14" s="291">
        <f>X14*(1+HLOOKUP('Monthly CF'!X$2,Revenue!$P$1:$Z$3,3,0))^(1/12)</f>
        <v>0</v>
      </c>
      <c r="Z14" s="291">
        <f>Y14*(1+HLOOKUP('Monthly CF'!Y$2,Revenue!$P$1:$Z$3,3,0))^(1/12)</f>
        <v>0</v>
      </c>
      <c r="AA14" s="291">
        <f>Z14*(1+HLOOKUP('Monthly CF'!Z$2,Revenue!$P$1:$Z$3,3,0))^(1/12)</f>
        <v>0</v>
      </c>
      <c r="AB14" s="291">
        <f>AA14*(1+HLOOKUP('Monthly CF'!AA$2,Revenue!$P$1:$Z$3,3,0))^(1/12)</f>
        <v>0</v>
      </c>
      <c r="AC14" s="291">
        <f>AB14*(1+HLOOKUP('Monthly CF'!AB$2,Revenue!$P$1:$Z$3,3,0))^(1/12)</f>
        <v>0</v>
      </c>
      <c r="AD14" s="291">
        <f>AC14*(1+HLOOKUP('Monthly CF'!AC$2,Revenue!$P$1:$Z$3,3,0))^(1/12)</f>
        <v>0</v>
      </c>
      <c r="AE14" s="291">
        <f>AD14*(1+HLOOKUP('Monthly CF'!AD$2,Revenue!$P$1:$Z$3,3,0))^(1/12)</f>
        <v>0</v>
      </c>
      <c r="AF14" s="291">
        <f>AE14*(1+HLOOKUP('Monthly CF'!AE$2,Revenue!$P$1:$Z$3,3,0))^(1/12)</f>
        <v>0</v>
      </c>
      <c r="AG14" s="291">
        <f>AF14*(1+HLOOKUP('Monthly CF'!AF$2,Revenue!$P$1:$Z$3,3,0))^(1/12)</f>
        <v>0</v>
      </c>
      <c r="AH14" s="291">
        <f>AG14*(1+HLOOKUP('Monthly CF'!AG$2,Revenue!$P$1:$Z$3,3,0))^(1/12)</f>
        <v>0</v>
      </c>
      <c r="AI14" s="291">
        <f>AH14*(1+HLOOKUP('Monthly CF'!AH$2,Revenue!$P$1:$Z$3,3,0))^(1/12)</f>
        <v>0</v>
      </c>
      <c r="AJ14" s="291">
        <f>AI14*(1+HLOOKUP('Monthly CF'!AI$2,Revenue!$P$1:$Z$3,3,0))^(1/12)</f>
        <v>0</v>
      </c>
      <c r="AK14" s="291">
        <f>AJ14*(1+HLOOKUP('Monthly CF'!AJ$2,Revenue!$P$1:$Z$3,3,0))^(1/12)</f>
        <v>0</v>
      </c>
      <c r="AL14" s="291">
        <f>AK14*(1+HLOOKUP('Monthly CF'!AK$2,Revenue!$P$1:$Z$3,3,0))^(1/12)</f>
        <v>0</v>
      </c>
      <c r="AM14" s="291">
        <f>AL14*(1+HLOOKUP('Monthly CF'!AL$2,Revenue!$P$1:$Z$3,3,0))^(1/12)</f>
        <v>0</v>
      </c>
      <c r="AN14" s="291">
        <f>AM14*(1+HLOOKUP('Monthly CF'!AM$2,Revenue!$P$1:$Z$3,3,0))^(1/12)</f>
        <v>0</v>
      </c>
      <c r="AO14" s="291">
        <f>AN14*(1+HLOOKUP('Monthly CF'!AN$2,Revenue!$P$1:$Z$3,3,0))^(1/12)</f>
        <v>0</v>
      </c>
      <c r="AP14" s="291">
        <f>AO14*(1+HLOOKUP('Monthly CF'!AO$2,Revenue!$P$1:$Z$3,3,0))^(1/12)</f>
        <v>0</v>
      </c>
      <c r="AQ14" s="291">
        <f>AP14*(1+HLOOKUP('Monthly CF'!AP$2,Revenue!$P$1:$Z$3,3,0))^(1/12)</f>
        <v>0</v>
      </c>
      <c r="AR14" s="291">
        <f>AQ14*(1+HLOOKUP('Monthly CF'!AQ$2,Revenue!$P$1:$Z$3,3,0))^(1/12)</f>
        <v>0</v>
      </c>
      <c r="AS14" s="291">
        <f>AR14*(1+HLOOKUP('Monthly CF'!AR$2,Revenue!$P$1:$Z$3,3,0))^(1/12)</f>
        <v>0</v>
      </c>
      <c r="AT14" s="291">
        <f>AS14*(1+HLOOKUP('Monthly CF'!AS$2,Revenue!$P$1:$Z$3,3,0))^(1/12)</f>
        <v>0</v>
      </c>
      <c r="AU14" s="291">
        <f>AT14*(1+HLOOKUP('Monthly CF'!AT$2,Revenue!$P$1:$Z$3,3,0))^(1/12)</f>
        <v>0</v>
      </c>
      <c r="AV14" s="291">
        <f>AU14*(1+HLOOKUP('Monthly CF'!AU$2,Revenue!$P$1:$Z$3,3,0))^(1/12)</f>
        <v>0</v>
      </c>
      <c r="AW14" s="291">
        <f>AV14*(1+HLOOKUP('Monthly CF'!AV$2,Revenue!$P$1:$Z$3,3,0))^(1/12)</f>
        <v>0</v>
      </c>
      <c r="AX14" s="291">
        <f>AW14*(1+HLOOKUP('Monthly CF'!AW$2,Revenue!$P$1:$Z$3,3,0))^(1/12)</f>
        <v>0</v>
      </c>
      <c r="AY14" s="291">
        <f>AX14*(1+HLOOKUP('Monthly CF'!AX$2,Revenue!$P$1:$Z$3,3,0))^(1/12)</f>
        <v>0</v>
      </c>
      <c r="AZ14" s="291">
        <f>AY14*(1+HLOOKUP('Monthly CF'!AY$2,Revenue!$P$1:$Z$3,3,0))^(1/12)</f>
        <v>0</v>
      </c>
      <c r="BA14" s="291">
        <f>AZ14*(1+HLOOKUP('Monthly CF'!AZ$2,Revenue!$P$1:$Z$3,3,0))^(1/12)</f>
        <v>0</v>
      </c>
      <c r="BB14" s="291">
        <f>BA14*(1+HLOOKUP('Monthly CF'!BA$2,Revenue!$P$1:$Z$3,3,0))^(1/12)</f>
        <v>0</v>
      </c>
      <c r="BC14" s="291">
        <f>BB14*(1+HLOOKUP('Monthly CF'!BB$2,Revenue!$P$1:$Z$3,3,0))^(1/12)</f>
        <v>0</v>
      </c>
      <c r="BD14" s="291">
        <f>BC14*(1+HLOOKUP('Monthly CF'!BC$2,Revenue!$P$1:$Z$3,3,0))^(1/12)</f>
        <v>0</v>
      </c>
      <c r="BE14" s="291">
        <f>BD14*(1+HLOOKUP('Monthly CF'!BD$2,Revenue!$P$1:$Z$3,3,0))^(1/12)</f>
        <v>0</v>
      </c>
      <c r="BF14" s="291">
        <f>BE14*(1+HLOOKUP('Monthly CF'!BE$2,Revenue!$P$1:$Z$3,3,0))^(1/12)</f>
        <v>0</v>
      </c>
      <c r="BG14" s="291">
        <f>BF14*(1+HLOOKUP('Monthly CF'!BF$2,Revenue!$P$1:$Z$3,3,0))^(1/12)</f>
        <v>0</v>
      </c>
      <c r="BH14" s="291">
        <f>BG14*(1+HLOOKUP('Monthly CF'!BG$2,Revenue!$P$1:$Z$3,3,0))^(1/12)</f>
        <v>0</v>
      </c>
      <c r="BI14" s="291">
        <f>BH14*(1+HLOOKUP('Monthly CF'!BH$2,Revenue!$P$1:$Z$3,3,0))^(1/12)</f>
        <v>0</v>
      </c>
      <c r="BJ14" s="291">
        <f>BI14*(1+HLOOKUP('Monthly CF'!BI$2,Revenue!$P$1:$Z$3,3,0))^(1/12)</f>
        <v>0</v>
      </c>
      <c r="BK14" s="291">
        <f>BJ14*(1+HLOOKUP('Monthly CF'!BJ$2,Revenue!$P$1:$Z$3,3,0))^(1/12)</f>
        <v>0</v>
      </c>
      <c r="BL14" s="291">
        <f>BK14*(1+HLOOKUP('Monthly CF'!BK$2,Revenue!$P$1:$Z$3,3,0))^(1/12)</f>
        <v>0</v>
      </c>
      <c r="BM14" s="291">
        <f>BL14*(1+HLOOKUP('Monthly CF'!BL$2,Revenue!$P$1:$Z$3,3,0))^(1/12)</f>
        <v>0</v>
      </c>
      <c r="BN14" s="291">
        <f>BM14*(1+HLOOKUP('Monthly CF'!BM$2,Revenue!$P$1:$Z$3,3,0))^(1/12)</f>
        <v>0</v>
      </c>
      <c r="BO14" s="291">
        <f>BN14*(1+HLOOKUP('Monthly CF'!BN$2,Revenue!$P$1:$Z$3,3,0))^(1/12)</f>
        <v>0</v>
      </c>
      <c r="BP14" s="291">
        <f>BO14*(1+HLOOKUP('Monthly CF'!BO$2,Revenue!$P$1:$Z$3,3,0))^(1/12)</f>
        <v>0</v>
      </c>
      <c r="BQ14" s="291">
        <f>BP14*(1+HLOOKUP('Monthly CF'!BP$2,Revenue!$P$1:$Z$3,3,0))^(1/12)</f>
        <v>0</v>
      </c>
      <c r="BR14" s="291">
        <f>BQ14*(1+HLOOKUP('Monthly CF'!BQ$2,Revenue!$P$1:$Z$3,3,0))^(1/12)</f>
        <v>0</v>
      </c>
      <c r="BS14" s="291">
        <f>BR14*(1+HLOOKUP('Monthly CF'!BR$2,Revenue!$P$1:$Z$3,3,0))^(1/12)</f>
        <v>0</v>
      </c>
      <c r="BT14" s="291">
        <f>BS14*(1+HLOOKUP('Monthly CF'!BS$2,Revenue!$P$1:$Z$3,3,0))^(1/12)</f>
        <v>0</v>
      </c>
      <c r="BU14" s="291">
        <f>BT14*(1+HLOOKUP('Monthly CF'!BT$2,Revenue!$P$1:$Z$3,3,0))^(1/12)</f>
        <v>0</v>
      </c>
      <c r="BV14" s="291">
        <f>BU14*(1+HLOOKUP('Monthly CF'!BU$2,Revenue!$P$1:$Z$3,3,0))^(1/12)</f>
        <v>0</v>
      </c>
      <c r="BW14" s="291">
        <f>BV14*(1+HLOOKUP('Monthly CF'!BV$2,Revenue!$P$1:$Z$3,3,0))^(1/12)</f>
        <v>0</v>
      </c>
      <c r="BX14" s="291">
        <f>BW14*(1+HLOOKUP('Monthly CF'!BW$2,Revenue!$P$1:$Z$3,3,0))^(1/12)</f>
        <v>0</v>
      </c>
      <c r="BY14" s="291">
        <f>BX14*(1+HLOOKUP('Monthly CF'!BX$2,Revenue!$P$1:$Z$3,3,0))^(1/12)</f>
        <v>0</v>
      </c>
      <c r="BZ14" s="291">
        <f>BY14*(1+HLOOKUP('Monthly CF'!BY$2,Revenue!$P$1:$Z$3,3,0))^(1/12)</f>
        <v>0</v>
      </c>
      <c r="CA14" s="291">
        <f>BZ14*(1+HLOOKUP('Monthly CF'!BZ$2,Revenue!$P$1:$Z$3,3,0))^(1/12)</f>
        <v>0</v>
      </c>
      <c r="CB14" s="291">
        <f>CA14*(1+HLOOKUP('Monthly CF'!CA$2,Revenue!$P$1:$Z$3,3,0))^(1/12)</f>
        <v>0</v>
      </c>
      <c r="CC14" s="291">
        <f>CB14*(1+HLOOKUP('Monthly CF'!CB$2,Revenue!$P$1:$Z$3,3,0))^(1/12)</f>
        <v>0</v>
      </c>
      <c r="CD14" s="291">
        <f>CC14*(1+HLOOKUP('Monthly CF'!CC$2,Revenue!$P$1:$Z$3,3,0))^(1/12)</f>
        <v>0</v>
      </c>
      <c r="CE14" s="291">
        <f>CD14*(1+HLOOKUP('Monthly CF'!CD$2,Revenue!$P$1:$Z$3,3,0))^(1/12)</f>
        <v>0</v>
      </c>
      <c r="CF14" s="291">
        <f>CE14*(1+HLOOKUP('Monthly CF'!CE$2,Revenue!$P$1:$Z$3,3,0))^(1/12)</f>
        <v>0</v>
      </c>
      <c r="CG14" s="291">
        <f>CF14*(1+HLOOKUP('Monthly CF'!CF$2,Revenue!$P$1:$Z$3,3,0))^(1/12)</f>
        <v>0</v>
      </c>
      <c r="CH14" s="291">
        <f>CG14*(1+HLOOKUP('Monthly CF'!CG$2,Revenue!$P$1:$Z$3,3,0))^(1/12)</f>
        <v>0</v>
      </c>
      <c r="CI14" s="291">
        <f>CH14*(1+HLOOKUP('Monthly CF'!CH$2,Revenue!$P$1:$Z$3,3,0))^(1/12)</f>
        <v>0</v>
      </c>
      <c r="CJ14" s="291">
        <f>CI14*(1+HLOOKUP('Monthly CF'!CI$2,Revenue!$P$1:$Z$3,3,0))^(1/12)</f>
        <v>0</v>
      </c>
      <c r="CK14" s="291">
        <f>CJ14*(1+HLOOKUP('Monthly CF'!CJ$2,Revenue!$P$1:$Z$3,3,0))^(1/12)</f>
        <v>0</v>
      </c>
      <c r="CL14" s="291">
        <f>CK14*(1+HLOOKUP('Monthly CF'!CK$2,Revenue!$P$1:$Z$3,3,0))^(1/12)</f>
        <v>0</v>
      </c>
      <c r="CM14" s="291">
        <f>CL14*(1+HLOOKUP('Monthly CF'!CL$2,Revenue!$P$1:$Z$3,3,0))^(1/12)</f>
        <v>0</v>
      </c>
      <c r="CN14" s="291">
        <f>CM14*(1+HLOOKUP('Monthly CF'!CM$2,Revenue!$P$1:$Z$3,3,0))^(1/12)</f>
        <v>0</v>
      </c>
      <c r="CO14" s="291">
        <f>CN14*(1+HLOOKUP('Monthly CF'!CN$2,Revenue!$P$1:$Z$3,3,0))^(1/12)</f>
        <v>0</v>
      </c>
      <c r="CP14" s="291">
        <f>CO14*(1+HLOOKUP('Monthly CF'!CO$2,Revenue!$P$1:$Z$3,3,0))^(1/12)</f>
        <v>0</v>
      </c>
      <c r="CQ14" s="291">
        <f>CP14*(1+HLOOKUP('Monthly CF'!CP$2,Revenue!$P$1:$Z$3,3,0))^(1/12)</f>
        <v>0</v>
      </c>
      <c r="CR14" s="291">
        <f>CQ14*(1+HLOOKUP('Monthly CF'!CQ$2,Revenue!$P$1:$Z$3,3,0))^(1/12)</f>
        <v>0</v>
      </c>
      <c r="CS14" s="291">
        <f>CR14*(1+HLOOKUP('Monthly CF'!CR$2,Revenue!$P$1:$Z$3,3,0))^(1/12)</f>
        <v>0</v>
      </c>
      <c r="CT14" s="291">
        <f>CS14*(1+HLOOKUP('Monthly CF'!CS$2,Revenue!$P$1:$Z$3,3,0))^(1/12)</f>
        <v>0</v>
      </c>
      <c r="CU14" s="291">
        <f>CT14*(1+HLOOKUP('Monthly CF'!CT$2,Revenue!$P$1:$Z$3,3,0))^(1/12)</f>
        <v>0</v>
      </c>
      <c r="CV14" s="291">
        <f>CU14*(1+HLOOKUP('Monthly CF'!CU$2,Revenue!$P$1:$Z$3,3,0))^(1/12)</f>
        <v>0</v>
      </c>
      <c r="CW14" s="291">
        <f>CV14*(1+HLOOKUP('Monthly CF'!CV$2,Revenue!$P$1:$Z$3,3,0))^(1/12)</f>
        <v>0</v>
      </c>
      <c r="CX14" s="291">
        <f>CW14*(1+HLOOKUP('Monthly CF'!CW$2,Revenue!$P$1:$Z$3,3,0))^(1/12)</f>
        <v>0</v>
      </c>
      <c r="CY14" s="291">
        <f>CX14*(1+HLOOKUP('Monthly CF'!CX$2,Revenue!$P$1:$Z$3,3,0))^(1/12)</f>
        <v>0</v>
      </c>
      <c r="CZ14" s="291">
        <f>CY14*(1+HLOOKUP('Monthly CF'!CY$2,Revenue!$P$1:$Z$3,3,0))^(1/12)</f>
        <v>0</v>
      </c>
      <c r="DA14" s="291">
        <f>CZ14*(1+HLOOKUP('Monthly CF'!CZ$2,Revenue!$P$1:$Z$3,3,0))^(1/12)</f>
        <v>0</v>
      </c>
      <c r="DB14" s="291">
        <f>DA14*(1+HLOOKUP('Monthly CF'!DA$2,Revenue!$P$1:$Z$3,3,0))^(1/12)</f>
        <v>0</v>
      </c>
      <c r="DC14" s="291">
        <f>DB14*(1+HLOOKUP('Monthly CF'!DB$2,Revenue!$P$1:$Z$3,3,0))^(1/12)</f>
        <v>0</v>
      </c>
      <c r="DD14" s="291">
        <f>DC14*(1+HLOOKUP('Monthly CF'!DC$2,Revenue!$P$1:$Z$3,3,0))^(1/12)</f>
        <v>0</v>
      </c>
      <c r="DE14" s="291">
        <f>DD14*(1+HLOOKUP('Monthly CF'!DD$2,Revenue!$P$1:$Z$3,3,0))^(1/12)</f>
        <v>0</v>
      </c>
      <c r="DF14" s="291">
        <f>DE14*(1+HLOOKUP('Monthly CF'!DE$2,Revenue!$P$1:$Z$3,3,0))^(1/12)</f>
        <v>0</v>
      </c>
      <c r="DG14" s="291">
        <f>DF14*(1+HLOOKUP('Monthly CF'!DF$2,Revenue!$P$1:$Z$3,3,0))^(1/12)</f>
        <v>0</v>
      </c>
      <c r="DH14" s="291">
        <f>DG14*(1+HLOOKUP('Monthly CF'!DG$2,Revenue!$P$1:$Z$3,3,0))^(1/12)</f>
        <v>0</v>
      </c>
      <c r="DI14" s="291">
        <f>DH14*(1+HLOOKUP('Monthly CF'!DH$2,Revenue!$P$1:$Z$3,3,0))^(1/12)</f>
        <v>0</v>
      </c>
      <c r="DJ14" s="291">
        <f>DI14*(1+HLOOKUP('Monthly CF'!DI$2,Revenue!$P$1:$Z$3,3,0))^(1/12)</f>
        <v>0</v>
      </c>
      <c r="DK14" s="291">
        <f>DJ14*(1+HLOOKUP('Monthly CF'!DJ$2,Revenue!$P$1:$Z$3,3,0))^(1/12)</f>
        <v>0</v>
      </c>
      <c r="DL14" s="291">
        <f>DK14*(1+HLOOKUP('Monthly CF'!DK$2,Revenue!$P$1:$Z$3,3,0))^(1/12)</f>
        <v>0</v>
      </c>
      <c r="DM14" s="291">
        <f>DL14*(1+HLOOKUP('Monthly CF'!DL$2,Revenue!$P$1:$Z$3,3,0))^(1/12)</f>
        <v>0</v>
      </c>
      <c r="DN14" s="291">
        <f>DM14*(1+HLOOKUP('Monthly CF'!DM$2,Revenue!$P$1:$Z$3,3,0))^(1/12)</f>
        <v>0</v>
      </c>
      <c r="DO14" s="291">
        <f>DN14*(1+HLOOKUP('Monthly CF'!DN$2,Revenue!$P$1:$Z$3,3,0))^(1/12)</f>
        <v>0</v>
      </c>
      <c r="DP14" s="291">
        <f>DO14*(1+HLOOKUP('Monthly CF'!DO$2,Revenue!$P$1:$Z$3,3,0))^(1/12)</f>
        <v>0</v>
      </c>
      <c r="DQ14" s="291">
        <f>DP14*(1+HLOOKUP('Monthly CF'!DP$2,Revenue!$P$1:$Z$3,3,0))^(1/12)</f>
        <v>0</v>
      </c>
      <c r="DR14" s="291">
        <f>DQ14*(1+HLOOKUP('Monthly CF'!DQ$2,Revenue!$P$1:$Z$3,3,0))^(1/12)</f>
        <v>0</v>
      </c>
      <c r="DS14" s="291">
        <f>DR14*(1+HLOOKUP('Monthly CF'!DR$2,Revenue!$P$1:$Z$3,3,0))^(1/12)</f>
        <v>0</v>
      </c>
      <c r="DT14" s="291">
        <f>DS14*(1+HLOOKUP('Monthly CF'!DS$2,Revenue!$P$1:$Z$3,3,0))^(1/12)</f>
        <v>0</v>
      </c>
      <c r="DU14" s="291">
        <f>DT14*(1+HLOOKUP('Monthly CF'!DT$2,Revenue!$P$1:$Z$3,3,0))^(1/12)</f>
        <v>0</v>
      </c>
      <c r="DV14" s="291">
        <f>DU14*(1+HLOOKUP('Monthly CF'!DU$2,Revenue!$P$1:$Z$3,3,0))^(1/12)</f>
        <v>0</v>
      </c>
      <c r="DW14" s="291">
        <f>DV14*(1+HLOOKUP('Monthly CF'!DV$2,Revenue!$P$1:$Z$3,3,0))^(1/12)</f>
        <v>0</v>
      </c>
      <c r="DX14" s="291">
        <f>DW14*(1+HLOOKUP('Monthly CF'!DW$2,Revenue!$P$1:$Z$3,3,0))^(1/12)</f>
        <v>0</v>
      </c>
      <c r="DY14" s="291">
        <f>DX14*(1+HLOOKUP('Monthly CF'!DX$2,Revenue!$P$1:$Z$3,3,0))^(1/12)</f>
        <v>0</v>
      </c>
      <c r="DZ14" s="291">
        <f>DY14*(1+HLOOKUP('Monthly CF'!DY$2,Revenue!$P$1:$Z$3,3,0))^(1/12)</f>
        <v>0</v>
      </c>
      <c r="EA14" s="291">
        <f>DZ14*(1+HLOOKUP('Monthly CF'!DZ$2,Revenue!$P$1:$Z$3,3,0))^(1/12)</f>
        <v>0</v>
      </c>
      <c r="EB14" s="291">
        <f>EA14*(1+HLOOKUP('Monthly CF'!EA$2,Revenue!$P$1:$Z$3,3,0))^(1/12)</f>
        <v>0</v>
      </c>
      <c r="EC14" s="291">
        <f>EB14*(1+HLOOKUP('Monthly CF'!EB$2,Revenue!$P$1:$Z$3,3,0))^(1/12)</f>
        <v>0</v>
      </c>
      <c r="ED14" s="291">
        <f>EC14*(1+HLOOKUP('Monthly CF'!EC$2,Revenue!$P$1:$Z$3,3,0))^(1/12)</f>
        <v>0</v>
      </c>
      <c r="EE14" s="291">
        <f>ED14*(1+HLOOKUP('Monthly CF'!ED$2,Revenue!$P$1:$Z$3,3,0))^(1/12)</f>
        <v>0</v>
      </c>
    </row>
    <row r="15" spans="1:135" x14ac:dyDescent="0.4">
      <c r="A15" s="128">
        <f>SUMIF($2:$2,"&lt;="&amp;HOLD,'Monthly CF'!15:15)</f>
        <v>0</v>
      </c>
      <c r="B15" s="80" t="str">
        <f>Revenue!A23</f>
        <v>Garage Income</v>
      </c>
      <c r="C15" s="291"/>
      <c r="D15" s="291">
        <f>Revenue!B23*UNITS</f>
        <v>0</v>
      </c>
      <c r="E15" s="291">
        <f>D15*(1+HLOOKUP('Monthly CF'!D$2,Revenue!$P$1:$Z$3,3,0))^(1/12)</f>
        <v>0</v>
      </c>
      <c r="F15" s="291">
        <f>E15*(1+HLOOKUP('Monthly CF'!E$2,Revenue!$P$1:$Z$3,3,0))^(1/12)</f>
        <v>0</v>
      </c>
      <c r="G15" s="291">
        <f>F15*(1+HLOOKUP('Monthly CF'!F$2,Revenue!$P$1:$Z$3,3,0))^(1/12)</f>
        <v>0</v>
      </c>
      <c r="H15" s="291">
        <f>G15*(1+HLOOKUP('Monthly CF'!G$2,Revenue!$P$1:$Z$3,3,0))^(1/12)</f>
        <v>0</v>
      </c>
      <c r="I15" s="291">
        <f>H15*(1+HLOOKUP('Monthly CF'!H$2,Revenue!$P$1:$Z$3,3,0))^(1/12)</f>
        <v>0</v>
      </c>
      <c r="J15" s="291">
        <f>I15*(1+HLOOKUP('Monthly CF'!I$2,Revenue!$P$1:$Z$3,3,0))^(1/12)</f>
        <v>0</v>
      </c>
      <c r="K15" s="291">
        <f>J15*(1+HLOOKUP('Monthly CF'!J$2,Revenue!$P$1:$Z$3,3,0))^(1/12)</f>
        <v>0</v>
      </c>
      <c r="L15" s="291">
        <f>K15*(1+HLOOKUP('Monthly CF'!K$2,Revenue!$P$1:$Z$3,3,0))^(1/12)</f>
        <v>0</v>
      </c>
      <c r="M15" s="291">
        <f>L15*(1+HLOOKUP('Monthly CF'!L$2,Revenue!$P$1:$Z$3,3,0))^(1/12)</f>
        <v>0</v>
      </c>
      <c r="N15" s="291">
        <f>M15*(1+HLOOKUP('Monthly CF'!M$2,Revenue!$P$1:$Z$3,3,0))^(1/12)</f>
        <v>0</v>
      </c>
      <c r="O15" s="291">
        <f>N15*(1+HLOOKUP('Monthly CF'!N$2,Revenue!$P$1:$Z$3,3,0))^(1/12)</f>
        <v>0</v>
      </c>
      <c r="P15" s="291">
        <f>O15*(1+HLOOKUP('Monthly CF'!O$2,Revenue!$P$1:$Z$3,3,0))^(1/12)</f>
        <v>0</v>
      </c>
      <c r="Q15" s="291">
        <f>P15*(1+HLOOKUP('Monthly CF'!P$2,Revenue!$P$1:$Z$3,3,0))^(1/12)</f>
        <v>0</v>
      </c>
      <c r="R15" s="291">
        <f>Q15*(1+HLOOKUP('Monthly CF'!Q$2,Revenue!$P$1:$Z$3,3,0))^(1/12)</f>
        <v>0</v>
      </c>
      <c r="S15" s="291">
        <f>R15*(1+HLOOKUP('Monthly CF'!R$2,Revenue!$P$1:$Z$3,3,0))^(1/12)</f>
        <v>0</v>
      </c>
      <c r="T15" s="291">
        <f>S15*(1+HLOOKUP('Monthly CF'!S$2,Revenue!$P$1:$Z$3,3,0))^(1/12)</f>
        <v>0</v>
      </c>
      <c r="U15" s="291">
        <f>T15*(1+HLOOKUP('Monthly CF'!T$2,Revenue!$P$1:$Z$3,3,0))^(1/12)</f>
        <v>0</v>
      </c>
      <c r="V15" s="291">
        <f>U15*(1+HLOOKUP('Monthly CF'!U$2,Revenue!$P$1:$Z$3,3,0))^(1/12)</f>
        <v>0</v>
      </c>
      <c r="W15" s="291">
        <f>V15*(1+HLOOKUP('Monthly CF'!V$2,Revenue!$P$1:$Z$3,3,0))^(1/12)</f>
        <v>0</v>
      </c>
      <c r="X15" s="291">
        <f>W15*(1+HLOOKUP('Monthly CF'!W$2,Revenue!$P$1:$Z$3,3,0))^(1/12)</f>
        <v>0</v>
      </c>
      <c r="Y15" s="291">
        <f>X15*(1+HLOOKUP('Monthly CF'!X$2,Revenue!$P$1:$Z$3,3,0))^(1/12)</f>
        <v>0</v>
      </c>
      <c r="Z15" s="291">
        <f>Y15*(1+HLOOKUP('Monthly CF'!Y$2,Revenue!$P$1:$Z$3,3,0))^(1/12)</f>
        <v>0</v>
      </c>
      <c r="AA15" s="291">
        <f>Z15*(1+HLOOKUP('Monthly CF'!Z$2,Revenue!$P$1:$Z$3,3,0))^(1/12)</f>
        <v>0</v>
      </c>
      <c r="AB15" s="291">
        <f>AA15*(1+HLOOKUP('Monthly CF'!AA$2,Revenue!$P$1:$Z$3,3,0))^(1/12)</f>
        <v>0</v>
      </c>
      <c r="AC15" s="291">
        <f>AB15*(1+HLOOKUP('Monthly CF'!AB$2,Revenue!$P$1:$Z$3,3,0))^(1/12)</f>
        <v>0</v>
      </c>
      <c r="AD15" s="291">
        <f>AC15*(1+HLOOKUP('Monthly CF'!AC$2,Revenue!$P$1:$Z$3,3,0))^(1/12)</f>
        <v>0</v>
      </c>
      <c r="AE15" s="291">
        <f>AD15*(1+HLOOKUP('Monthly CF'!AD$2,Revenue!$P$1:$Z$3,3,0))^(1/12)</f>
        <v>0</v>
      </c>
      <c r="AF15" s="291">
        <f>AE15*(1+HLOOKUP('Monthly CF'!AE$2,Revenue!$P$1:$Z$3,3,0))^(1/12)</f>
        <v>0</v>
      </c>
      <c r="AG15" s="291">
        <f>AF15*(1+HLOOKUP('Monthly CF'!AF$2,Revenue!$P$1:$Z$3,3,0))^(1/12)</f>
        <v>0</v>
      </c>
      <c r="AH15" s="291">
        <f>AG15*(1+HLOOKUP('Monthly CF'!AG$2,Revenue!$P$1:$Z$3,3,0))^(1/12)</f>
        <v>0</v>
      </c>
      <c r="AI15" s="291">
        <f>AH15*(1+HLOOKUP('Monthly CF'!AH$2,Revenue!$P$1:$Z$3,3,0))^(1/12)</f>
        <v>0</v>
      </c>
      <c r="AJ15" s="291">
        <f>AI15*(1+HLOOKUP('Monthly CF'!AI$2,Revenue!$P$1:$Z$3,3,0))^(1/12)</f>
        <v>0</v>
      </c>
      <c r="AK15" s="291">
        <f>AJ15*(1+HLOOKUP('Monthly CF'!AJ$2,Revenue!$P$1:$Z$3,3,0))^(1/12)</f>
        <v>0</v>
      </c>
      <c r="AL15" s="291">
        <f>AK15*(1+HLOOKUP('Monthly CF'!AK$2,Revenue!$P$1:$Z$3,3,0))^(1/12)</f>
        <v>0</v>
      </c>
      <c r="AM15" s="291">
        <f>AL15*(1+HLOOKUP('Monthly CF'!AL$2,Revenue!$P$1:$Z$3,3,0))^(1/12)</f>
        <v>0</v>
      </c>
      <c r="AN15" s="291">
        <f>AM15*(1+HLOOKUP('Monthly CF'!AM$2,Revenue!$P$1:$Z$3,3,0))^(1/12)</f>
        <v>0</v>
      </c>
      <c r="AO15" s="291">
        <f>AN15*(1+HLOOKUP('Monthly CF'!AN$2,Revenue!$P$1:$Z$3,3,0))^(1/12)</f>
        <v>0</v>
      </c>
      <c r="AP15" s="291">
        <f>AO15*(1+HLOOKUP('Monthly CF'!AO$2,Revenue!$P$1:$Z$3,3,0))^(1/12)</f>
        <v>0</v>
      </c>
      <c r="AQ15" s="291">
        <f>AP15*(1+HLOOKUP('Monthly CF'!AP$2,Revenue!$P$1:$Z$3,3,0))^(1/12)</f>
        <v>0</v>
      </c>
      <c r="AR15" s="291">
        <f>AQ15*(1+HLOOKUP('Monthly CF'!AQ$2,Revenue!$P$1:$Z$3,3,0))^(1/12)</f>
        <v>0</v>
      </c>
      <c r="AS15" s="291">
        <f>AR15*(1+HLOOKUP('Monthly CF'!AR$2,Revenue!$P$1:$Z$3,3,0))^(1/12)</f>
        <v>0</v>
      </c>
      <c r="AT15" s="291">
        <f>AS15*(1+HLOOKUP('Monthly CF'!AS$2,Revenue!$P$1:$Z$3,3,0))^(1/12)</f>
        <v>0</v>
      </c>
      <c r="AU15" s="291">
        <f>AT15*(1+HLOOKUP('Monthly CF'!AT$2,Revenue!$P$1:$Z$3,3,0))^(1/12)</f>
        <v>0</v>
      </c>
      <c r="AV15" s="291">
        <f>AU15*(1+HLOOKUP('Monthly CF'!AU$2,Revenue!$P$1:$Z$3,3,0))^(1/12)</f>
        <v>0</v>
      </c>
      <c r="AW15" s="291">
        <f>AV15*(1+HLOOKUP('Monthly CF'!AV$2,Revenue!$P$1:$Z$3,3,0))^(1/12)</f>
        <v>0</v>
      </c>
      <c r="AX15" s="291">
        <f>AW15*(1+HLOOKUP('Monthly CF'!AW$2,Revenue!$P$1:$Z$3,3,0))^(1/12)</f>
        <v>0</v>
      </c>
      <c r="AY15" s="291">
        <f>AX15*(1+HLOOKUP('Monthly CF'!AX$2,Revenue!$P$1:$Z$3,3,0))^(1/12)</f>
        <v>0</v>
      </c>
      <c r="AZ15" s="291">
        <f>AY15*(1+HLOOKUP('Monthly CF'!AY$2,Revenue!$P$1:$Z$3,3,0))^(1/12)</f>
        <v>0</v>
      </c>
      <c r="BA15" s="291">
        <f>AZ15*(1+HLOOKUP('Monthly CF'!AZ$2,Revenue!$P$1:$Z$3,3,0))^(1/12)</f>
        <v>0</v>
      </c>
      <c r="BB15" s="291">
        <f>BA15*(1+HLOOKUP('Monthly CF'!BA$2,Revenue!$P$1:$Z$3,3,0))^(1/12)</f>
        <v>0</v>
      </c>
      <c r="BC15" s="291">
        <f>BB15*(1+HLOOKUP('Monthly CF'!BB$2,Revenue!$P$1:$Z$3,3,0))^(1/12)</f>
        <v>0</v>
      </c>
      <c r="BD15" s="291">
        <f>BC15*(1+HLOOKUP('Monthly CF'!BC$2,Revenue!$P$1:$Z$3,3,0))^(1/12)</f>
        <v>0</v>
      </c>
      <c r="BE15" s="291">
        <f>BD15*(1+HLOOKUP('Monthly CF'!BD$2,Revenue!$P$1:$Z$3,3,0))^(1/12)</f>
        <v>0</v>
      </c>
      <c r="BF15" s="291">
        <f>BE15*(1+HLOOKUP('Monthly CF'!BE$2,Revenue!$P$1:$Z$3,3,0))^(1/12)</f>
        <v>0</v>
      </c>
      <c r="BG15" s="291">
        <f>BF15*(1+HLOOKUP('Monthly CF'!BF$2,Revenue!$P$1:$Z$3,3,0))^(1/12)</f>
        <v>0</v>
      </c>
      <c r="BH15" s="291">
        <f>BG15*(1+HLOOKUP('Monthly CF'!BG$2,Revenue!$P$1:$Z$3,3,0))^(1/12)</f>
        <v>0</v>
      </c>
      <c r="BI15" s="291">
        <f>BH15*(1+HLOOKUP('Monthly CF'!BH$2,Revenue!$P$1:$Z$3,3,0))^(1/12)</f>
        <v>0</v>
      </c>
      <c r="BJ15" s="291">
        <f>BI15*(1+HLOOKUP('Monthly CF'!BI$2,Revenue!$P$1:$Z$3,3,0))^(1/12)</f>
        <v>0</v>
      </c>
      <c r="BK15" s="291">
        <f>BJ15*(1+HLOOKUP('Monthly CF'!BJ$2,Revenue!$P$1:$Z$3,3,0))^(1/12)</f>
        <v>0</v>
      </c>
      <c r="BL15" s="291">
        <f>BK15*(1+HLOOKUP('Monthly CF'!BK$2,Revenue!$P$1:$Z$3,3,0))^(1/12)</f>
        <v>0</v>
      </c>
      <c r="BM15" s="291">
        <f>BL15*(1+HLOOKUP('Monthly CF'!BL$2,Revenue!$P$1:$Z$3,3,0))^(1/12)</f>
        <v>0</v>
      </c>
      <c r="BN15" s="291">
        <f>BM15*(1+HLOOKUP('Monthly CF'!BM$2,Revenue!$P$1:$Z$3,3,0))^(1/12)</f>
        <v>0</v>
      </c>
      <c r="BO15" s="291">
        <f>BN15*(1+HLOOKUP('Monthly CF'!BN$2,Revenue!$P$1:$Z$3,3,0))^(1/12)</f>
        <v>0</v>
      </c>
      <c r="BP15" s="291">
        <f>BO15*(1+HLOOKUP('Monthly CF'!BO$2,Revenue!$P$1:$Z$3,3,0))^(1/12)</f>
        <v>0</v>
      </c>
      <c r="BQ15" s="291">
        <f>BP15*(1+HLOOKUP('Monthly CF'!BP$2,Revenue!$P$1:$Z$3,3,0))^(1/12)</f>
        <v>0</v>
      </c>
      <c r="BR15" s="291">
        <f>BQ15*(1+HLOOKUP('Monthly CF'!BQ$2,Revenue!$P$1:$Z$3,3,0))^(1/12)</f>
        <v>0</v>
      </c>
      <c r="BS15" s="291">
        <f>BR15*(1+HLOOKUP('Monthly CF'!BR$2,Revenue!$P$1:$Z$3,3,0))^(1/12)</f>
        <v>0</v>
      </c>
      <c r="BT15" s="291">
        <f>BS15*(1+HLOOKUP('Monthly CF'!BS$2,Revenue!$P$1:$Z$3,3,0))^(1/12)</f>
        <v>0</v>
      </c>
      <c r="BU15" s="291">
        <f>BT15*(1+HLOOKUP('Monthly CF'!BT$2,Revenue!$P$1:$Z$3,3,0))^(1/12)</f>
        <v>0</v>
      </c>
      <c r="BV15" s="291">
        <f>BU15*(1+HLOOKUP('Monthly CF'!BU$2,Revenue!$P$1:$Z$3,3,0))^(1/12)</f>
        <v>0</v>
      </c>
      <c r="BW15" s="291">
        <f>BV15*(1+HLOOKUP('Monthly CF'!BV$2,Revenue!$P$1:$Z$3,3,0))^(1/12)</f>
        <v>0</v>
      </c>
      <c r="BX15" s="291">
        <f>BW15*(1+HLOOKUP('Monthly CF'!BW$2,Revenue!$P$1:$Z$3,3,0))^(1/12)</f>
        <v>0</v>
      </c>
      <c r="BY15" s="291">
        <f>BX15*(1+HLOOKUP('Monthly CF'!BX$2,Revenue!$P$1:$Z$3,3,0))^(1/12)</f>
        <v>0</v>
      </c>
      <c r="BZ15" s="291">
        <f>BY15*(1+HLOOKUP('Monthly CF'!BY$2,Revenue!$P$1:$Z$3,3,0))^(1/12)</f>
        <v>0</v>
      </c>
      <c r="CA15" s="291">
        <f>BZ15*(1+HLOOKUP('Monthly CF'!BZ$2,Revenue!$P$1:$Z$3,3,0))^(1/12)</f>
        <v>0</v>
      </c>
      <c r="CB15" s="291">
        <f>CA15*(1+HLOOKUP('Monthly CF'!CA$2,Revenue!$P$1:$Z$3,3,0))^(1/12)</f>
        <v>0</v>
      </c>
      <c r="CC15" s="291">
        <f>CB15*(1+HLOOKUP('Monthly CF'!CB$2,Revenue!$P$1:$Z$3,3,0))^(1/12)</f>
        <v>0</v>
      </c>
      <c r="CD15" s="291">
        <f>CC15*(1+HLOOKUP('Monthly CF'!CC$2,Revenue!$P$1:$Z$3,3,0))^(1/12)</f>
        <v>0</v>
      </c>
      <c r="CE15" s="291">
        <f>CD15*(1+HLOOKUP('Monthly CF'!CD$2,Revenue!$P$1:$Z$3,3,0))^(1/12)</f>
        <v>0</v>
      </c>
      <c r="CF15" s="291">
        <f>CE15*(1+HLOOKUP('Monthly CF'!CE$2,Revenue!$P$1:$Z$3,3,0))^(1/12)</f>
        <v>0</v>
      </c>
      <c r="CG15" s="291">
        <f>CF15*(1+HLOOKUP('Monthly CF'!CF$2,Revenue!$P$1:$Z$3,3,0))^(1/12)</f>
        <v>0</v>
      </c>
      <c r="CH15" s="291">
        <f>CG15*(1+HLOOKUP('Monthly CF'!CG$2,Revenue!$P$1:$Z$3,3,0))^(1/12)</f>
        <v>0</v>
      </c>
      <c r="CI15" s="291">
        <f>CH15*(1+HLOOKUP('Monthly CF'!CH$2,Revenue!$P$1:$Z$3,3,0))^(1/12)</f>
        <v>0</v>
      </c>
      <c r="CJ15" s="291">
        <f>CI15*(1+HLOOKUP('Monthly CF'!CI$2,Revenue!$P$1:$Z$3,3,0))^(1/12)</f>
        <v>0</v>
      </c>
      <c r="CK15" s="291">
        <f>CJ15*(1+HLOOKUP('Monthly CF'!CJ$2,Revenue!$P$1:$Z$3,3,0))^(1/12)</f>
        <v>0</v>
      </c>
      <c r="CL15" s="291">
        <f>CK15*(1+HLOOKUP('Monthly CF'!CK$2,Revenue!$P$1:$Z$3,3,0))^(1/12)</f>
        <v>0</v>
      </c>
      <c r="CM15" s="291">
        <f>CL15*(1+HLOOKUP('Monthly CF'!CL$2,Revenue!$P$1:$Z$3,3,0))^(1/12)</f>
        <v>0</v>
      </c>
      <c r="CN15" s="291">
        <f>CM15*(1+HLOOKUP('Monthly CF'!CM$2,Revenue!$P$1:$Z$3,3,0))^(1/12)</f>
        <v>0</v>
      </c>
      <c r="CO15" s="291">
        <f>CN15*(1+HLOOKUP('Monthly CF'!CN$2,Revenue!$P$1:$Z$3,3,0))^(1/12)</f>
        <v>0</v>
      </c>
      <c r="CP15" s="291">
        <f>CO15*(1+HLOOKUP('Monthly CF'!CO$2,Revenue!$P$1:$Z$3,3,0))^(1/12)</f>
        <v>0</v>
      </c>
      <c r="CQ15" s="291">
        <f>CP15*(1+HLOOKUP('Monthly CF'!CP$2,Revenue!$P$1:$Z$3,3,0))^(1/12)</f>
        <v>0</v>
      </c>
      <c r="CR15" s="291">
        <f>CQ15*(1+HLOOKUP('Monthly CF'!CQ$2,Revenue!$P$1:$Z$3,3,0))^(1/12)</f>
        <v>0</v>
      </c>
      <c r="CS15" s="291">
        <f>CR15*(1+HLOOKUP('Monthly CF'!CR$2,Revenue!$P$1:$Z$3,3,0))^(1/12)</f>
        <v>0</v>
      </c>
      <c r="CT15" s="291">
        <f>CS15*(1+HLOOKUP('Monthly CF'!CS$2,Revenue!$P$1:$Z$3,3,0))^(1/12)</f>
        <v>0</v>
      </c>
      <c r="CU15" s="291">
        <f>CT15*(1+HLOOKUP('Monthly CF'!CT$2,Revenue!$P$1:$Z$3,3,0))^(1/12)</f>
        <v>0</v>
      </c>
      <c r="CV15" s="291">
        <f>CU15*(1+HLOOKUP('Monthly CF'!CU$2,Revenue!$P$1:$Z$3,3,0))^(1/12)</f>
        <v>0</v>
      </c>
      <c r="CW15" s="291">
        <f>CV15*(1+HLOOKUP('Monthly CF'!CV$2,Revenue!$P$1:$Z$3,3,0))^(1/12)</f>
        <v>0</v>
      </c>
      <c r="CX15" s="291">
        <f>CW15*(1+HLOOKUP('Monthly CF'!CW$2,Revenue!$P$1:$Z$3,3,0))^(1/12)</f>
        <v>0</v>
      </c>
      <c r="CY15" s="291">
        <f>CX15*(1+HLOOKUP('Monthly CF'!CX$2,Revenue!$P$1:$Z$3,3,0))^(1/12)</f>
        <v>0</v>
      </c>
      <c r="CZ15" s="291">
        <f>CY15*(1+HLOOKUP('Monthly CF'!CY$2,Revenue!$P$1:$Z$3,3,0))^(1/12)</f>
        <v>0</v>
      </c>
      <c r="DA15" s="291">
        <f>CZ15*(1+HLOOKUP('Monthly CF'!CZ$2,Revenue!$P$1:$Z$3,3,0))^(1/12)</f>
        <v>0</v>
      </c>
      <c r="DB15" s="291">
        <f>DA15*(1+HLOOKUP('Monthly CF'!DA$2,Revenue!$P$1:$Z$3,3,0))^(1/12)</f>
        <v>0</v>
      </c>
      <c r="DC15" s="291">
        <f>DB15*(1+HLOOKUP('Monthly CF'!DB$2,Revenue!$P$1:$Z$3,3,0))^(1/12)</f>
        <v>0</v>
      </c>
      <c r="DD15" s="291">
        <f>DC15*(1+HLOOKUP('Monthly CF'!DC$2,Revenue!$P$1:$Z$3,3,0))^(1/12)</f>
        <v>0</v>
      </c>
      <c r="DE15" s="291">
        <f>DD15*(1+HLOOKUP('Monthly CF'!DD$2,Revenue!$P$1:$Z$3,3,0))^(1/12)</f>
        <v>0</v>
      </c>
      <c r="DF15" s="291">
        <f>DE15*(1+HLOOKUP('Monthly CF'!DE$2,Revenue!$P$1:$Z$3,3,0))^(1/12)</f>
        <v>0</v>
      </c>
      <c r="DG15" s="291">
        <f>DF15*(1+HLOOKUP('Monthly CF'!DF$2,Revenue!$P$1:$Z$3,3,0))^(1/12)</f>
        <v>0</v>
      </c>
      <c r="DH15" s="291">
        <f>DG15*(1+HLOOKUP('Monthly CF'!DG$2,Revenue!$P$1:$Z$3,3,0))^(1/12)</f>
        <v>0</v>
      </c>
      <c r="DI15" s="291">
        <f>DH15*(1+HLOOKUP('Monthly CF'!DH$2,Revenue!$P$1:$Z$3,3,0))^(1/12)</f>
        <v>0</v>
      </c>
      <c r="DJ15" s="291">
        <f>DI15*(1+HLOOKUP('Monthly CF'!DI$2,Revenue!$P$1:$Z$3,3,0))^(1/12)</f>
        <v>0</v>
      </c>
      <c r="DK15" s="291">
        <f>DJ15*(1+HLOOKUP('Monthly CF'!DJ$2,Revenue!$P$1:$Z$3,3,0))^(1/12)</f>
        <v>0</v>
      </c>
      <c r="DL15" s="291">
        <f>DK15*(1+HLOOKUP('Monthly CF'!DK$2,Revenue!$P$1:$Z$3,3,0))^(1/12)</f>
        <v>0</v>
      </c>
      <c r="DM15" s="291">
        <f>DL15*(1+HLOOKUP('Monthly CF'!DL$2,Revenue!$P$1:$Z$3,3,0))^(1/12)</f>
        <v>0</v>
      </c>
      <c r="DN15" s="291">
        <f>DM15*(1+HLOOKUP('Monthly CF'!DM$2,Revenue!$P$1:$Z$3,3,0))^(1/12)</f>
        <v>0</v>
      </c>
      <c r="DO15" s="291">
        <f>DN15*(1+HLOOKUP('Monthly CF'!DN$2,Revenue!$P$1:$Z$3,3,0))^(1/12)</f>
        <v>0</v>
      </c>
      <c r="DP15" s="291">
        <f>DO15*(1+HLOOKUP('Monthly CF'!DO$2,Revenue!$P$1:$Z$3,3,0))^(1/12)</f>
        <v>0</v>
      </c>
      <c r="DQ15" s="291">
        <f>DP15*(1+HLOOKUP('Monthly CF'!DP$2,Revenue!$P$1:$Z$3,3,0))^(1/12)</f>
        <v>0</v>
      </c>
      <c r="DR15" s="291">
        <f>DQ15*(1+HLOOKUP('Monthly CF'!DQ$2,Revenue!$P$1:$Z$3,3,0))^(1/12)</f>
        <v>0</v>
      </c>
      <c r="DS15" s="291">
        <f>DR15*(1+HLOOKUP('Monthly CF'!DR$2,Revenue!$P$1:$Z$3,3,0))^(1/12)</f>
        <v>0</v>
      </c>
      <c r="DT15" s="291">
        <f>DS15*(1+HLOOKUP('Monthly CF'!DS$2,Revenue!$P$1:$Z$3,3,0))^(1/12)</f>
        <v>0</v>
      </c>
      <c r="DU15" s="291">
        <f>DT15*(1+HLOOKUP('Monthly CF'!DT$2,Revenue!$P$1:$Z$3,3,0))^(1/12)</f>
        <v>0</v>
      </c>
      <c r="DV15" s="291">
        <f>DU15*(1+HLOOKUP('Monthly CF'!DU$2,Revenue!$P$1:$Z$3,3,0))^(1/12)</f>
        <v>0</v>
      </c>
      <c r="DW15" s="291">
        <f>DV15*(1+HLOOKUP('Monthly CF'!DV$2,Revenue!$P$1:$Z$3,3,0))^(1/12)</f>
        <v>0</v>
      </c>
      <c r="DX15" s="291">
        <f>DW15*(1+HLOOKUP('Monthly CF'!DW$2,Revenue!$P$1:$Z$3,3,0))^(1/12)</f>
        <v>0</v>
      </c>
      <c r="DY15" s="291">
        <f>DX15*(1+HLOOKUP('Monthly CF'!DX$2,Revenue!$P$1:$Z$3,3,0))^(1/12)</f>
        <v>0</v>
      </c>
      <c r="DZ15" s="291">
        <f>DY15*(1+HLOOKUP('Monthly CF'!DY$2,Revenue!$P$1:$Z$3,3,0))^(1/12)</f>
        <v>0</v>
      </c>
      <c r="EA15" s="291">
        <f>DZ15*(1+HLOOKUP('Monthly CF'!DZ$2,Revenue!$P$1:$Z$3,3,0))^(1/12)</f>
        <v>0</v>
      </c>
      <c r="EB15" s="291">
        <f>EA15*(1+HLOOKUP('Monthly CF'!EA$2,Revenue!$P$1:$Z$3,3,0))^(1/12)</f>
        <v>0</v>
      </c>
      <c r="EC15" s="291">
        <f>EB15*(1+HLOOKUP('Monthly CF'!EB$2,Revenue!$P$1:$Z$3,3,0))^(1/12)</f>
        <v>0</v>
      </c>
      <c r="ED15" s="291">
        <f>EC15*(1+HLOOKUP('Monthly CF'!EC$2,Revenue!$P$1:$Z$3,3,0))^(1/12)</f>
        <v>0</v>
      </c>
      <c r="EE15" s="291">
        <f>ED15*(1+HLOOKUP('Monthly CF'!ED$2,Revenue!$P$1:$Z$3,3,0))^(1/12)</f>
        <v>0</v>
      </c>
    </row>
    <row r="16" spans="1:135" x14ac:dyDescent="0.4">
      <c r="A16" s="128">
        <f>SUMIF($2:$2,"&lt;="&amp;HOLD,'Monthly CF'!16:16)</f>
        <v>0</v>
      </c>
      <c r="B16" s="80" t="str">
        <f>Revenue!A24</f>
        <v>Deposit Forfeitures</v>
      </c>
      <c r="C16" s="291"/>
      <c r="D16" s="291">
        <f>Revenue!B24*UNITS</f>
        <v>0</v>
      </c>
      <c r="E16" s="291">
        <f>D16*(1+HLOOKUP('Monthly CF'!D$2,Revenue!$P$1:$Z$3,3,0))^(1/12)</f>
        <v>0</v>
      </c>
      <c r="F16" s="291">
        <f>E16*(1+HLOOKUP('Monthly CF'!E$2,Revenue!$P$1:$Z$3,3,0))^(1/12)</f>
        <v>0</v>
      </c>
      <c r="G16" s="291">
        <f>F16*(1+HLOOKUP('Monthly CF'!F$2,Revenue!$P$1:$Z$3,3,0))^(1/12)</f>
        <v>0</v>
      </c>
      <c r="H16" s="291">
        <f>G16*(1+HLOOKUP('Monthly CF'!G$2,Revenue!$P$1:$Z$3,3,0))^(1/12)</f>
        <v>0</v>
      </c>
      <c r="I16" s="291">
        <f>H16*(1+HLOOKUP('Monthly CF'!H$2,Revenue!$P$1:$Z$3,3,0))^(1/12)</f>
        <v>0</v>
      </c>
      <c r="J16" s="291">
        <f>I16*(1+HLOOKUP('Monthly CF'!I$2,Revenue!$P$1:$Z$3,3,0))^(1/12)</f>
        <v>0</v>
      </c>
      <c r="K16" s="291">
        <f>J16*(1+HLOOKUP('Monthly CF'!J$2,Revenue!$P$1:$Z$3,3,0))^(1/12)</f>
        <v>0</v>
      </c>
      <c r="L16" s="291">
        <f>K16*(1+HLOOKUP('Monthly CF'!K$2,Revenue!$P$1:$Z$3,3,0))^(1/12)</f>
        <v>0</v>
      </c>
      <c r="M16" s="291">
        <f>L16*(1+HLOOKUP('Monthly CF'!L$2,Revenue!$P$1:$Z$3,3,0))^(1/12)</f>
        <v>0</v>
      </c>
      <c r="N16" s="291">
        <f>M16*(1+HLOOKUP('Monthly CF'!M$2,Revenue!$P$1:$Z$3,3,0))^(1/12)</f>
        <v>0</v>
      </c>
      <c r="O16" s="291">
        <f>N16*(1+HLOOKUP('Monthly CF'!N$2,Revenue!$P$1:$Z$3,3,0))^(1/12)</f>
        <v>0</v>
      </c>
      <c r="P16" s="291">
        <f>O16*(1+HLOOKUP('Monthly CF'!O$2,Revenue!$P$1:$Z$3,3,0))^(1/12)</f>
        <v>0</v>
      </c>
      <c r="Q16" s="291">
        <f>P16*(1+HLOOKUP('Monthly CF'!P$2,Revenue!$P$1:$Z$3,3,0))^(1/12)</f>
        <v>0</v>
      </c>
      <c r="R16" s="291">
        <f>Q16*(1+HLOOKUP('Monthly CF'!Q$2,Revenue!$P$1:$Z$3,3,0))^(1/12)</f>
        <v>0</v>
      </c>
      <c r="S16" s="291">
        <f>R16*(1+HLOOKUP('Monthly CF'!R$2,Revenue!$P$1:$Z$3,3,0))^(1/12)</f>
        <v>0</v>
      </c>
      <c r="T16" s="291">
        <f>S16*(1+HLOOKUP('Monthly CF'!S$2,Revenue!$P$1:$Z$3,3,0))^(1/12)</f>
        <v>0</v>
      </c>
      <c r="U16" s="291">
        <f>T16*(1+HLOOKUP('Monthly CF'!T$2,Revenue!$P$1:$Z$3,3,0))^(1/12)</f>
        <v>0</v>
      </c>
      <c r="V16" s="291">
        <f>U16*(1+HLOOKUP('Monthly CF'!U$2,Revenue!$P$1:$Z$3,3,0))^(1/12)</f>
        <v>0</v>
      </c>
      <c r="W16" s="291">
        <f>V16*(1+HLOOKUP('Monthly CF'!V$2,Revenue!$P$1:$Z$3,3,0))^(1/12)</f>
        <v>0</v>
      </c>
      <c r="X16" s="291">
        <f>W16*(1+HLOOKUP('Monthly CF'!W$2,Revenue!$P$1:$Z$3,3,0))^(1/12)</f>
        <v>0</v>
      </c>
      <c r="Y16" s="291">
        <f>X16*(1+HLOOKUP('Monthly CF'!X$2,Revenue!$P$1:$Z$3,3,0))^(1/12)</f>
        <v>0</v>
      </c>
      <c r="Z16" s="291">
        <f>Y16*(1+HLOOKUP('Monthly CF'!Y$2,Revenue!$P$1:$Z$3,3,0))^(1/12)</f>
        <v>0</v>
      </c>
      <c r="AA16" s="291">
        <f>Z16*(1+HLOOKUP('Monthly CF'!Z$2,Revenue!$P$1:$Z$3,3,0))^(1/12)</f>
        <v>0</v>
      </c>
      <c r="AB16" s="291">
        <f>AA16*(1+HLOOKUP('Monthly CF'!AA$2,Revenue!$P$1:$Z$3,3,0))^(1/12)</f>
        <v>0</v>
      </c>
      <c r="AC16" s="291">
        <f>AB16*(1+HLOOKUP('Monthly CF'!AB$2,Revenue!$P$1:$Z$3,3,0))^(1/12)</f>
        <v>0</v>
      </c>
      <c r="AD16" s="291">
        <f>AC16*(1+HLOOKUP('Monthly CF'!AC$2,Revenue!$P$1:$Z$3,3,0))^(1/12)</f>
        <v>0</v>
      </c>
      <c r="AE16" s="291">
        <f>AD16*(1+HLOOKUP('Monthly CF'!AD$2,Revenue!$P$1:$Z$3,3,0))^(1/12)</f>
        <v>0</v>
      </c>
      <c r="AF16" s="291">
        <f>AE16*(1+HLOOKUP('Monthly CF'!AE$2,Revenue!$P$1:$Z$3,3,0))^(1/12)</f>
        <v>0</v>
      </c>
      <c r="AG16" s="291">
        <f>AF16*(1+HLOOKUP('Monthly CF'!AF$2,Revenue!$P$1:$Z$3,3,0))^(1/12)</f>
        <v>0</v>
      </c>
      <c r="AH16" s="291">
        <f>AG16*(1+HLOOKUP('Monthly CF'!AG$2,Revenue!$P$1:$Z$3,3,0))^(1/12)</f>
        <v>0</v>
      </c>
      <c r="AI16" s="291">
        <f>AH16*(1+HLOOKUP('Monthly CF'!AH$2,Revenue!$P$1:$Z$3,3,0))^(1/12)</f>
        <v>0</v>
      </c>
      <c r="AJ16" s="291">
        <f>AI16*(1+HLOOKUP('Monthly CF'!AI$2,Revenue!$P$1:$Z$3,3,0))^(1/12)</f>
        <v>0</v>
      </c>
      <c r="AK16" s="291">
        <f>AJ16*(1+HLOOKUP('Monthly CF'!AJ$2,Revenue!$P$1:$Z$3,3,0))^(1/12)</f>
        <v>0</v>
      </c>
      <c r="AL16" s="291">
        <f>AK16*(1+HLOOKUP('Monthly CF'!AK$2,Revenue!$P$1:$Z$3,3,0))^(1/12)</f>
        <v>0</v>
      </c>
      <c r="AM16" s="291">
        <f>AL16*(1+HLOOKUP('Monthly CF'!AL$2,Revenue!$P$1:$Z$3,3,0))^(1/12)</f>
        <v>0</v>
      </c>
      <c r="AN16" s="291">
        <f>AM16*(1+HLOOKUP('Monthly CF'!AM$2,Revenue!$P$1:$Z$3,3,0))^(1/12)</f>
        <v>0</v>
      </c>
      <c r="AO16" s="291">
        <f>AN16*(1+HLOOKUP('Monthly CF'!AN$2,Revenue!$P$1:$Z$3,3,0))^(1/12)</f>
        <v>0</v>
      </c>
      <c r="AP16" s="291">
        <f>AO16*(1+HLOOKUP('Monthly CF'!AO$2,Revenue!$P$1:$Z$3,3,0))^(1/12)</f>
        <v>0</v>
      </c>
      <c r="AQ16" s="291">
        <f>AP16*(1+HLOOKUP('Monthly CF'!AP$2,Revenue!$P$1:$Z$3,3,0))^(1/12)</f>
        <v>0</v>
      </c>
      <c r="AR16" s="291">
        <f>AQ16*(1+HLOOKUP('Monthly CF'!AQ$2,Revenue!$P$1:$Z$3,3,0))^(1/12)</f>
        <v>0</v>
      </c>
      <c r="AS16" s="291">
        <f>AR16*(1+HLOOKUP('Monthly CF'!AR$2,Revenue!$P$1:$Z$3,3,0))^(1/12)</f>
        <v>0</v>
      </c>
      <c r="AT16" s="291">
        <f>AS16*(1+HLOOKUP('Monthly CF'!AS$2,Revenue!$P$1:$Z$3,3,0))^(1/12)</f>
        <v>0</v>
      </c>
      <c r="AU16" s="291">
        <f>AT16*(1+HLOOKUP('Monthly CF'!AT$2,Revenue!$P$1:$Z$3,3,0))^(1/12)</f>
        <v>0</v>
      </c>
      <c r="AV16" s="291">
        <f>AU16*(1+HLOOKUP('Monthly CF'!AU$2,Revenue!$P$1:$Z$3,3,0))^(1/12)</f>
        <v>0</v>
      </c>
      <c r="AW16" s="291">
        <f>AV16*(1+HLOOKUP('Monthly CF'!AV$2,Revenue!$P$1:$Z$3,3,0))^(1/12)</f>
        <v>0</v>
      </c>
      <c r="AX16" s="291">
        <f>AW16*(1+HLOOKUP('Monthly CF'!AW$2,Revenue!$P$1:$Z$3,3,0))^(1/12)</f>
        <v>0</v>
      </c>
      <c r="AY16" s="291">
        <f>AX16*(1+HLOOKUP('Monthly CF'!AX$2,Revenue!$P$1:$Z$3,3,0))^(1/12)</f>
        <v>0</v>
      </c>
      <c r="AZ16" s="291">
        <f>AY16*(1+HLOOKUP('Monthly CF'!AY$2,Revenue!$P$1:$Z$3,3,0))^(1/12)</f>
        <v>0</v>
      </c>
      <c r="BA16" s="291">
        <f>AZ16*(1+HLOOKUP('Monthly CF'!AZ$2,Revenue!$P$1:$Z$3,3,0))^(1/12)</f>
        <v>0</v>
      </c>
      <c r="BB16" s="291">
        <f>BA16*(1+HLOOKUP('Monthly CF'!BA$2,Revenue!$P$1:$Z$3,3,0))^(1/12)</f>
        <v>0</v>
      </c>
      <c r="BC16" s="291">
        <f>BB16*(1+HLOOKUP('Monthly CF'!BB$2,Revenue!$P$1:$Z$3,3,0))^(1/12)</f>
        <v>0</v>
      </c>
      <c r="BD16" s="291">
        <f>BC16*(1+HLOOKUP('Monthly CF'!BC$2,Revenue!$P$1:$Z$3,3,0))^(1/12)</f>
        <v>0</v>
      </c>
      <c r="BE16" s="291">
        <f>BD16*(1+HLOOKUP('Monthly CF'!BD$2,Revenue!$P$1:$Z$3,3,0))^(1/12)</f>
        <v>0</v>
      </c>
      <c r="BF16" s="291">
        <f>BE16*(1+HLOOKUP('Monthly CF'!BE$2,Revenue!$P$1:$Z$3,3,0))^(1/12)</f>
        <v>0</v>
      </c>
      <c r="BG16" s="291">
        <f>BF16*(1+HLOOKUP('Monthly CF'!BF$2,Revenue!$P$1:$Z$3,3,0))^(1/12)</f>
        <v>0</v>
      </c>
      <c r="BH16" s="291">
        <f>BG16*(1+HLOOKUP('Monthly CF'!BG$2,Revenue!$P$1:$Z$3,3,0))^(1/12)</f>
        <v>0</v>
      </c>
      <c r="BI16" s="291">
        <f>BH16*(1+HLOOKUP('Monthly CF'!BH$2,Revenue!$P$1:$Z$3,3,0))^(1/12)</f>
        <v>0</v>
      </c>
      <c r="BJ16" s="291">
        <f>BI16*(1+HLOOKUP('Monthly CF'!BI$2,Revenue!$P$1:$Z$3,3,0))^(1/12)</f>
        <v>0</v>
      </c>
      <c r="BK16" s="291">
        <f>BJ16*(1+HLOOKUP('Monthly CF'!BJ$2,Revenue!$P$1:$Z$3,3,0))^(1/12)</f>
        <v>0</v>
      </c>
      <c r="BL16" s="291">
        <f>BK16*(1+HLOOKUP('Monthly CF'!BK$2,Revenue!$P$1:$Z$3,3,0))^(1/12)</f>
        <v>0</v>
      </c>
      <c r="BM16" s="291">
        <f>BL16*(1+HLOOKUP('Monthly CF'!BL$2,Revenue!$P$1:$Z$3,3,0))^(1/12)</f>
        <v>0</v>
      </c>
      <c r="BN16" s="291">
        <f>BM16*(1+HLOOKUP('Monthly CF'!BM$2,Revenue!$P$1:$Z$3,3,0))^(1/12)</f>
        <v>0</v>
      </c>
      <c r="BO16" s="291">
        <f>BN16*(1+HLOOKUP('Monthly CF'!BN$2,Revenue!$P$1:$Z$3,3,0))^(1/12)</f>
        <v>0</v>
      </c>
      <c r="BP16" s="291">
        <f>BO16*(1+HLOOKUP('Monthly CF'!BO$2,Revenue!$P$1:$Z$3,3,0))^(1/12)</f>
        <v>0</v>
      </c>
      <c r="BQ16" s="291">
        <f>BP16*(1+HLOOKUP('Monthly CF'!BP$2,Revenue!$P$1:$Z$3,3,0))^(1/12)</f>
        <v>0</v>
      </c>
      <c r="BR16" s="291">
        <f>BQ16*(1+HLOOKUP('Monthly CF'!BQ$2,Revenue!$P$1:$Z$3,3,0))^(1/12)</f>
        <v>0</v>
      </c>
      <c r="BS16" s="291">
        <f>BR16*(1+HLOOKUP('Monthly CF'!BR$2,Revenue!$P$1:$Z$3,3,0))^(1/12)</f>
        <v>0</v>
      </c>
      <c r="BT16" s="291">
        <f>BS16*(1+HLOOKUP('Monthly CF'!BS$2,Revenue!$P$1:$Z$3,3,0))^(1/12)</f>
        <v>0</v>
      </c>
      <c r="BU16" s="291">
        <f>BT16*(1+HLOOKUP('Monthly CF'!BT$2,Revenue!$P$1:$Z$3,3,0))^(1/12)</f>
        <v>0</v>
      </c>
      <c r="BV16" s="291">
        <f>BU16*(1+HLOOKUP('Monthly CF'!BU$2,Revenue!$P$1:$Z$3,3,0))^(1/12)</f>
        <v>0</v>
      </c>
      <c r="BW16" s="291">
        <f>BV16*(1+HLOOKUP('Monthly CF'!BV$2,Revenue!$P$1:$Z$3,3,0))^(1/12)</f>
        <v>0</v>
      </c>
      <c r="BX16" s="291">
        <f>BW16*(1+HLOOKUP('Monthly CF'!BW$2,Revenue!$P$1:$Z$3,3,0))^(1/12)</f>
        <v>0</v>
      </c>
      <c r="BY16" s="291">
        <f>BX16*(1+HLOOKUP('Monthly CF'!BX$2,Revenue!$P$1:$Z$3,3,0))^(1/12)</f>
        <v>0</v>
      </c>
      <c r="BZ16" s="291">
        <f>BY16*(1+HLOOKUP('Monthly CF'!BY$2,Revenue!$P$1:$Z$3,3,0))^(1/12)</f>
        <v>0</v>
      </c>
      <c r="CA16" s="291">
        <f>BZ16*(1+HLOOKUP('Monthly CF'!BZ$2,Revenue!$P$1:$Z$3,3,0))^(1/12)</f>
        <v>0</v>
      </c>
      <c r="CB16" s="291">
        <f>CA16*(1+HLOOKUP('Monthly CF'!CA$2,Revenue!$P$1:$Z$3,3,0))^(1/12)</f>
        <v>0</v>
      </c>
      <c r="CC16" s="291">
        <f>CB16*(1+HLOOKUP('Monthly CF'!CB$2,Revenue!$P$1:$Z$3,3,0))^(1/12)</f>
        <v>0</v>
      </c>
      <c r="CD16" s="291">
        <f>CC16*(1+HLOOKUP('Monthly CF'!CC$2,Revenue!$P$1:$Z$3,3,0))^(1/12)</f>
        <v>0</v>
      </c>
      <c r="CE16" s="291">
        <f>CD16*(1+HLOOKUP('Monthly CF'!CD$2,Revenue!$P$1:$Z$3,3,0))^(1/12)</f>
        <v>0</v>
      </c>
      <c r="CF16" s="291">
        <f>CE16*(1+HLOOKUP('Monthly CF'!CE$2,Revenue!$P$1:$Z$3,3,0))^(1/12)</f>
        <v>0</v>
      </c>
      <c r="CG16" s="291">
        <f>CF16*(1+HLOOKUP('Monthly CF'!CF$2,Revenue!$P$1:$Z$3,3,0))^(1/12)</f>
        <v>0</v>
      </c>
      <c r="CH16" s="291">
        <f>CG16*(1+HLOOKUP('Monthly CF'!CG$2,Revenue!$P$1:$Z$3,3,0))^(1/12)</f>
        <v>0</v>
      </c>
      <c r="CI16" s="291">
        <f>CH16*(1+HLOOKUP('Monthly CF'!CH$2,Revenue!$P$1:$Z$3,3,0))^(1/12)</f>
        <v>0</v>
      </c>
      <c r="CJ16" s="291">
        <f>CI16*(1+HLOOKUP('Monthly CF'!CI$2,Revenue!$P$1:$Z$3,3,0))^(1/12)</f>
        <v>0</v>
      </c>
      <c r="CK16" s="291">
        <f>CJ16*(1+HLOOKUP('Monthly CF'!CJ$2,Revenue!$P$1:$Z$3,3,0))^(1/12)</f>
        <v>0</v>
      </c>
      <c r="CL16" s="291">
        <f>CK16*(1+HLOOKUP('Monthly CF'!CK$2,Revenue!$P$1:$Z$3,3,0))^(1/12)</f>
        <v>0</v>
      </c>
      <c r="CM16" s="291">
        <f>CL16*(1+HLOOKUP('Monthly CF'!CL$2,Revenue!$P$1:$Z$3,3,0))^(1/12)</f>
        <v>0</v>
      </c>
      <c r="CN16" s="291">
        <f>CM16*(1+HLOOKUP('Monthly CF'!CM$2,Revenue!$P$1:$Z$3,3,0))^(1/12)</f>
        <v>0</v>
      </c>
      <c r="CO16" s="291">
        <f>CN16*(1+HLOOKUP('Monthly CF'!CN$2,Revenue!$P$1:$Z$3,3,0))^(1/12)</f>
        <v>0</v>
      </c>
      <c r="CP16" s="291">
        <f>CO16*(1+HLOOKUP('Monthly CF'!CO$2,Revenue!$P$1:$Z$3,3,0))^(1/12)</f>
        <v>0</v>
      </c>
      <c r="CQ16" s="291">
        <f>CP16*(1+HLOOKUP('Monthly CF'!CP$2,Revenue!$P$1:$Z$3,3,0))^(1/12)</f>
        <v>0</v>
      </c>
      <c r="CR16" s="291">
        <f>CQ16*(1+HLOOKUP('Monthly CF'!CQ$2,Revenue!$P$1:$Z$3,3,0))^(1/12)</f>
        <v>0</v>
      </c>
      <c r="CS16" s="291">
        <f>CR16*(1+HLOOKUP('Monthly CF'!CR$2,Revenue!$P$1:$Z$3,3,0))^(1/12)</f>
        <v>0</v>
      </c>
      <c r="CT16" s="291">
        <f>CS16*(1+HLOOKUP('Monthly CF'!CS$2,Revenue!$P$1:$Z$3,3,0))^(1/12)</f>
        <v>0</v>
      </c>
      <c r="CU16" s="291">
        <f>CT16*(1+HLOOKUP('Monthly CF'!CT$2,Revenue!$P$1:$Z$3,3,0))^(1/12)</f>
        <v>0</v>
      </c>
      <c r="CV16" s="291">
        <f>CU16*(1+HLOOKUP('Monthly CF'!CU$2,Revenue!$P$1:$Z$3,3,0))^(1/12)</f>
        <v>0</v>
      </c>
      <c r="CW16" s="291">
        <f>CV16*(1+HLOOKUP('Monthly CF'!CV$2,Revenue!$P$1:$Z$3,3,0))^(1/12)</f>
        <v>0</v>
      </c>
      <c r="CX16" s="291">
        <f>CW16*(1+HLOOKUP('Monthly CF'!CW$2,Revenue!$P$1:$Z$3,3,0))^(1/12)</f>
        <v>0</v>
      </c>
      <c r="CY16" s="291">
        <f>CX16*(1+HLOOKUP('Monthly CF'!CX$2,Revenue!$P$1:$Z$3,3,0))^(1/12)</f>
        <v>0</v>
      </c>
      <c r="CZ16" s="291">
        <f>CY16*(1+HLOOKUP('Monthly CF'!CY$2,Revenue!$P$1:$Z$3,3,0))^(1/12)</f>
        <v>0</v>
      </c>
      <c r="DA16" s="291">
        <f>CZ16*(1+HLOOKUP('Monthly CF'!CZ$2,Revenue!$P$1:$Z$3,3,0))^(1/12)</f>
        <v>0</v>
      </c>
      <c r="DB16" s="291">
        <f>DA16*(1+HLOOKUP('Monthly CF'!DA$2,Revenue!$P$1:$Z$3,3,0))^(1/12)</f>
        <v>0</v>
      </c>
      <c r="DC16" s="291">
        <f>DB16*(1+HLOOKUP('Monthly CF'!DB$2,Revenue!$P$1:$Z$3,3,0))^(1/12)</f>
        <v>0</v>
      </c>
      <c r="DD16" s="291">
        <f>DC16*(1+HLOOKUP('Monthly CF'!DC$2,Revenue!$P$1:$Z$3,3,0))^(1/12)</f>
        <v>0</v>
      </c>
      <c r="DE16" s="291">
        <f>DD16*(1+HLOOKUP('Monthly CF'!DD$2,Revenue!$P$1:$Z$3,3,0))^(1/12)</f>
        <v>0</v>
      </c>
      <c r="DF16" s="291">
        <f>DE16*(1+HLOOKUP('Monthly CF'!DE$2,Revenue!$P$1:$Z$3,3,0))^(1/12)</f>
        <v>0</v>
      </c>
      <c r="DG16" s="291">
        <f>DF16*(1+HLOOKUP('Monthly CF'!DF$2,Revenue!$P$1:$Z$3,3,0))^(1/12)</f>
        <v>0</v>
      </c>
      <c r="DH16" s="291">
        <f>DG16*(1+HLOOKUP('Monthly CF'!DG$2,Revenue!$P$1:$Z$3,3,0))^(1/12)</f>
        <v>0</v>
      </c>
      <c r="DI16" s="291">
        <f>DH16*(1+HLOOKUP('Monthly CF'!DH$2,Revenue!$P$1:$Z$3,3,0))^(1/12)</f>
        <v>0</v>
      </c>
      <c r="DJ16" s="291">
        <f>DI16*(1+HLOOKUP('Monthly CF'!DI$2,Revenue!$P$1:$Z$3,3,0))^(1/12)</f>
        <v>0</v>
      </c>
      <c r="DK16" s="291">
        <f>DJ16*(1+HLOOKUP('Monthly CF'!DJ$2,Revenue!$P$1:$Z$3,3,0))^(1/12)</f>
        <v>0</v>
      </c>
      <c r="DL16" s="291">
        <f>DK16*(1+HLOOKUP('Monthly CF'!DK$2,Revenue!$P$1:$Z$3,3,0))^(1/12)</f>
        <v>0</v>
      </c>
      <c r="DM16" s="291">
        <f>DL16*(1+HLOOKUP('Monthly CF'!DL$2,Revenue!$P$1:$Z$3,3,0))^(1/12)</f>
        <v>0</v>
      </c>
      <c r="DN16" s="291">
        <f>DM16*(1+HLOOKUP('Monthly CF'!DM$2,Revenue!$P$1:$Z$3,3,0))^(1/12)</f>
        <v>0</v>
      </c>
      <c r="DO16" s="291">
        <f>DN16*(1+HLOOKUP('Monthly CF'!DN$2,Revenue!$P$1:$Z$3,3,0))^(1/12)</f>
        <v>0</v>
      </c>
      <c r="DP16" s="291">
        <f>DO16*(1+HLOOKUP('Monthly CF'!DO$2,Revenue!$P$1:$Z$3,3,0))^(1/12)</f>
        <v>0</v>
      </c>
      <c r="DQ16" s="291">
        <f>DP16*(1+HLOOKUP('Monthly CF'!DP$2,Revenue!$P$1:$Z$3,3,0))^(1/12)</f>
        <v>0</v>
      </c>
      <c r="DR16" s="291">
        <f>DQ16*(1+HLOOKUP('Monthly CF'!DQ$2,Revenue!$P$1:$Z$3,3,0))^(1/12)</f>
        <v>0</v>
      </c>
      <c r="DS16" s="291">
        <f>DR16*(1+HLOOKUP('Monthly CF'!DR$2,Revenue!$P$1:$Z$3,3,0))^(1/12)</f>
        <v>0</v>
      </c>
      <c r="DT16" s="291">
        <f>DS16*(1+HLOOKUP('Monthly CF'!DS$2,Revenue!$P$1:$Z$3,3,0))^(1/12)</f>
        <v>0</v>
      </c>
      <c r="DU16" s="291">
        <f>DT16*(1+HLOOKUP('Monthly CF'!DT$2,Revenue!$P$1:$Z$3,3,0))^(1/12)</f>
        <v>0</v>
      </c>
      <c r="DV16" s="291">
        <f>DU16*(1+HLOOKUP('Monthly CF'!DU$2,Revenue!$P$1:$Z$3,3,0))^(1/12)</f>
        <v>0</v>
      </c>
      <c r="DW16" s="291">
        <f>DV16*(1+HLOOKUP('Monthly CF'!DV$2,Revenue!$P$1:$Z$3,3,0))^(1/12)</f>
        <v>0</v>
      </c>
      <c r="DX16" s="291">
        <f>DW16*(1+HLOOKUP('Monthly CF'!DW$2,Revenue!$P$1:$Z$3,3,0))^(1/12)</f>
        <v>0</v>
      </c>
      <c r="DY16" s="291">
        <f>DX16*(1+HLOOKUP('Monthly CF'!DX$2,Revenue!$P$1:$Z$3,3,0))^(1/12)</f>
        <v>0</v>
      </c>
      <c r="DZ16" s="291">
        <f>DY16*(1+HLOOKUP('Monthly CF'!DY$2,Revenue!$P$1:$Z$3,3,0))^(1/12)</f>
        <v>0</v>
      </c>
      <c r="EA16" s="291">
        <f>DZ16*(1+HLOOKUP('Monthly CF'!DZ$2,Revenue!$P$1:$Z$3,3,0))^(1/12)</f>
        <v>0</v>
      </c>
      <c r="EB16" s="291">
        <f>EA16*(1+HLOOKUP('Monthly CF'!EA$2,Revenue!$P$1:$Z$3,3,0))^(1/12)</f>
        <v>0</v>
      </c>
      <c r="EC16" s="291">
        <f>EB16*(1+HLOOKUP('Monthly CF'!EB$2,Revenue!$P$1:$Z$3,3,0))^(1/12)</f>
        <v>0</v>
      </c>
      <c r="ED16" s="291">
        <f>EC16*(1+HLOOKUP('Monthly CF'!EC$2,Revenue!$P$1:$Z$3,3,0))^(1/12)</f>
        <v>0</v>
      </c>
      <c r="EE16" s="291">
        <f>ED16*(1+HLOOKUP('Monthly CF'!ED$2,Revenue!$P$1:$Z$3,3,0))^(1/12)</f>
        <v>0</v>
      </c>
    </row>
    <row r="17" spans="1:135" x14ac:dyDescent="0.4">
      <c r="A17" s="128">
        <f>SUMIF($2:$2,"&lt;="&amp;HOLD,'Monthly CF'!17:17)</f>
        <v>976135.97767945763</v>
      </c>
      <c r="B17" s="75" t="str">
        <f>Revenue!A25</f>
        <v>Other Charges</v>
      </c>
      <c r="C17" s="292"/>
      <c r="D17" s="292">
        <f>Revenue!B25*UNITS</f>
        <v>7000</v>
      </c>
      <c r="E17" s="292">
        <f>D17*(1+HLOOKUP('Monthly CF'!D$2,Revenue!$P$1:$Z$3,3,0))^(1/12)</f>
        <v>7017.2638884061262</v>
      </c>
      <c r="F17" s="292">
        <f>E17*(1+HLOOKUP('Monthly CF'!E$2,Revenue!$P$1:$Z$3,3,0))^(1/12)</f>
        <v>7034.5703542183801</v>
      </c>
      <c r="G17" s="292">
        <f>F17*(1+HLOOKUP('Monthly CF'!F$2,Revenue!$P$1:$Z$3,3,0))^(1/12)</f>
        <v>7051.9195024441324</v>
      </c>
      <c r="H17" s="292">
        <f>G17*(1+HLOOKUP('Monthly CF'!G$2,Revenue!$P$1:$Z$3,3,0))^(1/12)</f>
        <v>7069.3114383497295</v>
      </c>
      <c r="I17" s="292">
        <f>H17*(1+HLOOKUP('Monthly CF'!H$2,Revenue!$P$1:$Z$3,3,0))^(1/12)</f>
        <v>7086.7462674611324</v>
      </c>
      <c r="J17" s="292">
        <f>I17*(1+HLOOKUP('Monthly CF'!I$2,Revenue!$P$1:$Z$3,3,0))^(1/12)</f>
        <v>7104.2240955645575</v>
      </c>
      <c r="K17" s="292">
        <f>J17*(1+HLOOKUP('Monthly CF'!J$2,Revenue!$P$1:$Z$3,3,0))^(1/12)</f>
        <v>7121.7450287071197</v>
      </c>
      <c r="L17" s="292">
        <f>K17*(1+HLOOKUP('Monthly CF'!K$2,Revenue!$P$1:$Z$3,3,0))^(1/12)</f>
        <v>7139.3091731974737</v>
      </c>
      <c r="M17" s="292">
        <f>L17*(1+HLOOKUP('Monthly CF'!L$2,Revenue!$P$1:$Z$3,3,0))^(1/12)</f>
        <v>7156.9166356064607</v>
      </c>
      <c r="N17" s="292">
        <f>M17*(1+HLOOKUP('Monthly CF'!M$2,Revenue!$P$1:$Z$3,3,0))^(1/12)</f>
        <v>7174.5675227677539</v>
      </c>
      <c r="O17" s="292">
        <f>N17*(1+HLOOKUP('Monthly CF'!N$2,Revenue!$P$1:$Z$3,3,0))^(1/12)</f>
        <v>7192.2619417785081</v>
      </c>
      <c r="P17" s="292">
        <f>O17*(1+HLOOKUP('Monthly CF'!O$2,Revenue!$P$1:$Z$3,3,0))^(1/12)</f>
        <v>7210.0000000000064</v>
      </c>
      <c r="Q17" s="292">
        <f>P17*(1+HLOOKUP('Monthly CF'!P$2,Revenue!$P$1:$Z$3,3,0))^(1/12)</f>
        <v>7227.7818050583155</v>
      </c>
      <c r="R17" s="292">
        <f>Q17*(1+HLOOKUP('Monthly CF'!Q$2,Revenue!$P$1:$Z$3,3,0))^(1/12)</f>
        <v>7245.6074648449376</v>
      </c>
      <c r="S17" s="292">
        <f>R17*(1+HLOOKUP('Monthly CF'!R$2,Revenue!$P$1:$Z$3,3,0))^(1/12)</f>
        <v>7263.4770875174627</v>
      </c>
      <c r="T17" s="292">
        <f>S17*(1+HLOOKUP('Monthly CF'!S$2,Revenue!$P$1:$Z$3,3,0))^(1/12)</f>
        <v>7281.3907815002276</v>
      </c>
      <c r="U17" s="292">
        <f>T17*(1+HLOOKUP('Monthly CF'!T$2,Revenue!$P$1:$Z$3,3,0))^(1/12)</f>
        <v>7299.3486554849724</v>
      </c>
      <c r="V17" s="292">
        <f>U17*(1+HLOOKUP('Monthly CF'!U$2,Revenue!$P$1:$Z$3,3,0))^(1/12)</f>
        <v>7317.3508184315006</v>
      </c>
      <c r="W17" s="292">
        <f>V17*(1+HLOOKUP('Monthly CF'!V$2,Revenue!$P$1:$Z$3,3,0))^(1/12)</f>
        <v>7335.3973795683396</v>
      </c>
      <c r="X17" s="292">
        <f>W17*(1+HLOOKUP('Monthly CF'!W$2,Revenue!$P$1:$Z$3,3,0))^(1/12)</f>
        <v>7353.4884483934047</v>
      </c>
      <c r="Y17" s="292">
        <f>X17*(1+HLOOKUP('Monthly CF'!X$2,Revenue!$P$1:$Z$3,3,0))^(1/12)</f>
        <v>7371.6241346746619</v>
      </c>
      <c r="Z17" s="292">
        <f>Y17*(1+HLOOKUP('Monthly CF'!Y$2,Revenue!$P$1:$Z$3,3,0))^(1/12)</f>
        <v>7389.8045484507948</v>
      </c>
      <c r="AA17" s="292">
        <f>Z17*(1+HLOOKUP('Monthly CF'!Z$2,Revenue!$P$1:$Z$3,3,0))^(1/12)</f>
        <v>7408.0298000318717</v>
      </c>
      <c r="AB17" s="292">
        <f>AA17*(1+HLOOKUP('Monthly CF'!AA$2,Revenue!$P$1:$Z$3,3,0))^(1/12)</f>
        <v>7426.3000000000156</v>
      </c>
      <c r="AC17" s="292">
        <f>AB17*(1+HLOOKUP('Monthly CF'!AB$2,Revenue!$P$1:$Z$3,3,0))^(1/12)</f>
        <v>7444.6152592100743</v>
      </c>
      <c r="AD17" s="292">
        <f>AC17*(1+HLOOKUP('Monthly CF'!AC$2,Revenue!$P$1:$Z$3,3,0))^(1/12)</f>
        <v>7462.975688790295</v>
      </c>
      <c r="AE17" s="292">
        <f>AD17*(1+HLOOKUP('Monthly CF'!AD$2,Revenue!$P$1:$Z$3,3,0))^(1/12)</f>
        <v>7481.3814001429955</v>
      </c>
      <c r="AF17" s="292">
        <f>AE17*(1+HLOOKUP('Monthly CF'!AE$2,Revenue!$P$1:$Z$3,3,0))^(1/12)</f>
        <v>7499.8325049452433</v>
      </c>
      <c r="AG17" s="292">
        <f>AF17*(1+HLOOKUP('Monthly CF'!AF$2,Revenue!$P$1:$Z$3,3,0))^(1/12)</f>
        <v>7518.3291151495305</v>
      </c>
      <c r="AH17" s="292">
        <f>AG17*(1+HLOOKUP('Monthly CF'!AG$2,Revenue!$P$1:$Z$3,3,0))^(1/12)</f>
        <v>7536.8713429844547</v>
      </c>
      <c r="AI17" s="292">
        <f>AH17*(1+HLOOKUP('Monthly CF'!AH$2,Revenue!$P$1:$Z$3,3,0))^(1/12)</f>
        <v>7555.4593009553992</v>
      </c>
      <c r="AJ17" s="292">
        <f>AI17*(1+HLOOKUP('Monthly CF'!AI$2,Revenue!$P$1:$Z$3,3,0))^(1/12)</f>
        <v>7574.0931018452166</v>
      </c>
      <c r="AK17" s="292">
        <f>AJ17*(1+HLOOKUP('Monthly CF'!AJ$2,Revenue!$P$1:$Z$3,3,0))^(1/12)</f>
        <v>7592.7728587149113</v>
      </c>
      <c r="AL17" s="292">
        <f>AK17*(1+HLOOKUP('Monthly CF'!AK$2,Revenue!$P$1:$Z$3,3,0))^(1/12)</f>
        <v>7611.498684904328</v>
      </c>
      <c r="AM17" s="292">
        <f>AL17*(1+HLOOKUP('Monthly CF'!AL$2,Revenue!$P$1:$Z$3,3,0))^(1/12)</f>
        <v>7630.2706940328371</v>
      </c>
      <c r="AN17" s="292">
        <f>AM17*(1+HLOOKUP('Monthly CF'!AM$2,Revenue!$P$1:$Z$3,3,0))^(1/12)</f>
        <v>7649.0890000000254</v>
      </c>
      <c r="AO17" s="292">
        <f>AN17*(1+HLOOKUP('Monthly CF'!AN$2,Revenue!$P$1:$Z$3,3,0))^(1/12)</f>
        <v>7667.9537169863861</v>
      </c>
      <c r="AP17" s="292">
        <f>AO17*(1+HLOOKUP('Monthly CF'!AO$2,Revenue!$P$1:$Z$3,3,0))^(1/12)</f>
        <v>7686.8649594540129</v>
      </c>
      <c r="AQ17" s="292">
        <f>AP17*(1+HLOOKUP('Monthly CF'!AP$2,Revenue!$P$1:$Z$3,3,0))^(1/12)</f>
        <v>7705.822842147295</v>
      </c>
      <c r="AR17" s="292">
        <f>AQ17*(1+HLOOKUP('Monthly CF'!AQ$2,Revenue!$P$1:$Z$3,3,0))^(1/12)</f>
        <v>7724.8274800936106</v>
      </c>
      <c r="AS17" s="292">
        <f>AR17*(1+HLOOKUP('Monthly CF'!AR$2,Revenue!$P$1:$Z$3,3,0))^(1/12)</f>
        <v>7743.8789886040267</v>
      </c>
      <c r="AT17" s="292">
        <f>AS17*(1+HLOOKUP('Monthly CF'!AS$2,Revenue!$P$1:$Z$3,3,0))^(1/12)</f>
        <v>7762.9774832739986</v>
      </c>
      <c r="AU17" s="292">
        <f>AT17*(1+HLOOKUP('Monthly CF'!AT$2,Revenue!$P$1:$Z$3,3,0))^(1/12)</f>
        <v>7782.1230799840714</v>
      </c>
      <c r="AV17" s="292">
        <f>AU17*(1+HLOOKUP('Monthly CF'!AU$2,Revenue!$P$1:$Z$3,3,0))^(1/12)</f>
        <v>7801.3158949005829</v>
      </c>
      <c r="AW17" s="292">
        <f>AV17*(1+HLOOKUP('Monthly CF'!AV$2,Revenue!$P$1:$Z$3,3,0))^(1/12)</f>
        <v>7820.5560444763687</v>
      </c>
      <c r="AX17" s="292">
        <f>AW17*(1+HLOOKUP('Monthly CF'!AW$2,Revenue!$P$1:$Z$3,3,0))^(1/12)</f>
        <v>7839.8436454514676</v>
      </c>
      <c r="AY17" s="292">
        <f>AX17*(1+HLOOKUP('Monthly CF'!AX$2,Revenue!$P$1:$Z$3,3,0))^(1/12)</f>
        <v>7859.1788148538317</v>
      </c>
      <c r="AZ17" s="292">
        <f>AY17*(1+HLOOKUP('Monthly CF'!AY$2,Revenue!$P$1:$Z$3,3,0))^(1/12)</f>
        <v>7878.5616700000355</v>
      </c>
      <c r="BA17" s="292">
        <f>AZ17*(1+HLOOKUP('Monthly CF'!AZ$2,Revenue!$P$1:$Z$3,3,0))^(1/12)</f>
        <v>7897.9923284959868</v>
      </c>
      <c r="BB17" s="292">
        <f>BA17*(1+HLOOKUP('Monthly CF'!BA$2,Revenue!$P$1:$Z$3,3,0))^(1/12)</f>
        <v>7917.470908237643</v>
      </c>
      <c r="BC17" s="292">
        <f>BB17*(1+HLOOKUP('Monthly CF'!BB$2,Revenue!$P$1:$Z$3,3,0))^(1/12)</f>
        <v>7936.9975274117232</v>
      </c>
      <c r="BD17" s="292">
        <f>BC17*(1+HLOOKUP('Monthly CF'!BC$2,Revenue!$P$1:$Z$3,3,0))^(1/12)</f>
        <v>7956.5723044964279</v>
      </c>
      <c r="BE17" s="292">
        <f>BD17*(1+HLOOKUP('Monthly CF'!BD$2,Revenue!$P$1:$Z$3,3,0))^(1/12)</f>
        <v>7976.1953582621563</v>
      </c>
      <c r="BF17" s="292">
        <f>BE17*(1+HLOOKUP('Monthly CF'!BE$2,Revenue!$P$1:$Z$3,3,0))^(1/12)</f>
        <v>7995.8668077722268</v>
      </c>
      <c r="BG17" s="292">
        <f>BF17*(1+HLOOKUP('Monthly CF'!BF$2,Revenue!$P$1:$Z$3,3,0))^(1/12)</f>
        <v>8015.5867723836018</v>
      </c>
      <c r="BH17" s="292">
        <f>BG17*(1+HLOOKUP('Monthly CF'!BG$2,Revenue!$P$1:$Z$3,3,0))^(1/12)</f>
        <v>8035.3553717476088</v>
      </c>
      <c r="BI17" s="292">
        <f>BH17*(1+HLOOKUP('Monthly CF'!BH$2,Revenue!$P$1:$Z$3,3,0))^(1/12)</f>
        <v>8055.1727258106685</v>
      </c>
      <c r="BJ17" s="292">
        <f>BI17*(1+HLOOKUP('Monthly CF'!BI$2,Revenue!$P$1:$Z$3,3,0))^(1/12)</f>
        <v>8075.0389548150206</v>
      </c>
      <c r="BK17" s="292">
        <f>BJ17*(1+HLOOKUP('Monthly CF'!BJ$2,Revenue!$P$1:$Z$3,3,0))^(1/12)</f>
        <v>8094.954179299456</v>
      </c>
      <c r="BL17" s="292">
        <f>BK17*(1+HLOOKUP('Monthly CF'!BK$2,Revenue!$P$1:$Z$3,3,0))^(1/12)</f>
        <v>8114.9185201000455</v>
      </c>
      <c r="BM17" s="292">
        <f>BL17*(1+HLOOKUP('Monthly CF'!BL$2,Revenue!$P$1:$Z$3,3,0))^(1/12)</f>
        <v>8134.932098350876</v>
      </c>
      <c r="BN17" s="292">
        <f>BM17*(1+HLOOKUP('Monthly CF'!BM$2,Revenue!$P$1:$Z$3,3,0))^(1/12)</f>
        <v>8154.9950354847815</v>
      </c>
      <c r="BO17" s="292">
        <f>BN17*(1+HLOOKUP('Monthly CF'!BN$2,Revenue!$P$1:$Z$3,3,0))^(1/12)</f>
        <v>8175.1074532340845</v>
      </c>
      <c r="BP17" s="292">
        <f>BO17*(1+HLOOKUP('Monthly CF'!BO$2,Revenue!$P$1:$Z$3,3,0))^(1/12)</f>
        <v>8195.2694736313297</v>
      </c>
      <c r="BQ17" s="292">
        <f>BP17*(1+HLOOKUP('Monthly CF'!BP$2,Revenue!$P$1:$Z$3,3,0))^(1/12)</f>
        <v>8215.4812190100292</v>
      </c>
      <c r="BR17" s="292">
        <f>BQ17*(1+HLOOKUP('Monthly CF'!BQ$2,Revenue!$P$1:$Z$3,3,0))^(1/12)</f>
        <v>8235.7428120054028</v>
      </c>
      <c r="BS17" s="292">
        <f>BR17*(1+HLOOKUP('Monthly CF'!BR$2,Revenue!$P$1:$Z$3,3,0))^(1/12)</f>
        <v>8256.0543755551189</v>
      </c>
      <c r="BT17" s="292">
        <f>BS17*(1+HLOOKUP('Monthly CF'!BS$2,Revenue!$P$1:$Z$3,3,0))^(1/12)</f>
        <v>8276.416032900046</v>
      </c>
      <c r="BU17" s="292">
        <f>BT17*(1+HLOOKUP('Monthly CF'!BT$2,Revenue!$P$1:$Z$3,3,0))^(1/12)</f>
        <v>8296.8279075849969</v>
      </c>
      <c r="BV17" s="292">
        <f>BU17*(1+HLOOKUP('Monthly CF'!BU$2,Revenue!$P$1:$Z$3,3,0))^(1/12)</f>
        <v>8317.2901234594792</v>
      </c>
      <c r="BW17" s="292">
        <f>BV17*(1+HLOOKUP('Monthly CF'!BV$2,Revenue!$P$1:$Z$3,3,0))^(1/12)</f>
        <v>8337.8028046784475</v>
      </c>
      <c r="BX17" s="292">
        <f>BW17*(1+HLOOKUP('Monthly CF'!BW$2,Revenue!$P$1:$Z$3,3,0))^(1/12)</f>
        <v>8358.3660757030557</v>
      </c>
      <c r="BY17" s="292">
        <f>BX17*(1+HLOOKUP('Monthly CF'!BX$2,Revenue!$P$1:$Z$3,3,0))^(1/12)</f>
        <v>8378.9800613014104</v>
      </c>
      <c r="BZ17" s="292">
        <f>BY17*(1+HLOOKUP('Monthly CF'!BY$2,Revenue!$P$1:$Z$3,3,0))^(1/12)</f>
        <v>8399.644886549333</v>
      </c>
      <c r="CA17" s="292">
        <f>BZ17*(1+HLOOKUP('Monthly CF'!BZ$2,Revenue!$P$1:$Z$3,3,0))^(1/12)</f>
        <v>8420.3606768311147</v>
      </c>
      <c r="CB17" s="292">
        <f>CA17*(1+HLOOKUP('Monthly CF'!CA$2,Revenue!$P$1:$Z$3,3,0))^(1/12)</f>
        <v>8441.1275578402783</v>
      </c>
      <c r="CC17" s="292">
        <f>CB17*(1+HLOOKUP('Monthly CF'!CB$2,Revenue!$P$1:$Z$3,3,0))^(1/12)</f>
        <v>8461.945655580339</v>
      </c>
      <c r="CD17" s="292">
        <f>CC17*(1+HLOOKUP('Monthly CF'!CC$2,Revenue!$P$1:$Z$3,3,0))^(1/12)</f>
        <v>8482.8150963655735</v>
      </c>
      <c r="CE17" s="292">
        <f>CD17*(1+HLOOKUP('Monthly CF'!CD$2,Revenue!$P$1:$Z$3,3,0))^(1/12)</f>
        <v>8503.7360068217804</v>
      </c>
      <c r="CF17" s="292">
        <f>CE17*(1+HLOOKUP('Monthly CF'!CE$2,Revenue!$P$1:$Z$3,3,0))^(1/12)</f>
        <v>8524.7085138870552</v>
      </c>
      <c r="CG17" s="292">
        <f>CF17*(1+HLOOKUP('Monthly CF'!CF$2,Revenue!$P$1:$Z$3,3,0))^(1/12)</f>
        <v>8545.7327448125543</v>
      </c>
      <c r="CH17" s="292">
        <f>CG17*(1+HLOOKUP('Monthly CF'!CG$2,Revenue!$P$1:$Z$3,3,0))^(1/12)</f>
        <v>8566.8088271632714</v>
      </c>
      <c r="CI17" s="292">
        <f>CH17*(1+HLOOKUP('Monthly CF'!CH$2,Revenue!$P$1:$Z$3,3,0))^(1/12)</f>
        <v>8587.9368888188092</v>
      </c>
      <c r="CJ17" s="292">
        <f>CI17*(1+HLOOKUP('Monthly CF'!CI$2,Revenue!$P$1:$Z$3,3,0))^(1/12)</f>
        <v>8609.1170579741556</v>
      </c>
      <c r="CK17" s="292">
        <f>CJ17*(1+HLOOKUP('Monthly CF'!CJ$2,Revenue!$P$1:$Z$3,3,0))^(1/12)</f>
        <v>8630.349463140461</v>
      </c>
      <c r="CL17" s="292">
        <f>CK17*(1+HLOOKUP('Monthly CF'!CK$2,Revenue!$P$1:$Z$3,3,0))^(1/12)</f>
        <v>8651.6342331458218</v>
      </c>
      <c r="CM17" s="292">
        <f>CL17*(1+HLOOKUP('Monthly CF'!CL$2,Revenue!$P$1:$Z$3,3,0))^(1/12)</f>
        <v>8672.9714971360572</v>
      </c>
      <c r="CN17" s="292">
        <f>CM17*(1+HLOOKUP('Monthly CF'!CM$2,Revenue!$P$1:$Z$3,3,0))^(1/12)</f>
        <v>8694.3613845754953</v>
      </c>
      <c r="CO17" s="292">
        <f>CN17*(1+HLOOKUP('Monthly CF'!CN$2,Revenue!$P$1:$Z$3,3,0))^(1/12)</f>
        <v>8715.8040252477585</v>
      </c>
      <c r="CP17" s="292">
        <f>CO17*(1+HLOOKUP('Monthly CF'!CO$2,Revenue!$P$1:$Z$3,3,0))^(1/12)</f>
        <v>8737.2995492565497</v>
      </c>
      <c r="CQ17" s="292">
        <f>CP17*(1+HLOOKUP('Monthly CF'!CP$2,Revenue!$P$1:$Z$3,3,0))^(1/12)</f>
        <v>8758.848087026443</v>
      </c>
      <c r="CR17" s="292">
        <f>CQ17*(1+HLOOKUP('Monthly CF'!CQ$2,Revenue!$P$1:$Z$3,3,0))^(1/12)</f>
        <v>8780.4497693036756</v>
      </c>
      <c r="CS17" s="292">
        <f>CR17*(1+HLOOKUP('Monthly CF'!CR$2,Revenue!$P$1:$Z$3,3,0))^(1/12)</f>
        <v>8802.1047271569405</v>
      </c>
      <c r="CT17" s="292">
        <f>CS17*(1+HLOOKUP('Monthly CF'!CS$2,Revenue!$P$1:$Z$3,3,0))^(1/12)</f>
        <v>8823.8130919781797</v>
      </c>
      <c r="CU17" s="292">
        <f>CT17*(1+HLOOKUP('Monthly CF'!CT$2,Revenue!$P$1:$Z$3,3,0))^(1/12)</f>
        <v>8845.5749954833827</v>
      </c>
      <c r="CV17" s="292">
        <f>CU17*(1+HLOOKUP('Monthly CF'!CU$2,Revenue!$P$1:$Z$3,3,0))^(1/12)</f>
        <v>8867.3905697133887</v>
      </c>
      <c r="CW17" s="292">
        <f>CV17*(1+HLOOKUP('Monthly CF'!CV$2,Revenue!$P$1:$Z$3,3,0))^(1/12)</f>
        <v>8889.2599470346831</v>
      </c>
      <c r="CX17" s="292">
        <f>CW17*(1+HLOOKUP('Monthly CF'!CW$2,Revenue!$P$1:$Z$3,3,0))^(1/12)</f>
        <v>8911.1832601402039</v>
      </c>
      <c r="CY17" s="292">
        <f>CX17*(1+HLOOKUP('Monthly CF'!CX$2,Revenue!$P$1:$Z$3,3,0))^(1/12)</f>
        <v>8933.1606420501466</v>
      </c>
      <c r="CZ17" s="292">
        <f>CY17*(1+HLOOKUP('Monthly CF'!CY$2,Revenue!$P$1:$Z$3,3,0))^(1/12)</f>
        <v>8955.1922261127675</v>
      </c>
      <c r="DA17" s="292">
        <f>CZ17*(1+HLOOKUP('Monthly CF'!CZ$2,Revenue!$P$1:$Z$3,3,0))^(1/12)</f>
        <v>8977.2781460051992</v>
      </c>
      <c r="DB17" s="292">
        <f>DA17*(1+HLOOKUP('Monthly CF'!DA$2,Revenue!$P$1:$Z$3,3,0))^(1/12)</f>
        <v>8999.418535734254</v>
      </c>
      <c r="DC17" s="292">
        <f>DB17*(1+HLOOKUP('Monthly CF'!DB$2,Revenue!$P$1:$Z$3,3,0))^(1/12)</f>
        <v>9021.6135296372449</v>
      </c>
      <c r="DD17" s="292">
        <f>DC17*(1+HLOOKUP('Monthly CF'!DC$2,Revenue!$P$1:$Z$3,3,0))^(1/12)</f>
        <v>9043.8632623827943</v>
      </c>
      <c r="DE17" s="292">
        <f>DD17*(1+HLOOKUP('Monthly CF'!DD$2,Revenue!$P$1:$Z$3,3,0))^(1/12)</f>
        <v>9066.1678689716573</v>
      </c>
      <c r="DF17" s="292">
        <f>DE17*(1+HLOOKUP('Monthly CF'!DE$2,Revenue!$P$1:$Z$3,3,0))^(1/12)</f>
        <v>9088.5274847375331</v>
      </c>
      <c r="DG17" s="292">
        <f>DF17*(1+HLOOKUP('Monthly CF'!DF$2,Revenue!$P$1:$Z$3,3,0))^(1/12)</f>
        <v>9110.9422453478928</v>
      </c>
      <c r="DH17" s="292">
        <f>DG17*(1+HLOOKUP('Monthly CF'!DG$2,Revenue!$P$1:$Z$3,3,0))^(1/12)</f>
        <v>9133.4122868047998</v>
      </c>
      <c r="DI17" s="292">
        <f>DH17*(1+HLOOKUP('Monthly CF'!DH$2,Revenue!$P$1:$Z$3,3,0))^(1/12)</f>
        <v>9155.9377454457335</v>
      </c>
      <c r="DJ17" s="292">
        <f>DI17*(1+HLOOKUP('Monthly CF'!DI$2,Revenue!$P$1:$Z$3,3,0))^(1/12)</f>
        <v>9178.5187579444209</v>
      </c>
      <c r="DK17" s="292">
        <f>DJ17*(1+HLOOKUP('Monthly CF'!DJ$2,Revenue!$P$1:$Z$3,3,0))^(1/12)</f>
        <v>9201.1554613116623</v>
      </c>
      <c r="DL17" s="292">
        <f>DK17*(1+HLOOKUP('Monthly CF'!DK$2,Revenue!$P$1:$Z$3,3,0))^(1/12)</f>
        <v>9223.8479928961624</v>
      </c>
      <c r="DM17" s="292">
        <f>DL17*(1+HLOOKUP('Monthly CF'!DL$2,Revenue!$P$1:$Z$3,3,0))^(1/12)</f>
        <v>9246.5964903853655</v>
      </c>
      <c r="DN17" s="292">
        <f>DM17*(1+HLOOKUP('Monthly CF'!DM$2,Revenue!$P$1:$Z$3,3,0))^(1/12)</f>
        <v>9269.4010918062922</v>
      </c>
      <c r="DO17" s="292">
        <f>DN17*(1+HLOOKUP('Monthly CF'!DN$2,Revenue!$P$1:$Z$3,3,0))^(1/12)</f>
        <v>9292.2619355263723</v>
      </c>
      <c r="DP17" s="292">
        <f>DO17*(1+HLOOKUP('Monthly CF'!DO$2,Revenue!$P$1:$Z$3,3,0))^(1/12)</f>
        <v>9315.1791602542889</v>
      </c>
      <c r="DQ17" s="292">
        <f>DP17*(1+HLOOKUP('Monthly CF'!DP$2,Revenue!$P$1:$Z$3,3,0))^(1/12)</f>
        <v>9338.1529050408171</v>
      </c>
      <c r="DR17" s="292">
        <f>DQ17*(1+HLOOKUP('Monthly CF'!DQ$2,Revenue!$P$1:$Z$3,3,0))^(1/12)</f>
        <v>9361.1833092796696</v>
      </c>
      <c r="DS17" s="292">
        <f>DR17*(1+HLOOKUP('Monthly CF'!DR$2,Revenue!$P$1:$Z$3,3,0))^(1/12)</f>
        <v>9384.2705127083391</v>
      </c>
      <c r="DT17" s="292">
        <f>DS17*(1+HLOOKUP('Monthly CF'!DS$2,Revenue!$P$1:$Z$3,3,0))^(1/12)</f>
        <v>9407.414655408953</v>
      </c>
      <c r="DU17" s="292">
        <f>DT17*(1+HLOOKUP('Monthly CF'!DT$2,Revenue!$P$1:$Z$3,3,0))^(1/12)</f>
        <v>9430.615877809114</v>
      </c>
      <c r="DV17" s="292">
        <f>DU17*(1+HLOOKUP('Monthly CF'!DU$2,Revenue!$P$1:$Z$3,3,0))^(1/12)</f>
        <v>9453.8743206827621</v>
      </c>
      <c r="DW17" s="292">
        <f>DV17*(1+HLOOKUP('Monthly CF'!DV$2,Revenue!$P$1:$Z$3,3,0))^(1/12)</f>
        <v>9477.1901251510208</v>
      </c>
      <c r="DX17" s="292">
        <f>DW17*(1+HLOOKUP('Monthly CF'!DW$2,Revenue!$P$1:$Z$3,3,0))^(1/12)</f>
        <v>9500.563432683055</v>
      </c>
      <c r="DY17" s="292">
        <f>DX17*(1+HLOOKUP('Monthly CF'!DX$2,Revenue!$P$1:$Z$3,3,0))^(1/12)</f>
        <v>9523.9943850969357</v>
      </c>
      <c r="DZ17" s="292">
        <f>DY17*(1+HLOOKUP('Monthly CF'!DY$2,Revenue!$P$1:$Z$3,3,0))^(1/12)</f>
        <v>9547.483124560491</v>
      </c>
      <c r="EA17" s="292">
        <f>DZ17*(1+HLOOKUP('Monthly CF'!DZ$2,Revenue!$P$1:$Z$3,3,0))^(1/12)</f>
        <v>9571.0297935921735</v>
      </c>
      <c r="EB17" s="292">
        <f>EA17*(1+HLOOKUP('Monthly CF'!EA$2,Revenue!$P$1:$Z$3,3,0))^(1/12)</f>
        <v>9594.6345350619285</v>
      </c>
      <c r="EC17" s="292">
        <f>EB17*(1+HLOOKUP('Monthly CF'!EB$2,Revenue!$P$1:$Z$3,3,0))^(1/12)</f>
        <v>9618.2974921920522</v>
      </c>
      <c r="ED17" s="292">
        <f>EC17*(1+HLOOKUP('Monthly CF'!EC$2,Revenue!$P$1:$Z$3,3,0))^(1/12)</f>
        <v>9642.0188085580703</v>
      </c>
      <c r="EE17" s="292">
        <f>ED17*(1+HLOOKUP('Monthly CF'!ED$2,Revenue!$P$1:$Z$3,3,0))^(1/12)</f>
        <v>9665.7986280896002</v>
      </c>
    </row>
    <row r="18" spans="1:135" x14ac:dyDescent="0.4">
      <c r="A18" s="128">
        <f>SUMIF($2:$2,"&lt;="&amp;HOLD,'Monthly CF'!18:18)</f>
        <v>976135.97767945763</v>
      </c>
      <c r="B18" s="126" t="s">
        <v>152</v>
      </c>
      <c r="C18" s="291"/>
      <c r="D18" s="293">
        <f>SUM(D12:D17)</f>
        <v>7000</v>
      </c>
      <c r="E18" s="293">
        <f t="shared" ref="E18:BP18" si="11">SUM(E12:E17)</f>
        <v>7017.2638884061262</v>
      </c>
      <c r="F18" s="293">
        <f t="shared" si="11"/>
        <v>7034.5703542183801</v>
      </c>
      <c r="G18" s="293">
        <f t="shared" si="11"/>
        <v>7051.9195024441324</v>
      </c>
      <c r="H18" s="293">
        <f t="shared" si="11"/>
        <v>7069.3114383497295</v>
      </c>
      <c r="I18" s="293">
        <f t="shared" si="11"/>
        <v>7086.7462674611324</v>
      </c>
      <c r="J18" s="293">
        <f t="shared" si="11"/>
        <v>7104.2240955645575</v>
      </c>
      <c r="K18" s="293">
        <f t="shared" si="11"/>
        <v>7121.7450287071197</v>
      </c>
      <c r="L18" s="293">
        <f t="shared" si="11"/>
        <v>7139.3091731974737</v>
      </c>
      <c r="M18" s="293">
        <f t="shared" si="11"/>
        <v>7156.9166356064607</v>
      </c>
      <c r="N18" s="293">
        <f t="shared" si="11"/>
        <v>7174.5675227677539</v>
      </c>
      <c r="O18" s="293">
        <f t="shared" si="11"/>
        <v>7192.2619417785081</v>
      </c>
      <c r="P18" s="293">
        <f t="shared" si="11"/>
        <v>7210.0000000000064</v>
      </c>
      <c r="Q18" s="293">
        <f t="shared" si="11"/>
        <v>7227.7818050583155</v>
      </c>
      <c r="R18" s="293">
        <f t="shared" si="11"/>
        <v>7245.6074648449376</v>
      </c>
      <c r="S18" s="293">
        <f t="shared" si="11"/>
        <v>7263.4770875174627</v>
      </c>
      <c r="T18" s="293">
        <f t="shared" si="11"/>
        <v>7281.3907815002276</v>
      </c>
      <c r="U18" s="293">
        <f t="shared" si="11"/>
        <v>7299.3486554849724</v>
      </c>
      <c r="V18" s="293">
        <f t="shared" si="11"/>
        <v>7317.3508184315006</v>
      </c>
      <c r="W18" s="293">
        <f t="shared" si="11"/>
        <v>7335.3973795683396</v>
      </c>
      <c r="X18" s="293">
        <f t="shared" si="11"/>
        <v>7353.4884483934047</v>
      </c>
      <c r="Y18" s="293">
        <f t="shared" si="11"/>
        <v>7371.6241346746619</v>
      </c>
      <c r="Z18" s="293">
        <f t="shared" si="11"/>
        <v>7389.8045484507948</v>
      </c>
      <c r="AA18" s="293">
        <f t="shared" si="11"/>
        <v>7408.0298000318717</v>
      </c>
      <c r="AB18" s="293">
        <f t="shared" si="11"/>
        <v>7426.3000000000156</v>
      </c>
      <c r="AC18" s="293">
        <f t="shared" si="11"/>
        <v>7444.6152592100743</v>
      </c>
      <c r="AD18" s="293">
        <f t="shared" si="11"/>
        <v>7462.975688790295</v>
      </c>
      <c r="AE18" s="293">
        <f t="shared" si="11"/>
        <v>7481.3814001429955</v>
      </c>
      <c r="AF18" s="293">
        <f t="shared" si="11"/>
        <v>7499.8325049452433</v>
      </c>
      <c r="AG18" s="293">
        <f t="shared" si="11"/>
        <v>7518.3291151495305</v>
      </c>
      <c r="AH18" s="293">
        <f t="shared" si="11"/>
        <v>7536.8713429844547</v>
      </c>
      <c r="AI18" s="293">
        <f t="shared" si="11"/>
        <v>7555.4593009553992</v>
      </c>
      <c r="AJ18" s="293">
        <f t="shared" si="11"/>
        <v>7574.0931018452166</v>
      </c>
      <c r="AK18" s="293">
        <f t="shared" si="11"/>
        <v>7592.7728587149113</v>
      </c>
      <c r="AL18" s="293">
        <f t="shared" si="11"/>
        <v>7611.498684904328</v>
      </c>
      <c r="AM18" s="293">
        <f t="shared" si="11"/>
        <v>7630.2706940328371</v>
      </c>
      <c r="AN18" s="293">
        <f t="shared" si="11"/>
        <v>7649.0890000000254</v>
      </c>
      <c r="AO18" s="293">
        <f t="shared" si="11"/>
        <v>7667.9537169863861</v>
      </c>
      <c r="AP18" s="293">
        <f t="shared" si="11"/>
        <v>7686.8649594540129</v>
      </c>
      <c r="AQ18" s="293">
        <f t="shared" si="11"/>
        <v>7705.822842147295</v>
      </c>
      <c r="AR18" s="293">
        <f t="shared" si="11"/>
        <v>7724.8274800936106</v>
      </c>
      <c r="AS18" s="293">
        <f t="shared" si="11"/>
        <v>7743.8789886040267</v>
      </c>
      <c r="AT18" s="293">
        <f t="shared" si="11"/>
        <v>7762.9774832739986</v>
      </c>
      <c r="AU18" s="293">
        <f t="shared" si="11"/>
        <v>7782.1230799840714</v>
      </c>
      <c r="AV18" s="293">
        <f t="shared" si="11"/>
        <v>7801.3158949005829</v>
      </c>
      <c r="AW18" s="293">
        <f t="shared" si="11"/>
        <v>7820.5560444763687</v>
      </c>
      <c r="AX18" s="293">
        <f t="shared" si="11"/>
        <v>7839.8436454514676</v>
      </c>
      <c r="AY18" s="293">
        <f t="shared" si="11"/>
        <v>7859.1788148538317</v>
      </c>
      <c r="AZ18" s="293">
        <f t="shared" si="11"/>
        <v>7878.5616700000355</v>
      </c>
      <c r="BA18" s="293">
        <f t="shared" si="11"/>
        <v>7897.9923284959868</v>
      </c>
      <c r="BB18" s="293">
        <f t="shared" si="11"/>
        <v>7917.470908237643</v>
      </c>
      <c r="BC18" s="293">
        <f t="shared" si="11"/>
        <v>7936.9975274117232</v>
      </c>
      <c r="BD18" s="293">
        <f t="shared" si="11"/>
        <v>7956.5723044964279</v>
      </c>
      <c r="BE18" s="293">
        <f t="shared" si="11"/>
        <v>7976.1953582621563</v>
      </c>
      <c r="BF18" s="293">
        <f t="shared" si="11"/>
        <v>7995.8668077722268</v>
      </c>
      <c r="BG18" s="293">
        <f t="shared" si="11"/>
        <v>8015.5867723836018</v>
      </c>
      <c r="BH18" s="293">
        <f t="shared" si="11"/>
        <v>8035.3553717476088</v>
      </c>
      <c r="BI18" s="293">
        <f t="shared" si="11"/>
        <v>8055.1727258106685</v>
      </c>
      <c r="BJ18" s="293">
        <f t="shared" si="11"/>
        <v>8075.0389548150206</v>
      </c>
      <c r="BK18" s="293">
        <f t="shared" si="11"/>
        <v>8094.954179299456</v>
      </c>
      <c r="BL18" s="293">
        <f t="shared" si="11"/>
        <v>8114.9185201000455</v>
      </c>
      <c r="BM18" s="293">
        <f t="shared" si="11"/>
        <v>8134.932098350876</v>
      </c>
      <c r="BN18" s="293">
        <f t="shared" si="11"/>
        <v>8154.9950354847815</v>
      </c>
      <c r="BO18" s="293">
        <f t="shared" si="11"/>
        <v>8175.1074532340845</v>
      </c>
      <c r="BP18" s="293">
        <f t="shared" si="11"/>
        <v>8195.2694736313297</v>
      </c>
      <c r="BQ18" s="293">
        <f t="shared" ref="BQ18:EB18" si="12">SUM(BQ12:BQ17)</f>
        <v>8215.4812190100292</v>
      </c>
      <c r="BR18" s="293">
        <f t="shared" si="12"/>
        <v>8235.7428120054028</v>
      </c>
      <c r="BS18" s="293">
        <f t="shared" si="12"/>
        <v>8256.0543755551189</v>
      </c>
      <c r="BT18" s="293">
        <f t="shared" si="12"/>
        <v>8276.416032900046</v>
      </c>
      <c r="BU18" s="293">
        <f t="shared" si="12"/>
        <v>8296.8279075849969</v>
      </c>
      <c r="BV18" s="293">
        <f t="shared" si="12"/>
        <v>8317.2901234594792</v>
      </c>
      <c r="BW18" s="293">
        <f t="shared" si="12"/>
        <v>8337.8028046784475</v>
      </c>
      <c r="BX18" s="293">
        <f t="shared" si="12"/>
        <v>8358.3660757030557</v>
      </c>
      <c r="BY18" s="293">
        <f t="shared" si="12"/>
        <v>8378.9800613014104</v>
      </c>
      <c r="BZ18" s="293">
        <f t="shared" si="12"/>
        <v>8399.644886549333</v>
      </c>
      <c r="CA18" s="293">
        <f t="shared" si="12"/>
        <v>8420.3606768311147</v>
      </c>
      <c r="CB18" s="293">
        <f t="shared" si="12"/>
        <v>8441.1275578402783</v>
      </c>
      <c r="CC18" s="293">
        <f t="shared" si="12"/>
        <v>8461.945655580339</v>
      </c>
      <c r="CD18" s="293">
        <f t="shared" si="12"/>
        <v>8482.8150963655735</v>
      </c>
      <c r="CE18" s="293">
        <f t="shared" si="12"/>
        <v>8503.7360068217804</v>
      </c>
      <c r="CF18" s="293">
        <f t="shared" si="12"/>
        <v>8524.7085138870552</v>
      </c>
      <c r="CG18" s="293">
        <f t="shared" si="12"/>
        <v>8545.7327448125543</v>
      </c>
      <c r="CH18" s="293">
        <f t="shared" si="12"/>
        <v>8566.8088271632714</v>
      </c>
      <c r="CI18" s="293">
        <f t="shared" si="12"/>
        <v>8587.9368888188092</v>
      </c>
      <c r="CJ18" s="293">
        <f t="shared" si="12"/>
        <v>8609.1170579741556</v>
      </c>
      <c r="CK18" s="293">
        <f t="shared" si="12"/>
        <v>8630.349463140461</v>
      </c>
      <c r="CL18" s="293">
        <f t="shared" si="12"/>
        <v>8651.6342331458218</v>
      </c>
      <c r="CM18" s="293">
        <f t="shared" si="12"/>
        <v>8672.9714971360572</v>
      </c>
      <c r="CN18" s="293">
        <f t="shared" si="12"/>
        <v>8694.3613845754953</v>
      </c>
      <c r="CO18" s="293">
        <f t="shared" si="12"/>
        <v>8715.8040252477585</v>
      </c>
      <c r="CP18" s="293">
        <f t="shared" si="12"/>
        <v>8737.2995492565497</v>
      </c>
      <c r="CQ18" s="293">
        <f t="shared" si="12"/>
        <v>8758.848087026443</v>
      </c>
      <c r="CR18" s="293">
        <f t="shared" si="12"/>
        <v>8780.4497693036756</v>
      </c>
      <c r="CS18" s="293">
        <f t="shared" si="12"/>
        <v>8802.1047271569405</v>
      </c>
      <c r="CT18" s="293">
        <f t="shared" si="12"/>
        <v>8823.8130919781797</v>
      </c>
      <c r="CU18" s="293">
        <f t="shared" si="12"/>
        <v>8845.5749954833827</v>
      </c>
      <c r="CV18" s="293">
        <f t="shared" si="12"/>
        <v>8867.3905697133887</v>
      </c>
      <c r="CW18" s="293">
        <f t="shared" si="12"/>
        <v>8889.2599470346831</v>
      </c>
      <c r="CX18" s="293">
        <f t="shared" si="12"/>
        <v>8911.1832601402039</v>
      </c>
      <c r="CY18" s="293">
        <f t="shared" si="12"/>
        <v>8933.1606420501466</v>
      </c>
      <c r="CZ18" s="293">
        <f t="shared" si="12"/>
        <v>8955.1922261127675</v>
      </c>
      <c r="DA18" s="293">
        <f t="shared" si="12"/>
        <v>8977.2781460051992</v>
      </c>
      <c r="DB18" s="293">
        <f t="shared" si="12"/>
        <v>8999.418535734254</v>
      </c>
      <c r="DC18" s="293">
        <f t="shared" si="12"/>
        <v>9021.6135296372449</v>
      </c>
      <c r="DD18" s="293">
        <f t="shared" si="12"/>
        <v>9043.8632623827943</v>
      </c>
      <c r="DE18" s="293">
        <f t="shared" si="12"/>
        <v>9066.1678689716573</v>
      </c>
      <c r="DF18" s="293">
        <f t="shared" si="12"/>
        <v>9088.5274847375331</v>
      </c>
      <c r="DG18" s="293">
        <f t="shared" si="12"/>
        <v>9110.9422453478928</v>
      </c>
      <c r="DH18" s="293">
        <f t="shared" si="12"/>
        <v>9133.4122868047998</v>
      </c>
      <c r="DI18" s="293">
        <f t="shared" si="12"/>
        <v>9155.9377454457335</v>
      </c>
      <c r="DJ18" s="293">
        <f t="shared" si="12"/>
        <v>9178.5187579444209</v>
      </c>
      <c r="DK18" s="293">
        <f t="shared" si="12"/>
        <v>9201.1554613116623</v>
      </c>
      <c r="DL18" s="293">
        <f t="shared" si="12"/>
        <v>9223.8479928961624</v>
      </c>
      <c r="DM18" s="293">
        <f t="shared" si="12"/>
        <v>9246.5964903853655</v>
      </c>
      <c r="DN18" s="293">
        <f t="shared" si="12"/>
        <v>9269.4010918062922</v>
      </c>
      <c r="DO18" s="293">
        <f t="shared" si="12"/>
        <v>9292.2619355263723</v>
      </c>
      <c r="DP18" s="293">
        <f t="shared" si="12"/>
        <v>9315.1791602542889</v>
      </c>
      <c r="DQ18" s="293">
        <f t="shared" si="12"/>
        <v>9338.1529050408171</v>
      </c>
      <c r="DR18" s="293">
        <f t="shared" si="12"/>
        <v>9361.1833092796696</v>
      </c>
      <c r="DS18" s="293">
        <f t="shared" si="12"/>
        <v>9384.2705127083391</v>
      </c>
      <c r="DT18" s="293">
        <f t="shared" si="12"/>
        <v>9407.414655408953</v>
      </c>
      <c r="DU18" s="293">
        <f t="shared" si="12"/>
        <v>9430.615877809114</v>
      </c>
      <c r="DV18" s="293">
        <f t="shared" si="12"/>
        <v>9453.8743206827621</v>
      </c>
      <c r="DW18" s="293">
        <f t="shared" si="12"/>
        <v>9477.1901251510208</v>
      </c>
      <c r="DX18" s="293">
        <f t="shared" si="12"/>
        <v>9500.563432683055</v>
      </c>
      <c r="DY18" s="293">
        <f t="shared" si="12"/>
        <v>9523.9943850969357</v>
      </c>
      <c r="DZ18" s="293">
        <f t="shared" si="12"/>
        <v>9547.483124560491</v>
      </c>
      <c r="EA18" s="293">
        <f t="shared" si="12"/>
        <v>9571.0297935921735</v>
      </c>
      <c r="EB18" s="293">
        <f t="shared" si="12"/>
        <v>9594.6345350619285</v>
      </c>
      <c r="EC18" s="293">
        <f t="shared" ref="EC18:EE18" si="13">SUM(EC12:EC17)</f>
        <v>9618.2974921920522</v>
      </c>
      <c r="ED18" s="293">
        <f t="shared" si="13"/>
        <v>9642.0188085580703</v>
      </c>
      <c r="EE18" s="293">
        <f t="shared" si="13"/>
        <v>9665.7986280896002</v>
      </c>
    </row>
    <row r="19" spans="1:135" x14ac:dyDescent="0.4">
      <c r="A19" s="128"/>
      <c r="B19" s="80"/>
      <c r="C19" s="291"/>
      <c r="D19" s="291"/>
      <c r="E19" s="291"/>
      <c r="F19" s="291"/>
      <c r="G19" s="291"/>
      <c r="H19" s="291"/>
      <c r="I19" s="291"/>
      <c r="J19" s="291"/>
      <c r="K19" s="291"/>
      <c r="L19" s="291"/>
      <c r="M19" s="291"/>
      <c r="N19" s="291"/>
      <c r="O19" s="291"/>
      <c r="P19" s="291"/>
      <c r="Q19" s="291"/>
      <c r="R19" s="291"/>
      <c r="S19" s="291"/>
      <c r="T19" s="291"/>
      <c r="U19" s="291"/>
      <c r="V19" s="291"/>
      <c r="W19" s="291"/>
      <c r="X19" s="291"/>
      <c r="Y19" s="291"/>
      <c r="Z19" s="291"/>
      <c r="AA19" s="291"/>
      <c r="AB19" s="291"/>
      <c r="AC19" s="291"/>
      <c r="AD19" s="291"/>
      <c r="AE19" s="291"/>
      <c r="AF19" s="291"/>
      <c r="AG19" s="291"/>
      <c r="AH19" s="291"/>
      <c r="AI19" s="291"/>
      <c r="AJ19" s="291"/>
      <c r="AK19" s="291"/>
      <c r="AL19" s="291"/>
      <c r="AM19" s="291"/>
      <c r="AN19" s="291"/>
      <c r="AO19" s="291"/>
      <c r="AP19" s="291"/>
      <c r="AQ19" s="291"/>
      <c r="AR19" s="291"/>
      <c r="AS19" s="291"/>
      <c r="AT19" s="291"/>
      <c r="AU19" s="291"/>
      <c r="AV19" s="291"/>
      <c r="AW19" s="291"/>
      <c r="AX19" s="291"/>
      <c r="AY19" s="291"/>
      <c r="AZ19" s="291"/>
      <c r="BA19" s="291"/>
      <c r="BB19" s="291"/>
      <c r="BC19" s="291"/>
      <c r="BD19" s="291"/>
      <c r="BE19" s="291"/>
      <c r="BF19" s="291"/>
      <c r="BG19" s="291"/>
      <c r="BH19" s="291"/>
      <c r="BI19" s="291"/>
      <c r="BJ19" s="291"/>
      <c r="BK19" s="291"/>
      <c r="BL19" s="291"/>
      <c r="BM19" s="291"/>
      <c r="BN19" s="291"/>
      <c r="BO19" s="291"/>
      <c r="BP19" s="291"/>
      <c r="BQ19" s="291"/>
      <c r="BR19" s="291"/>
      <c r="BS19" s="291"/>
      <c r="BT19" s="291"/>
      <c r="BU19" s="291"/>
      <c r="BV19" s="291"/>
      <c r="BW19" s="291"/>
      <c r="BX19" s="291"/>
      <c r="BY19" s="291"/>
      <c r="BZ19" s="291"/>
      <c r="CA19" s="291"/>
      <c r="CB19" s="291"/>
      <c r="CC19" s="291"/>
      <c r="CD19" s="291"/>
      <c r="CE19" s="291"/>
      <c r="CF19" s="291"/>
      <c r="CG19" s="291"/>
      <c r="CH19" s="291"/>
      <c r="CI19" s="291"/>
      <c r="CJ19" s="291"/>
      <c r="CK19" s="291"/>
      <c r="CL19" s="291"/>
      <c r="CM19" s="291"/>
      <c r="CN19" s="291"/>
      <c r="CO19" s="291"/>
      <c r="CP19" s="291"/>
      <c r="CQ19" s="291"/>
      <c r="CR19" s="291"/>
      <c r="CS19" s="291"/>
      <c r="CT19" s="291"/>
      <c r="CU19" s="291"/>
      <c r="CV19" s="291"/>
      <c r="CW19" s="291"/>
      <c r="CX19" s="291"/>
      <c r="CY19" s="291"/>
      <c r="CZ19" s="291"/>
      <c r="DA19" s="291"/>
      <c r="DB19" s="291"/>
      <c r="DC19" s="291"/>
      <c r="DD19" s="291"/>
      <c r="DE19" s="291"/>
      <c r="DF19" s="291"/>
      <c r="DG19" s="291"/>
      <c r="DH19" s="291"/>
      <c r="DI19" s="291"/>
      <c r="DJ19" s="291"/>
      <c r="DK19" s="291"/>
      <c r="DL19" s="291"/>
      <c r="DM19" s="291"/>
      <c r="DN19" s="291"/>
      <c r="DO19" s="291"/>
      <c r="DP19" s="291"/>
      <c r="DQ19" s="291"/>
      <c r="DR19" s="291"/>
      <c r="DS19" s="291"/>
      <c r="DT19" s="291"/>
      <c r="DU19" s="291"/>
      <c r="DV19" s="291"/>
      <c r="DW19" s="291"/>
      <c r="DX19" s="291"/>
      <c r="DY19" s="291"/>
      <c r="DZ19" s="291"/>
      <c r="EA19" s="291"/>
      <c r="EB19" s="291"/>
      <c r="EC19" s="291"/>
      <c r="ED19" s="291"/>
      <c r="EE19" s="291"/>
    </row>
    <row r="20" spans="1:135" x14ac:dyDescent="0.4">
      <c r="A20" s="128">
        <f>SUMIF($2:$2,"&lt;="&amp;HOLD,'Monthly CF'!20:20)</f>
        <v>38115912.831603073</v>
      </c>
      <c r="B20" s="129" t="s">
        <v>290</v>
      </c>
      <c r="C20" s="295"/>
      <c r="D20" s="296">
        <f>SUM(D18,D9)</f>
        <v>236207.5</v>
      </c>
      <c r="E20" s="296">
        <f t="shared" ref="E20:BP20" si="14">SUM(E18,E9)</f>
        <v>236790.05141724143</v>
      </c>
      <c r="F20" s="296">
        <f t="shared" si="14"/>
        <v>237374.03956343402</v>
      </c>
      <c r="G20" s="296">
        <f t="shared" si="14"/>
        <v>237959.46798193891</v>
      </c>
      <c r="H20" s="296">
        <f t="shared" si="14"/>
        <v>239932.43021758978</v>
      </c>
      <c r="I20" s="296">
        <f t="shared" si="14"/>
        <v>241913.67678221519</v>
      </c>
      <c r="J20" s="296">
        <f t="shared" si="14"/>
        <v>243903.2365380789</v>
      </c>
      <c r="K20" s="296">
        <f t="shared" si="14"/>
        <v>245901.13843941985</v>
      </c>
      <c r="L20" s="296">
        <f t="shared" si="14"/>
        <v>247907.41153273001</v>
      </c>
      <c r="M20" s="296">
        <f t="shared" si="14"/>
        <v>249922.08495703325</v>
      </c>
      <c r="N20" s="296">
        <f t="shared" si="14"/>
        <v>251945.18794416508</v>
      </c>
      <c r="O20" s="296">
        <f t="shared" si="14"/>
        <v>253976.7498190536</v>
      </c>
      <c r="P20" s="296">
        <f t="shared" si="14"/>
        <v>256016.80000000025</v>
      </c>
      <c r="Q20" s="296">
        <f t="shared" si="14"/>
        <v>258065.36799896258</v>
      </c>
      <c r="R20" s="296">
        <f t="shared" si="14"/>
        <v>260122.48342183683</v>
      </c>
      <c r="S20" s="296">
        <f t="shared" si="14"/>
        <v>262188.17596874206</v>
      </c>
      <c r="T20" s="296">
        <f t="shared" si="14"/>
        <v>264262.47543430474</v>
      </c>
      <c r="U20" s="296">
        <f t="shared" si="14"/>
        <v>266345.41170794441</v>
      </c>
      <c r="V20" s="296">
        <f t="shared" si="14"/>
        <v>268437.01477415964</v>
      </c>
      <c r="W20" s="296">
        <f t="shared" si="14"/>
        <v>270537.31471281563</v>
      </c>
      <c r="X20" s="296">
        <f t="shared" si="14"/>
        <v>272646.34169943206</v>
      </c>
      <c r="Y20" s="296">
        <f t="shared" si="14"/>
        <v>274764.12600547186</v>
      </c>
      <c r="Z20" s="296">
        <f t="shared" si="14"/>
        <v>276890.69799863105</v>
      </c>
      <c r="AA20" s="296">
        <f t="shared" si="14"/>
        <v>279026.08814312908</v>
      </c>
      <c r="AB20" s="296">
        <f t="shared" si="14"/>
        <v>287153.80300000065</v>
      </c>
      <c r="AC20" s="296">
        <f t="shared" si="14"/>
        <v>289353.58358734759</v>
      </c>
      <c r="AD20" s="296">
        <f t="shared" si="14"/>
        <v>291562.46807027527</v>
      </c>
      <c r="AE20" s="296">
        <f t="shared" si="14"/>
        <v>293780.48797397246</v>
      </c>
      <c r="AF20" s="296">
        <f t="shared" si="14"/>
        <v>296007.67492375325</v>
      </c>
      <c r="AG20" s="296">
        <f t="shared" si="14"/>
        <v>296737.70970478753</v>
      </c>
      <c r="AH20" s="296">
        <f t="shared" si="14"/>
        <v>297469.5449485351</v>
      </c>
      <c r="AI20" s="296">
        <f t="shared" si="14"/>
        <v>298203.18509542267</v>
      </c>
      <c r="AJ20" s="296">
        <f t="shared" si="14"/>
        <v>298938.63459682814</v>
      </c>
      <c r="AK20" s="296">
        <f t="shared" si="14"/>
        <v>299675.89791510807</v>
      </c>
      <c r="AL20" s="296">
        <f t="shared" si="14"/>
        <v>300414.979523624</v>
      </c>
      <c r="AM20" s="296">
        <f t="shared" si="14"/>
        <v>301155.88390677032</v>
      </c>
      <c r="AN20" s="296">
        <f t="shared" si="14"/>
        <v>305045.66932000103</v>
      </c>
      <c r="AO20" s="296">
        <f t="shared" si="14"/>
        <v>305797.99423341715</v>
      </c>
      <c r="AP20" s="296">
        <f t="shared" si="14"/>
        <v>306552.17458302609</v>
      </c>
      <c r="AQ20" s="296">
        <f t="shared" si="14"/>
        <v>307308.21494483418</v>
      </c>
      <c r="AR20" s="296">
        <f t="shared" si="14"/>
        <v>308066.11990613322</v>
      </c>
      <c r="AS20" s="296">
        <f t="shared" si="14"/>
        <v>308825.89406552853</v>
      </c>
      <c r="AT20" s="296">
        <f t="shared" si="14"/>
        <v>309587.54203296703</v>
      </c>
      <c r="AU20" s="296">
        <f t="shared" si="14"/>
        <v>310351.06842976477</v>
      </c>
      <c r="AV20" s="296">
        <f t="shared" si="14"/>
        <v>311116.47788863524</v>
      </c>
      <c r="AW20" s="296">
        <f t="shared" si="14"/>
        <v>311883.77505371755</v>
      </c>
      <c r="AX20" s="296">
        <f t="shared" si="14"/>
        <v>312652.96458060446</v>
      </c>
      <c r="AY20" s="296">
        <f t="shared" si="14"/>
        <v>313424.05113637075</v>
      </c>
      <c r="AZ20" s="296">
        <f t="shared" si="14"/>
        <v>314197.0393996014</v>
      </c>
      <c r="BA20" s="296">
        <f t="shared" si="14"/>
        <v>314971.93406041997</v>
      </c>
      <c r="BB20" s="296">
        <f t="shared" si="14"/>
        <v>315748.73982051719</v>
      </c>
      <c r="BC20" s="296">
        <f t="shared" si="14"/>
        <v>316527.46139317955</v>
      </c>
      <c r="BD20" s="296">
        <f t="shared" si="14"/>
        <v>317308.10350331751</v>
      </c>
      <c r="BE20" s="296">
        <f t="shared" si="14"/>
        <v>318090.67088749481</v>
      </c>
      <c r="BF20" s="296">
        <f t="shared" si="14"/>
        <v>318875.16829395649</v>
      </c>
      <c r="BG20" s="296">
        <f t="shared" si="14"/>
        <v>319661.60048265808</v>
      </c>
      <c r="BH20" s="296">
        <f t="shared" si="14"/>
        <v>320449.97222529468</v>
      </c>
      <c r="BI20" s="296">
        <f t="shared" si="14"/>
        <v>321240.28830532945</v>
      </c>
      <c r="BJ20" s="296">
        <f t="shared" si="14"/>
        <v>322032.55351802299</v>
      </c>
      <c r="BK20" s="296">
        <f t="shared" si="14"/>
        <v>322826.7726704622</v>
      </c>
      <c r="BL20" s="296">
        <f t="shared" si="14"/>
        <v>323622.95058158971</v>
      </c>
      <c r="BM20" s="296">
        <f t="shared" si="14"/>
        <v>324421.09208223282</v>
      </c>
      <c r="BN20" s="296">
        <f t="shared" si="14"/>
        <v>325221.20201513299</v>
      </c>
      <c r="BO20" s="296">
        <f t="shared" si="14"/>
        <v>326023.2852349751</v>
      </c>
      <c r="BP20" s="296">
        <f t="shared" si="14"/>
        <v>326827.34660841734</v>
      </c>
      <c r="BQ20" s="296">
        <f t="shared" ref="BQ20:EB20" si="15">SUM(BQ18,BQ9)</f>
        <v>327633.39101411978</v>
      </c>
      <c r="BR20" s="296">
        <f t="shared" si="15"/>
        <v>328441.42334277532</v>
      </c>
      <c r="BS20" s="296">
        <f t="shared" si="15"/>
        <v>329251.44849713804</v>
      </c>
      <c r="BT20" s="296">
        <f t="shared" si="15"/>
        <v>330063.4713920537</v>
      </c>
      <c r="BU20" s="296">
        <f t="shared" si="15"/>
        <v>330877.49695448962</v>
      </c>
      <c r="BV20" s="296">
        <f t="shared" si="15"/>
        <v>331693.53012356395</v>
      </c>
      <c r="BW20" s="296">
        <f t="shared" si="15"/>
        <v>332511.57585057634</v>
      </c>
      <c r="BX20" s="296">
        <f t="shared" si="15"/>
        <v>333331.63909903774</v>
      </c>
      <c r="BY20" s="296">
        <f t="shared" si="15"/>
        <v>334153.72484470013</v>
      </c>
      <c r="BZ20" s="296">
        <f t="shared" si="15"/>
        <v>334977.83807558729</v>
      </c>
      <c r="CA20" s="296">
        <f t="shared" si="15"/>
        <v>335803.98379202478</v>
      </c>
      <c r="CB20" s="296">
        <f t="shared" si="15"/>
        <v>336632.16700667015</v>
      </c>
      <c r="CC20" s="296">
        <f t="shared" si="15"/>
        <v>337462.39274454373</v>
      </c>
      <c r="CD20" s="296">
        <f t="shared" si="15"/>
        <v>338294.66604305891</v>
      </c>
      <c r="CE20" s="296">
        <f t="shared" si="15"/>
        <v>339128.99195205246</v>
      </c>
      <c r="CF20" s="296">
        <f t="shared" si="15"/>
        <v>339965.37553381565</v>
      </c>
      <c r="CG20" s="296">
        <f t="shared" si="15"/>
        <v>340803.8218631245</v>
      </c>
      <c r="CH20" s="296">
        <f t="shared" si="15"/>
        <v>341644.33602727106</v>
      </c>
      <c r="CI20" s="296">
        <f t="shared" si="15"/>
        <v>342486.92312609393</v>
      </c>
      <c r="CJ20" s="296">
        <f t="shared" si="15"/>
        <v>343331.58827200904</v>
      </c>
      <c r="CK20" s="296">
        <f t="shared" si="15"/>
        <v>344178.33659004135</v>
      </c>
      <c r="CL20" s="296">
        <f t="shared" si="15"/>
        <v>345027.17321785516</v>
      </c>
      <c r="CM20" s="296">
        <f t="shared" si="15"/>
        <v>345878.10330578574</v>
      </c>
      <c r="CN20" s="296">
        <f t="shared" si="15"/>
        <v>346731.13201687054</v>
      </c>
      <c r="CO20" s="296">
        <f t="shared" si="15"/>
        <v>347586.26452688035</v>
      </c>
      <c r="CP20" s="296">
        <f t="shared" si="15"/>
        <v>348443.50602435099</v>
      </c>
      <c r="CQ20" s="296">
        <f t="shared" si="15"/>
        <v>349302.86171061435</v>
      </c>
      <c r="CR20" s="296">
        <f t="shared" si="15"/>
        <v>350164.33679983043</v>
      </c>
      <c r="CS20" s="296">
        <f t="shared" si="15"/>
        <v>351027.93651901861</v>
      </c>
      <c r="CT20" s="296">
        <f t="shared" si="15"/>
        <v>351893.66610808967</v>
      </c>
      <c r="CU20" s="296">
        <f t="shared" si="15"/>
        <v>352761.53081987711</v>
      </c>
      <c r="CV20" s="296">
        <f t="shared" si="15"/>
        <v>353631.53592016973</v>
      </c>
      <c r="CW20" s="296">
        <f t="shared" si="15"/>
        <v>354503.686687743</v>
      </c>
      <c r="CX20" s="296">
        <f t="shared" si="15"/>
        <v>355377.98841439118</v>
      </c>
      <c r="CY20" s="296">
        <f t="shared" si="15"/>
        <v>356254.44640495966</v>
      </c>
      <c r="CZ20" s="296">
        <f t="shared" si="15"/>
        <v>357133.065977377</v>
      </c>
      <c r="DA20" s="296">
        <f t="shared" si="15"/>
        <v>358013.85246268712</v>
      </c>
      <c r="DB20" s="296">
        <f t="shared" si="15"/>
        <v>358896.81120508187</v>
      </c>
      <c r="DC20" s="296">
        <f t="shared" si="15"/>
        <v>359781.94756193314</v>
      </c>
      <c r="DD20" s="296">
        <f t="shared" si="15"/>
        <v>360669.26690382569</v>
      </c>
      <c r="DE20" s="296">
        <f t="shared" si="15"/>
        <v>361558.77461458952</v>
      </c>
      <c r="DF20" s="296">
        <f t="shared" si="15"/>
        <v>362450.47609133262</v>
      </c>
      <c r="DG20" s="296">
        <f t="shared" si="15"/>
        <v>363344.37674447382</v>
      </c>
      <c r="DH20" s="296">
        <f t="shared" si="15"/>
        <v>364240.48199777526</v>
      </c>
      <c r="DI20" s="296">
        <f t="shared" si="15"/>
        <v>365138.79728837567</v>
      </c>
      <c r="DJ20" s="296">
        <f t="shared" si="15"/>
        <v>366039.32806682325</v>
      </c>
      <c r="DK20" s="296">
        <f t="shared" si="15"/>
        <v>366942.07979710895</v>
      </c>
      <c r="DL20" s="296">
        <f t="shared" si="15"/>
        <v>367847.0579566987</v>
      </c>
      <c r="DM20" s="296">
        <f t="shared" si="15"/>
        <v>368754.26803656813</v>
      </c>
      <c r="DN20" s="296">
        <f t="shared" si="15"/>
        <v>369663.71554123476</v>
      </c>
      <c r="DO20" s="296">
        <f t="shared" si="15"/>
        <v>370575.40598879155</v>
      </c>
      <c r="DP20" s="296">
        <f t="shared" si="15"/>
        <v>371489.3449109408</v>
      </c>
      <c r="DQ20" s="296">
        <f t="shared" si="15"/>
        <v>372405.53785302758</v>
      </c>
      <c r="DR20" s="296">
        <f t="shared" si="15"/>
        <v>373323.99037407298</v>
      </c>
      <c r="DS20" s="296">
        <f t="shared" si="15"/>
        <v>374244.70804680831</v>
      </c>
      <c r="DT20" s="296">
        <f t="shared" si="15"/>
        <v>375167.69645770878</v>
      </c>
      <c r="DU20" s="296">
        <f t="shared" si="15"/>
        <v>376092.96120702726</v>
      </c>
      <c r="DV20" s="296">
        <f t="shared" si="15"/>
        <v>377020.50790882838</v>
      </c>
      <c r="DW20" s="296">
        <f t="shared" si="15"/>
        <v>377950.34219102247</v>
      </c>
      <c r="DX20" s="296">
        <f t="shared" si="15"/>
        <v>378882.46969539998</v>
      </c>
      <c r="DY20" s="296">
        <f t="shared" si="15"/>
        <v>379816.89607766556</v>
      </c>
      <c r="DZ20" s="296">
        <f t="shared" si="15"/>
        <v>380753.6270074721</v>
      </c>
      <c r="EA20" s="296">
        <f t="shared" si="15"/>
        <v>381692.6681684556</v>
      </c>
      <c r="EB20" s="296">
        <f t="shared" si="15"/>
        <v>382634.02525826945</v>
      </c>
      <c r="EC20" s="296">
        <f t="shared" ref="EC20:EE20" si="16">SUM(EC18,EC9)</f>
        <v>383577.70398861874</v>
      </c>
      <c r="ED20" s="296">
        <f t="shared" si="16"/>
        <v>384523.71008529555</v>
      </c>
      <c r="EE20" s="296">
        <f t="shared" si="16"/>
        <v>385472.04928821296</v>
      </c>
    </row>
    <row r="21" spans="1:135" x14ac:dyDescent="0.4">
      <c r="A21" s="128"/>
      <c r="B21" s="80"/>
      <c r="C21" s="291"/>
      <c r="D21" s="291"/>
      <c r="E21" s="291"/>
      <c r="F21" s="291"/>
      <c r="G21" s="291"/>
      <c r="H21" s="291"/>
      <c r="I21" s="291"/>
      <c r="J21" s="291"/>
      <c r="K21" s="291"/>
      <c r="L21" s="291"/>
      <c r="M21" s="291"/>
      <c r="N21" s="291"/>
      <c r="O21" s="291"/>
      <c r="P21" s="291"/>
      <c r="Q21" s="291"/>
      <c r="R21" s="291"/>
      <c r="S21" s="291"/>
      <c r="T21" s="291"/>
      <c r="U21" s="291"/>
      <c r="V21" s="291"/>
      <c r="W21" s="291"/>
      <c r="X21" s="291"/>
      <c r="Y21" s="291"/>
      <c r="Z21" s="291"/>
      <c r="AA21" s="291"/>
      <c r="AB21" s="291"/>
      <c r="AC21" s="291"/>
      <c r="AD21" s="291"/>
      <c r="AE21" s="291"/>
      <c r="AF21" s="291"/>
      <c r="AG21" s="291"/>
      <c r="AH21" s="291"/>
      <c r="AI21" s="291"/>
      <c r="AJ21" s="291"/>
      <c r="AK21" s="291"/>
      <c r="AL21" s="291"/>
      <c r="AM21" s="291"/>
      <c r="AN21" s="291"/>
      <c r="AO21" s="291"/>
      <c r="AP21" s="291"/>
      <c r="AQ21" s="291"/>
      <c r="AR21" s="291"/>
      <c r="AS21" s="291"/>
      <c r="AT21" s="291"/>
      <c r="AU21" s="291"/>
      <c r="AV21" s="291"/>
      <c r="AW21" s="291"/>
      <c r="AX21" s="291"/>
      <c r="AY21" s="291"/>
      <c r="AZ21" s="291"/>
      <c r="BA21" s="291"/>
      <c r="BB21" s="291"/>
      <c r="BC21" s="291"/>
      <c r="BD21" s="291"/>
      <c r="BE21" s="291"/>
      <c r="BF21" s="291"/>
      <c r="BG21" s="291"/>
      <c r="BH21" s="291"/>
      <c r="BI21" s="291"/>
      <c r="BJ21" s="291"/>
      <c r="BK21" s="291"/>
      <c r="BL21" s="291"/>
      <c r="BM21" s="291"/>
      <c r="BN21" s="291"/>
      <c r="BO21" s="291"/>
      <c r="BP21" s="291"/>
      <c r="BQ21" s="291"/>
      <c r="BR21" s="291"/>
      <c r="BS21" s="291"/>
      <c r="BT21" s="291"/>
      <c r="BU21" s="291"/>
      <c r="BV21" s="291"/>
      <c r="BW21" s="291"/>
      <c r="BX21" s="291"/>
      <c r="BY21" s="291"/>
      <c r="BZ21" s="291"/>
      <c r="CA21" s="291"/>
      <c r="CB21" s="291"/>
      <c r="CC21" s="291"/>
      <c r="CD21" s="291"/>
      <c r="CE21" s="291"/>
      <c r="CF21" s="291"/>
      <c r="CG21" s="291"/>
      <c r="CH21" s="291"/>
      <c r="CI21" s="291"/>
      <c r="CJ21" s="291"/>
      <c r="CK21" s="291"/>
      <c r="CL21" s="291"/>
      <c r="CM21" s="291"/>
      <c r="CN21" s="291"/>
      <c r="CO21" s="291"/>
      <c r="CP21" s="291"/>
      <c r="CQ21" s="291"/>
      <c r="CR21" s="291"/>
      <c r="CS21" s="291"/>
      <c r="CT21" s="291"/>
      <c r="CU21" s="291"/>
      <c r="CV21" s="291"/>
      <c r="CW21" s="291"/>
      <c r="CX21" s="291"/>
      <c r="CY21" s="291"/>
      <c r="CZ21" s="291"/>
      <c r="DA21" s="291"/>
      <c r="DB21" s="291"/>
      <c r="DC21" s="291"/>
      <c r="DD21" s="291"/>
      <c r="DE21" s="291"/>
      <c r="DF21" s="291"/>
      <c r="DG21" s="291"/>
      <c r="DH21" s="291"/>
      <c r="DI21" s="291"/>
      <c r="DJ21" s="291"/>
      <c r="DK21" s="291"/>
      <c r="DL21" s="291"/>
      <c r="DM21" s="291"/>
      <c r="DN21" s="291"/>
      <c r="DO21" s="291"/>
      <c r="DP21" s="291"/>
      <c r="DQ21" s="291"/>
      <c r="DR21" s="291"/>
      <c r="DS21" s="291"/>
      <c r="DT21" s="291"/>
      <c r="DU21" s="291"/>
      <c r="DV21" s="291"/>
      <c r="DW21" s="291"/>
      <c r="DX21" s="291"/>
      <c r="DY21" s="291"/>
      <c r="DZ21" s="291"/>
      <c r="EA21" s="291"/>
      <c r="EB21" s="291"/>
      <c r="EC21" s="291"/>
      <c r="ED21" s="291"/>
      <c r="EE21" s="291"/>
    </row>
    <row r="22" spans="1:135" x14ac:dyDescent="0.4">
      <c r="A22" s="128"/>
      <c r="B22" s="126" t="s">
        <v>153</v>
      </c>
      <c r="C22" s="291"/>
      <c r="D22" s="291"/>
      <c r="E22" s="291"/>
      <c r="F22" s="291"/>
      <c r="G22" s="291"/>
      <c r="H22" s="291"/>
      <c r="I22" s="291"/>
      <c r="J22" s="291"/>
      <c r="K22" s="291"/>
      <c r="L22" s="291"/>
      <c r="M22" s="291"/>
      <c r="N22" s="291"/>
      <c r="O22" s="291"/>
      <c r="P22" s="153"/>
      <c r="Q22" s="291"/>
      <c r="R22" s="291"/>
      <c r="S22" s="291"/>
      <c r="T22" s="291"/>
      <c r="U22" s="291"/>
      <c r="V22" s="291"/>
      <c r="W22" s="291"/>
      <c r="X22" s="291"/>
      <c r="Y22" s="291"/>
      <c r="Z22" s="291"/>
      <c r="AA22" s="291"/>
      <c r="AB22" s="291"/>
      <c r="AC22" s="291"/>
      <c r="AD22" s="291"/>
      <c r="AE22" s="291"/>
      <c r="AF22" s="291"/>
      <c r="AG22" s="291"/>
      <c r="AH22" s="291"/>
      <c r="AI22" s="291"/>
      <c r="AJ22" s="291"/>
      <c r="AK22" s="291"/>
      <c r="AL22" s="291"/>
      <c r="AM22" s="291"/>
      <c r="AN22" s="291"/>
      <c r="AO22" s="291"/>
      <c r="AP22" s="291"/>
      <c r="AQ22" s="291"/>
      <c r="AR22" s="291"/>
      <c r="AS22" s="291"/>
      <c r="AT22" s="291"/>
      <c r="AU22" s="291"/>
      <c r="AV22" s="291"/>
      <c r="AW22" s="291"/>
      <c r="AX22" s="291"/>
      <c r="AY22" s="291"/>
      <c r="AZ22" s="291"/>
      <c r="BA22" s="291"/>
      <c r="BB22" s="291"/>
      <c r="BC22" s="291"/>
      <c r="BD22" s="291"/>
      <c r="BE22" s="291"/>
      <c r="BF22" s="291"/>
      <c r="BG22" s="291"/>
      <c r="BH22" s="291"/>
      <c r="BI22" s="291"/>
      <c r="BJ22" s="291"/>
      <c r="BK22" s="291"/>
      <c r="BL22" s="291"/>
      <c r="BM22" s="291"/>
      <c r="BN22" s="291"/>
      <c r="BO22" s="291"/>
      <c r="BP22" s="291"/>
      <c r="BQ22" s="291"/>
      <c r="BR22" s="291"/>
      <c r="BS22" s="291"/>
      <c r="BT22" s="291"/>
      <c r="BU22" s="291"/>
      <c r="BV22" s="291"/>
      <c r="BW22" s="291"/>
      <c r="BX22" s="291"/>
      <c r="BY22" s="291"/>
      <c r="BZ22" s="291"/>
      <c r="CA22" s="291"/>
      <c r="CB22" s="291"/>
      <c r="CC22" s="291"/>
      <c r="CD22" s="291"/>
      <c r="CE22" s="291"/>
      <c r="CF22" s="291"/>
      <c r="CG22" s="291"/>
      <c r="CH22" s="291"/>
      <c r="CI22" s="291"/>
      <c r="CJ22" s="291"/>
      <c r="CK22" s="291"/>
      <c r="CL22" s="291"/>
      <c r="CM22" s="291"/>
      <c r="CN22" s="291"/>
      <c r="CO22" s="291"/>
      <c r="CP22" s="291"/>
      <c r="CQ22" s="291"/>
      <c r="CR22" s="291"/>
      <c r="CS22" s="291"/>
      <c r="CT22" s="291"/>
      <c r="CU22" s="291"/>
      <c r="CV22" s="291"/>
      <c r="CW22" s="291"/>
      <c r="CX22" s="291"/>
      <c r="CY22" s="291"/>
      <c r="CZ22" s="291"/>
      <c r="DA22" s="291"/>
      <c r="DB22" s="291"/>
      <c r="DC22" s="291"/>
      <c r="DD22" s="291"/>
      <c r="DE22" s="291"/>
      <c r="DF22" s="291"/>
      <c r="DG22" s="291"/>
      <c r="DH22" s="291"/>
      <c r="DI22" s="291"/>
      <c r="DJ22" s="291"/>
      <c r="DK22" s="291"/>
      <c r="DL22" s="291"/>
      <c r="DM22" s="291"/>
      <c r="DN22" s="291"/>
      <c r="DO22" s="291"/>
      <c r="DP22" s="291"/>
      <c r="DQ22" s="291"/>
      <c r="DR22" s="291"/>
      <c r="DS22" s="291"/>
      <c r="DT22" s="291"/>
      <c r="DU22" s="291"/>
      <c r="DV22" s="291"/>
      <c r="DW22" s="291"/>
      <c r="DX22" s="291"/>
      <c r="DY22" s="291"/>
      <c r="DZ22" s="291"/>
      <c r="EA22" s="291"/>
      <c r="EB22" s="291"/>
      <c r="EC22" s="291"/>
      <c r="ED22" s="291"/>
      <c r="EE22" s="291"/>
    </row>
    <row r="23" spans="1:135" x14ac:dyDescent="0.4">
      <c r="A23" s="128">
        <f>SUMIF($2:$2,"&lt;="&amp;HOLD,'Monthly CF'!23:23)</f>
        <v>1524636.5132641229</v>
      </c>
      <c r="B23" s="80" t="str">
        <f>Expenses!E3</f>
        <v>Management Fee</v>
      </c>
      <c r="C23" s="291"/>
      <c r="D23" s="291">
        <f>D20*Expenses!$H$3</f>
        <v>9448.3000000000011</v>
      </c>
      <c r="E23" s="291">
        <f>E20*Expenses!$H$3</f>
        <v>9471.6020566896568</v>
      </c>
      <c r="F23" s="291">
        <f>F20*Expenses!$H$3</f>
        <v>9494.9615825373603</v>
      </c>
      <c r="G23" s="291">
        <f>G20*Expenses!$H$3</f>
        <v>9518.3787192775562</v>
      </c>
      <c r="H23" s="291">
        <f>H20*Expenses!$H$3</f>
        <v>9597.2972087035905</v>
      </c>
      <c r="I23" s="291">
        <f>I20*Expenses!$H$3</f>
        <v>9676.5470712886072</v>
      </c>
      <c r="J23" s="291">
        <f>J20*Expenses!$H$3</f>
        <v>9756.1294615231564</v>
      </c>
      <c r="K23" s="291">
        <f>K20*Expenses!$H$3</f>
        <v>9836.0455375767942</v>
      </c>
      <c r="L23" s="291">
        <f>L20*Expenses!$H$3</f>
        <v>9916.2964613092008</v>
      </c>
      <c r="M23" s="291">
        <f>M20*Expenses!$H$3</f>
        <v>9996.8833982813303</v>
      </c>
      <c r="N23" s="291">
        <f>N20*Expenses!$H$3</f>
        <v>10077.807517766603</v>
      </c>
      <c r="O23" s="291">
        <f>O20*Expenses!$H$3</f>
        <v>10159.069992762144</v>
      </c>
      <c r="P23" s="291">
        <f>P20*Expenses!$H$3</f>
        <v>10240.67200000001</v>
      </c>
      <c r="Q23" s="291">
        <f>Q20*Expenses!$H$3</f>
        <v>10322.614719958503</v>
      </c>
      <c r="R23" s="291">
        <f>R20*Expenses!$H$3</f>
        <v>10404.899336873474</v>
      </c>
      <c r="S23" s="291">
        <f>S20*Expenses!$H$3</f>
        <v>10487.527038749682</v>
      </c>
      <c r="T23" s="291">
        <f>T20*Expenses!$H$3</f>
        <v>10570.499017372189</v>
      </c>
      <c r="U23" s="291">
        <f>U20*Expenses!$H$3</f>
        <v>10653.816468317777</v>
      </c>
      <c r="V23" s="291">
        <f>V20*Expenses!$H$3</f>
        <v>10737.480590966386</v>
      </c>
      <c r="W23" s="291">
        <f>W20*Expenses!$H$3</f>
        <v>10821.492588512625</v>
      </c>
      <c r="X23" s="291">
        <f>X20*Expenses!$H$3</f>
        <v>10905.853667977282</v>
      </c>
      <c r="Y23" s="291">
        <f>Y20*Expenses!$H$3</f>
        <v>10990.565040218875</v>
      </c>
      <c r="Z23" s="291">
        <f>Z20*Expenses!$H$3</f>
        <v>11075.627919945242</v>
      </c>
      <c r="AA23" s="291">
        <f>AA20*Expenses!$H$3</f>
        <v>11161.043525725163</v>
      </c>
      <c r="AB23" s="291">
        <f>AB20*Expenses!$H$3</f>
        <v>11486.152120000026</v>
      </c>
      <c r="AC23" s="291">
        <f>AC20*Expenses!$H$3</f>
        <v>11574.143343493904</v>
      </c>
      <c r="AD23" s="291">
        <f>AD20*Expenses!$H$3</f>
        <v>11662.498722811011</v>
      </c>
      <c r="AE23" s="291">
        <f>AE20*Expenses!$H$3</f>
        <v>11751.219518958898</v>
      </c>
      <c r="AF23" s="291">
        <f>AF20*Expenses!$H$3</f>
        <v>11840.30699695013</v>
      </c>
      <c r="AG23" s="291">
        <f>AG20*Expenses!$H$3</f>
        <v>11869.508388191502</v>
      </c>
      <c r="AH23" s="291">
        <f>AH20*Expenses!$H$3</f>
        <v>11898.781797941405</v>
      </c>
      <c r="AI23" s="291">
        <f>AI20*Expenses!$H$3</f>
        <v>11928.127403816907</v>
      </c>
      <c r="AJ23" s="291">
        <f>AJ20*Expenses!$H$3</f>
        <v>11957.545383873126</v>
      </c>
      <c r="AK23" s="291">
        <f>AK20*Expenses!$H$3</f>
        <v>11987.035916604324</v>
      </c>
      <c r="AL23" s="291">
        <f>AL20*Expenses!$H$3</f>
        <v>12016.599180944961</v>
      </c>
      <c r="AM23" s="291">
        <f>AM20*Expenses!$H$3</f>
        <v>12046.235356270814</v>
      </c>
      <c r="AN23" s="291">
        <f>AN20*Expenses!$H$3</f>
        <v>12201.826772800041</v>
      </c>
      <c r="AO23" s="291">
        <f>AO20*Expenses!$H$3</f>
        <v>12231.919769336686</v>
      </c>
      <c r="AP23" s="291">
        <f>AP20*Expenses!$H$3</f>
        <v>12262.086983321044</v>
      </c>
      <c r="AQ23" s="291">
        <f>AQ20*Expenses!$H$3</f>
        <v>12292.328597793368</v>
      </c>
      <c r="AR23" s="291">
        <f>AR20*Expenses!$H$3</f>
        <v>12322.644796245329</v>
      </c>
      <c r="AS23" s="291">
        <f>AS20*Expenses!$H$3</f>
        <v>12353.035762621141</v>
      </c>
      <c r="AT23" s="291">
        <f>AT20*Expenses!$H$3</f>
        <v>12383.501681318681</v>
      </c>
      <c r="AU23" s="291">
        <f>AU20*Expenses!$H$3</f>
        <v>12414.042737190592</v>
      </c>
      <c r="AV23" s="291">
        <f>AV20*Expenses!$H$3</f>
        <v>12444.65911554541</v>
      </c>
      <c r="AW23" s="291">
        <f>AW20*Expenses!$H$3</f>
        <v>12475.351002148702</v>
      </c>
      <c r="AX23" s="291">
        <f>AX20*Expenses!$H$3</f>
        <v>12506.118583224179</v>
      </c>
      <c r="AY23" s="291">
        <f>AY20*Expenses!$H$3</f>
        <v>12536.962045454829</v>
      </c>
      <c r="AZ23" s="291">
        <f>AZ20*Expenses!$H$3</f>
        <v>12567.881575984056</v>
      </c>
      <c r="BA23" s="291">
        <f>BA20*Expenses!$H$3</f>
        <v>12598.877362416799</v>
      </c>
      <c r="BB23" s="291">
        <f>BB20*Expenses!$H$3</f>
        <v>12629.949592820689</v>
      </c>
      <c r="BC23" s="291">
        <f>BC20*Expenses!$H$3</f>
        <v>12661.098455727182</v>
      </c>
      <c r="BD23" s="291">
        <f>BD20*Expenses!$H$3</f>
        <v>12692.324140132701</v>
      </c>
      <c r="BE23" s="291">
        <f>BE20*Expenses!$H$3</f>
        <v>12723.626835499792</v>
      </c>
      <c r="BF23" s="291">
        <f>BF20*Expenses!$H$3</f>
        <v>12755.00673175826</v>
      </c>
      <c r="BG23" s="291">
        <f>BG20*Expenses!$H$3</f>
        <v>12786.464019306324</v>
      </c>
      <c r="BH23" s="291">
        <f>BH20*Expenses!$H$3</f>
        <v>12817.998889011787</v>
      </c>
      <c r="BI23" s="291">
        <f>BI20*Expenses!$H$3</f>
        <v>12849.611532213179</v>
      </c>
      <c r="BJ23" s="291">
        <f>BJ20*Expenses!$H$3</f>
        <v>12881.30214072092</v>
      </c>
      <c r="BK23" s="291">
        <f>BK20*Expenses!$H$3</f>
        <v>12913.070906818488</v>
      </c>
      <c r="BL23" s="291">
        <f>BL20*Expenses!$H$3</f>
        <v>12944.918023263588</v>
      </c>
      <c r="BM23" s="291">
        <f>BM20*Expenses!$H$3</f>
        <v>12976.843683289313</v>
      </c>
      <c r="BN23" s="291">
        <f>BN20*Expenses!$H$3</f>
        <v>13008.848080605319</v>
      </c>
      <c r="BO23" s="291">
        <f>BO20*Expenses!$H$3</f>
        <v>13040.931409399005</v>
      </c>
      <c r="BP23" s="291">
        <f>BP20*Expenses!$H$3</f>
        <v>13073.093864336694</v>
      </c>
      <c r="BQ23" s="291">
        <f>BQ20*Expenses!$H$3</f>
        <v>13105.335640564792</v>
      </c>
      <c r="BR23" s="291">
        <f>BR20*Expenses!$H$3</f>
        <v>13137.656933711012</v>
      </c>
      <c r="BS23" s="291">
        <f>BS20*Expenses!$H$3</f>
        <v>13170.057939885523</v>
      </c>
      <c r="BT23" s="291">
        <f>BT20*Expenses!$H$3</f>
        <v>13202.538855682149</v>
      </c>
      <c r="BU23" s="291">
        <f>BU20*Expenses!$H$3</f>
        <v>13235.099878179584</v>
      </c>
      <c r="BV23" s="291">
        <f>BV20*Expenses!$H$3</f>
        <v>13267.741204942558</v>
      </c>
      <c r="BW23" s="291">
        <f>BW20*Expenses!$H$3</f>
        <v>13300.463034023054</v>
      </c>
      <c r="BX23" s="291">
        <f>BX20*Expenses!$H$3</f>
        <v>13333.26556396151</v>
      </c>
      <c r="BY23" s="291">
        <f>BY20*Expenses!$H$3</f>
        <v>13366.148993788005</v>
      </c>
      <c r="BZ23" s="291">
        <f>BZ20*Expenses!$H$3</f>
        <v>13399.113523023492</v>
      </c>
      <c r="CA23" s="291">
        <f>CA20*Expenses!$H$3</f>
        <v>13432.159351680992</v>
      </c>
      <c r="CB23" s="291">
        <f>CB20*Expenses!$H$3</f>
        <v>13465.286680266807</v>
      </c>
      <c r="CC23" s="291">
        <f>CC20*Expenses!$H$3</f>
        <v>13498.49570978175</v>
      </c>
      <c r="CD23" s="291">
        <f>CD20*Expenses!$H$3</f>
        <v>13531.786641722356</v>
      </c>
      <c r="CE23" s="291">
        <f>CE20*Expenses!$H$3</f>
        <v>13565.159678082098</v>
      </c>
      <c r="CF23" s="291">
        <f>CF20*Expenses!$H$3</f>
        <v>13598.615021352627</v>
      </c>
      <c r="CG23" s="291">
        <f>CG20*Expenses!$H$3</f>
        <v>13632.15287452498</v>
      </c>
      <c r="CH23" s="291">
        <f>CH20*Expenses!$H$3</f>
        <v>13665.773441090843</v>
      </c>
      <c r="CI23" s="291">
        <f>CI20*Expenses!$H$3</f>
        <v>13699.476925043757</v>
      </c>
      <c r="CJ23" s="291">
        <f>CJ20*Expenses!$H$3</f>
        <v>13733.263530880362</v>
      </c>
      <c r="CK23" s="291">
        <f>CK20*Expenses!$H$3</f>
        <v>13767.133463601655</v>
      </c>
      <c r="CL23" s="291">
        <f>CL20*Expenses!$H$3</f>
        <v>13801.086928714207</v>
      </c>
      <c r="CM23" s="291">
        <f>CM20*Expenses!$H$3</f>
        <v>13835.124132231431</v>
      </c>
      <c r="CN23" s="291">
        <f>CN20*Expenses!$H$3</f>
        <v>13869.245280674822</v>
      </c>
      <c r="CO23" s="291">
        <f>CO20*Expenses!$H$3</f>
        <v>13903.450581075214</v>
      </c>
      <c r="CP23" s="291">
        <f>CP20*Expenses!$H$3</f>
        <v>13937.740240974041</v>
      </c>
      <c r="CQ23" s="291">
        <f>CQ20*Expenses!$H$3</f>
        <v>13972.114468424574</v>
      </c>
      <c r="CR23" s="291">
        <f>CR20*Expenses!$H$3</f>
        <v>14006.573471993217</v>
      </c>
      <c r="CS23" s="291">
        <f>CS20*Expenses!$H$3</f>
        <v>14041.117460760745</v>
      </c>
      <c r="CT23" s="291">
        <f>CT20*Expenses!$H$3</f>
        <v>14075.746644323588</v>
      </c>
      <c r="CU23" s="291">
        <f>CU20*Expenses!$H$3</f>
        <v>14110.461232795085</v>
      </c>
      <c r="CV23" s="291">
        <f>CV20*Expenses!$H$3</f>
        <v>14145.26143680679</v>
      </c>
      <c r="CW23" s="291">
        <f>CW20*Expenses!$H$3</f>
        <v>14180.14746750972</v>
      </c>
      <c r="CX23" s="291">
        <f>CX20*Expenses!$H$3</f>
        <v>14215.119536575647</v>
      </c>
      <c r="CY23" s="291">
        <f>CY20*Expenses!$H$3</f>
        <v>14250.177856198387</v>
      </c>
      <c r="CZ23" s="291">
        <f>CZ20*Expenses!$H$3</f>
        <v>14285.32263909508</v>
      </c>
      <c r="DA23" s="291">
        <f>DA20*Expenses!$H$3</f>
        <v>14320.554098507486</v>
      </c>
      <c r="DB23" s="291">
        <f>DB20*Expenses!$H$3</f>
        <v>14355.872448203276</v>
      </c>
      <c r="DC23" s="291">
        <f>DC20*Expenses!$H$3</f>
        <v>14391.277902477326</v>
      </c>
      <c r="DD23" s="291">
        <f>DD20*Expenses!$H$3</f>
        <v>14426.770676153028</v>
      </c>
      <c r="DE23" s="291">
        <f>DE20*Expenses!$H$3</f>
        <v>14462.350984583582</v>
      </c>
      <c r="DF23" s="291">
        <f>DF20*Expenses!$H$3</f>
        <v>14498.019043653305</v>
      </c>
      <c r="DG23" s="291">
        <f>DG20*Expenses!$H$3</f>
        <v>14533.775069778952</v>
      </c>
      <c r="DH23" s="291">
        <f>DH20*Expenses!$H$3</f>
        <v>14569.61927991101</v>
      </c>
      <c r="DI23" s="291">
        <f>DI20*Expenses!$H$3</f>
        <v>14605.551891535028</v>
      </c>
      <c r="DJ23" s="291">
        <f>DJ20*Expenses!$H$3</f>
        <v>14641.573122672929</v>
      </c>
      <c r="DK23" s="291">
        <f>DK20*Expenses!$H$3</f>
        <v>14677.683191884358</v>
      </c>
      <c r="DL23" s="291">
        <f>DL20*Expenses!$H$3</f>
        <v>14713.882318267948</v>
      </c>
      <c r="DM23" s="291">
        <f>DM20*Expenses!$H$3</f>
        <v>14750.170721462726</v>
      </c>
      <c r="DN23" s="291">
        <f>DN20*Expenses!$H$3</f>
        <v>14786.54862164939</v>
      </c>
      <c r="DO23" s="291">
        <f>DO20*Expenses!$H$3</f>
        <v>14823.016239551662</v>
      </c>
      <c r="DP23" s="291">
        <f>DP20*Expenses!$H$3</f>
        <v>14859.573796437631</v>
      </c>
      <c r="DQ23" s="291">
        <f>DQ20*Expenses!$H$3</f>
        <v>14896.221514121104</v>
      </c>
      <c r="DR23" s="291">
        <f>DR20*Expenses!$H$3</f>
        <v>14932.95961496292</v>
      </c>
      <c r="DS23" s="291">
        <f>DS20*Expenses!$H$3</f>
        <v>14969.788321872333</v>
      </c>
      <c r="DT23" s="291">
        <f>DT20*Expenses!$H$3</f>
        <v>15006.707858308351</v>
      </c>
      <c r="DU23" s="291">
        <f>DU20*Expenses!$H$3</f>
        <v>15043.71844828109</v>
      </c>
      <c r="DV23" s="291">
        <f>DV20*Expenses!$H$3</f>
        <v>15080.820316353136</v>
      </c>
      <c r="DW23" s="291">
        <f>DW20*Expenses!$H$3</f>
        <v>15118.0136876409</v>
      </c>
      <c r="DX23" s="291">
        <f>DX20*Expenses!$H$3</f>
        <v>15155.298787816</v>
      </c>
      <c r="DY23" s="291">
        <f>DY20*Expenses!$H$3</f>
        <v>15192.675843106623</v>
      </c>
      <c r="DZ23" s="291">
        <f>DZ20*Expenses!$H$3</f>
        <v>15230.145080298884</v>
      </c>
      <c r="EA23" s="291">
        <f>EA20*Expenses!$H$3</f>
        <v>15267.706726738224</v>
      </c>
      <c r="EB23" s="291">
        <f>EB20*Expenses!$H$3</f>
        <v>15305.361010330778</v>
      </c>
      <c r="EC23" s="291">
        <f>EC20*Expenses!$H$3</f>
        <v>15343.10815954475</v>
      </c>
      <c r="ED23" s="291">
        <f>ED20*Expenses!$H$3</f>
        <v>15380.948403411821</v>
      </c>
      <c r="EE23" s="291">
        <f>EE20*Expenses!$H$3</f>
        <v>15418.881971528519</v>
      </c>
    </row>
    <row r="24" spans="1:135" x14ac:dyDescent="0.4">
      <c r="A24" s="128">
        <f>SUMIF($2:$2,"&lt;="&amp;HOLD,'Monthly CF'!24:24)</f>
        <v>2358995.2793920208</v>
      </c>
      <c r="B24" s="80" t="str">
        <f>Expenses!E4</f>
        <v>Personnel</v>
      </c>
      <c r="C24" s="291"/>
      <c r="D24" s="291">
        <f>Expenses!$G4/12*((1+Expenses!$F$17)^('Monthly CF'!D$2-1))</f>
        <v>16916.666666666668</v>
      </c>
      <c r="E24" s="291">
        <f>D24*(1+Expenses!$F$17)^(1/12)</f>
        <v>16958.387730314804</v>
      </c>
      <c r="F24" s="291">
        <f>E24*(1+Expenses!$F$17)^(1/12)</f>
        <v>17000.211689361084</v>
      </c>
      <c r="G24" s="291">
        <f>F24*(1+Expenses!$F$17)^(1/12)</f>
        <v>17042.13879757332</v>
      </c>
      <c r="H24" s="291">
        <f>G24*(1+Expenses!$F$17)^(1/12)</f>
        <v>17084.169309345179</v>
      </c>
      <c r="I24" s="291">
        <f>H24*(1+Expenses!$F$17)^(1/12)</f>
        <v>17126.303479697737</v>
      </c>
      <c r="J24" s="291">
        <f>I24*(1+Expenses!$F$17)^(1/12)</f>
        <v>17168.541564281015</v>
      </c>
      <c r="K24" s="291">
        <f>J24*(1+Expenses!$F$17)^(1/12)</f>
        <v>17210.88381937554</v>
      </c>
      <c r="L24" s="291">
        <f>K24*(1+Expenses!$F$17)^(1/12)</f>
        <v>17253.330501893895</v>
      </c>
      <c r="M24" s="291">
        <f>L24*(1+Expenses!$F$17)^(1/12)</f>
        <v>17295.881869382283</v>
      </c>
      <c r="N24" s="291">
        <f>M24*(1+Expenses!$F$17)^(1/12)</f>
        <v>17338.538180022075</v>
      </c>
      <c r="O24" s="291">
        <f>N24*(1+Expenses!$F$17)^(1/12)</f>
        <v>17381.299692631397</v>
      </c>
      <c r="P24" s="291">
        <f>O24*(1+Expenses!$F$17)^(1/12)</f>
        <v>17424.166666666686</v>
      </c>
      <c r="Q24" s="291">
        <f>P24*(1+Expenses!$F$17)^(1/12)</f>
        <v>17467.139362224269</v>
      </c>
      <c r="R24" s="291">
        <f>Q24*(1+Expenses!$F$17)^(1/12)</f>
        <v>17510.218040041938</v>
      </c>
      <c r="S24" s="291">
        <f>R24*(1+Expenses!$F$17)^(1/12)</f>
        <v>17553.402961500542</v>
      </c>
      <c r="T24" s="291">
        <f>S24*(1+Expenses!$F$17)^(1/12)</f>
        <v>17596.694388625558</v>
      </c>
      <c r="U24" s="291">
        <f>T24*(1+Expenses!$F$17)^(1/12)</f>
        <v>17640.092584088692</v>
      </c>
      <c r="V24" s="291">
        <f>U24*(1+Expenses!$F$17)^(1/12)</f>
        <v>17683.597811209467</v>
      </c>
      <c r="W24" s="291">
        <f>V24*(1+Expenses!$F$17)^(1/12)</f>
        <v>17727.210333956828</v>
      </c>
      <c r="X24" s="291">
        <f>W24*(1+Expenses!$F$17)^(1/12)</f>
        <v>17770.930416950734</v>
      </c>
      <c r="Y24" s="291">
        <f>X24*(1+Expenses!$F$17)^(1/12)</f>
        <v>17814.758325463772</v>
      </c>
      <c r="Z24" s="291">
        <f>Y24*(1+Expenses!$F$17)^(1/12)</f>
        <v>17858.694325422759</v>
      </c>
      <c r="AA24" s="291">
        <f>Z24*(1+Expenses!$F$17)^(1/12)</f>
        <v>17902.73868341036</v>
      </c>
      <c r="AB24" s="291">
        <f>AA24*(1+Expenses!$F$17)^(1/12)</f>
        <v>17946.891666666706</v>
      </c>
      <c r="AC24" s="291">
        <f>AB24*(1+Expenses!$F$17)^(1/12)</f>
        <v>17991.153543091015</v>
      </c>
      <c r="AD24" s="291">
        <f>AC24*(1+Expenses!$F$17)^(1/12)</f>
        <v>18035.524581243215</v>
      </c>
      <c r="AE24" s="291">
        <f>AD24*(1+Expenses!$F$17)^(1/12)</f>
        <v>18080.005050345575</v>
      </c>
      <c r="AF24" s="291">
        <f>AE24*(1+Expenses!$F$17)^(1/12)</f>
        <v>18124.59522028434</v>
      </c>
      <c r="AG24" s="291">
        <f>AF24*(1+Expenses!$F$17)^(1/12)</f>
        <v>18169.295361611366</v>
      </c>
      <c r="AH24" s="291">
        <f>AG24*(1+Expenses!$F$17)^(1/12)</f>
        <v>18214.105745545767</v>
      </c>
      <c r="AI24" s="291">
        <f>AH24*(1+Expenses!$F$17)^(1/12)</f>
        <v>18259.026643975551</v>
      </c>
      <c r="AJ24" s="291">
        <f>AI24*(1+Expenses!$F$17)^(1/12)</f>
        <v>18304.058329459276</v>
      </c>
      <c r="AK24" s="291">
        <f>AJ24*(1+Expenses!$F$17)^(1/12)</f>
        <v>18349.201075227706</v>
      </c>
      <c r="AL24" s="291">
        <f>AK24*(1+Expenses!$F$17)^(1/12)</f>
        <v>18394.45515518546</v>
      </c>
      <c r="AM24" s="291">
        <f>AL24*(1+Expenses!$F$17)^(1/12)</f>
        <v>18439.82084391269</v>
      </c>
      <c r="AN24" s="291">
        <f>AM24*(1+Expenses!$F$17)^(1/12)</f>
        <v>18485.298416666727</v>
      </c>
      <c r="AO24" s="291">
        <f>AN24*(1+Expenses!$F$17)^(1/12)</f>
        <v>18530.888149383765</v>
      </c>
      <c r="AP24" s="291">
        <f>AO24*(1+Expenses!$F$17)^(1/12)</f>
        <v>18576.59031868053</v>
      </c>
      <c r="AQ24" s="291">
        <f>AP24*(1+Expenses!$F$17)^(1/12)</f>
        <v>18622.40520185596</v>
      </c>
      <c r="AR24" s="291">
        <f>AQ24*(1+Expenses!$F$17)^(1/12)</f>
        <v>18668.333076892886</v>
      </c>
      <c r="AS24" s="291">
        <f>AR24*(1+Expenses!$F$17)^(1/12)</f>
        <v>18714.374222459723</v>
      </c>
      <c r="AT24" s="291">
        <f>AS24*(1+Expenses!$F$17)^(1/12)</f>
        <v>18760.528917912154</v>
      </c>
      <c r="AU24" s="291">
        <f>AT24*(1+Expenses!$F$17)^(1/12)</f>
        <v>18806.797443294829</v>
      </c>
      <c r="AV24" s="291">
        <f>AU24*(1+Expenses!$F$17)^(1/12)</f>
        <v>18853.180079343067</v>
      </c>
      <c r="AW24" s="291">
        <f>AV24*(1+Expenses!$F$17)^(1/12)</f>
        <v>18899.677107484549</v>
      </c>
      <c r="AX24" s="291">
        <f>AW24*(1+Expenses!$F$17)^(1/12)</f>
        <v>18946.288809841037</v>
      </c>
      <c r="AY24" s="291">
        <f>AX24*(1+Expenses!$F$17)^(1/12)</f>
        <v>18993.015469230082</v>
      </c>
      <c r="AZ24" s="291">
        <f>AY24*(1+Expenses!$F$17)^(1/12)</f>
        <v>19039.857369166741</v>
      </c>
      <c r="BA24" s="291">
        <f>AZ24*(1+Expenses!$F$17)^(1/12)</f>
        <v>19086.814793865291</v>
      </c>
      <c r="BB24" s="291">
        <f>BA24*(1+Expenses!$F$17)^(1/12)</f>
        <v>19133.888028240959</v>
      </c>
      <c r="BC24" s="291">
        <f>BB24*(1+Expenses!$F$17)^(1/12)</f>
        <v>19181.077357911654</v>
      </c>
      <c r="BD24" s="291">
        <f>BC24*(1+Expenses!$F$17)^(1/12)</f>
        <v>19228.383069199692</v>
      </c>
      <c r="BE24" s="291">
        <f>BD24*(1+Expenses!$F$17)^(1/12)</f>
        <v>19275.805449133535</v>
      </c>
      <c r="BF24" s="291">
        <f>BE24*(1+Expenses!$F$17)^(1/12)</f>
        <v>19323.344785449539</v>
      </c>
      <c r="BG24" s="291">
        <f>BF24*(1+Expenses!$F$17)^(1/12)</f>
        <v>19371.001366593697</v>
      </c>
      <c r="BH24" s="291">
        <f>BG24*(1+Expenses!$F$17)^(1/12)</f>
        <v>19418.77548172338</v>
      </c>
      <c r="BI24" s="291">
        <f>BH24*(1+Expenses!$F$17)^(1/12)</f>
        <v>19466.667420709105</v>
      </c>
      <c r="BJ24" s="291">
        <f>BI24*(1+Expenses!$F$17)^(1/12)</f>
        <v>19514.67747413629</v>
      </c>
      <c r="BK24" s="291">
        <f>BJ24*(1+Expenses!$F$17)^(1/12)</f>
        <v>19562.805933307009</v>
      </c>
      <c r="BL24" s="291">
        <f>BK24*(1+Expenses!$F$17)^(1/12)</f>
        <v>19611.053090241767</v>
      </c>
      <c r="BM24" s="291">
        <f>BL24*(1+Expenses!$F$17)^(1/12)</f>
        <v>19659.419237681272</v>
      </c>
      <c r="BN24" s="291">
        <f>BM24*(1+Expenses!$F$17)^(1/12)</f>
        <v>19707.90466908821</v>
      </c>
      <c r="BO24" s="291">
        <f>BN24*(1+Expenses!$F$17)^(1/12)</f>
        <v>19756.509678649025</v>
      </c>
      <c r="BP24" s="291">
        <f>BO24*(1+Expenses!$F$17)^(1/12)</f>
        <v>19805.234561275702</v>
      </c>
      <c r="BQ24" s="291">
        <f>BP24*(1+Expenses!$F$17)^(1/12)</f>
        <v>19854.079612607562</v>
      </c>
      <c r="BR24" s="291">
        <f>BQ24*(1+Expenses!$F$17)^(1/12)</f>
        <v>19903.045129013048</v>
      </c>
      <c r="BS24" s="291">
        <f>BR24*(1+Expenses!$F$17)^(1/12)</f>
        <v>19952.131407591529</v>
      </c>
      <c r="BT24" s="291">
        <f>BS24*(1+Expenses!$F$17)^(1/12)</f>
        <v>20001.338746175104</v>
      </c>
      <c r="BU24" s="291">
        <f>BT24*(1+Expenses!$F$17)^(1/12)</f>
        <v>20050.667443330403</v>
      </c>
      <c r="BV24" s="291">
        <f>BU24*(1+Expenses!$F$17)^(1/12)</f>
        <v>20100.117798360403</v>
      </c>
      <c r="BW24" s="291">
        <f>BV24*(1+Expenses!$F$17)^(1/12)</f>
        <v>20149.690111306241</v>
      </c>
      <c r="BX24" s="291">
        <f>BW24*(1+Expenses!$F$17)^(1/12)</f>
        <v>20199.384682949043</v>
      </c>
      <c r="BY24" s="291">
        <f>BX24*(1+Expenses!$F$17)^(1/12)</f>
        <v>20249.201814811735</v>
      </c>
      <c r="BZ24" s="291">
        <f>BY24*(1+Expenses!$F$17)^(1/12)</f>
        <v>20299.141809160883</v>
      </c>
      <c r="CA24" s="291">
        <f>BZ24*(1+Expenses!$F$17)^(1/12)</f>
        <v>20349.204969008522</v>
      </c>
      <c r="CB24" s="291">
        <f>CA24*(1+Expenses!$F$17)^(1/12)</f>
        <v>20399.391598114002</v>
      </c>
      <c r="CC24" s="291">
        <f>CB24*(1+Expenses!$F$17)^(1/12)</f>
        <v>20449.702000985817</v>
      </c>
      <c r="CD24" s="291">
        <f>CC24*(1+Expenses!$F$17)^(1/12)</f>
        <v>20500.136482883467</v>
      </c>
      <c r="CE24" s="291">
        <f>CD24*(1+Expenses!$F$17)^(1/12)</f>
        <v>20550.695349819303</v>
      </c>
      <c r="CF24" s="291">
        <f>CE24*(1+Expenses!$F$17)^(1/12)</f>
        <v>20601.378908560386</v>
      </c>
      <c r="CG24" s="291">
        <f>CF24*(1+Expenses!$F$17)^(1/12)</f>
        <v>20652.187466630345</v>
      </c>
      <c r="CH24" s="291">
        <f>CG24*(1+Expenses!$F$17)^(1/12)</f>
        <v>20703.121332311242</v>
      </c>
      <c r="CI24" s="291">
        <f>CH24*(1+Expenses!$F$17)^(1/12)</f>
        <v>20754.180814645457</v>
      </c>
      <c r="CJ24" s="291">
        <f>CI24*(1+Expenses!$F$17)^(1/12)</f>
        <v>20805.366223437541</v>
      </c>
      <c r="CK24" s="291">
        <f>CJ24*(1+Expenses!$F$17)^(1/12)</f>
        <v>20856.677869256113</v>
      </c>
      <c r="CL24" s="291">
        <f>CK24*(1+Expenses!$F$17)^(1/12)</f>
        <v>20908.116063435733</v>
      </c>
      <c r="CM24" s="291">
        <f>CL24*(1+Expenses!$F$17)^(1/12)</f>
        <v>20959.681118078803</v>
      </c>
      <c r="CN24" s="291">
        <f>CM24*(1+Expenses!$F$17)^(1/12)</f>
        <v>21011.373346057444</v>
      </c>
      <c r="CO24" s="291">
        <f>CN24*(1+Expenses!$F$17)^(1/12)</f>
        <v>21063.193061015412</v>
      </c>
      <c r="CP24" s="291">
        <f>CO24*(1+Expenses!$F$17)^(1/12)</f>
        <v>21115.140577369992</v>
      </c>
      <c r="CQ24" s="291">
        <f>CP24*(1+Expenses!$F$17)^(1/12)</f>
        <v>21167.216210313902</v>
      </c>
      <c r="CR24" s="291">
        <f>CQ24*(1+Expenses!$F$17)^(1/12)</f>
        <v>21219.420275817214</v>
      </c>
      <c r="CS24" s="291">
        <f>CR24*(1+Expenses!$F$17)^(1/12)</f>
        <v>21271.75309062927</v>
      </c>
      <c r="CT24" s="291">
        <f>CS24*(1+Expenses!$F$17)^(1/12)</f>
        <v>21324.214972280595</v>
      </c>
      <c r="CU24" s="291">
        <f>CT24*(1+Expenses!$F$17)^(1/12)</f>
        <v>21376.806239084835</v>
      </c>
      <c r="CV24" s="291">
        <f>CU24*(1+Expenses!$F$17)^(1/12)</f>
        <v>21429.527210140684</v>
      </c>
      <c r="CW24" s="291">
        <f>CV24*(1+Expenses!$F$17)^(1/12)</f>
        <v>21482.378205333815</v>
      </c>
      <c r="CX24" s="291">
        <f>CW24*(1+Expenses!$F$17)^(1/12)</f>
        <v>21535.359545338826</v>
      </c>
      <c r="CY24" s="291">
        <f>CX24*(1+Expenses!$F$17)^(1/12)</f>
        <v>21588.471551621187</v>
      </c>
      <c r="CZ24" s="291">
        <f>CY24*(1+Expenses!$F$17)^(1/12)</f>
        <v>21641.714546439187</v>
      </c>
      <c r="DA24" s="291">
        <f>CZ24*(1+Expenses!$F$17)^(1/12)</f>
        <v>21695.088852845896</v>
      </c>
      <c r="DB24" s="291">
        <f>DA24*(1+Expenses!$F$17)^(1/12)</f>
        <v>21748.594794691111</v>
      </c>
      <c r="DC24" s="291">
        <f>DB24*(1+Expenses!$F$17)^(1/12)</f>
        <v>21802.232696623338</v>
      </c>
      <c r="DD24" s="291">
        <f>DC24*(1+Expenses!$F$17)^(1/12)</f>
        <v>21856.002884091751</v>
      </c>
      <c r="DE24" s="291">
        <f>DD24*(1+Expenses!$F$17)^(1/12)</f>
        <v>21909.90568334817</v>
      </c>
      <c r="DF24" s="291">
        <f>DE24*(1+Expenses!$F$17)^(1/12)</f>
        <v>21963.941421449035</v>
      </c>
      <c r="DG24" s="291">
        <f>DF24*(1+Expenses!$F$17)^(1/12)</f>
        <v>22018.110426257404</v>
      </c>
      <c r="DH24" s="291">
        <f>DG24*(1+Expenses!$F$17)^(1/12)</f>
        <v>22072.413026444927</v>
      </c>
      <c r="DI24" s="291">
        <f>DH24*(1+Expenses!$F$17)^(1/12)</f>
        <v>22126.849551493851</v>
      </c>
      <c r="DJ24" s="291">
        <f>DI24*(1+Expenses!$F$17)^(1/12)</f>
        <v>22181.420331699013</v>
      </c>
      <c r="DK24" s="291">
        <f>DJ24*(1+Expenses!$F$17)^(1/12)</f>
        <v>22236.125698169846</v>
      </c>
      <c r="DL24" s="291">
        <f>DK24*(1+Expenses!$F$17)^(1/12)</f>
        <v>22290.965982832389</v>
      </c>
      <c r="DM24" s="291">
        <f>DL24*(1+Expenses!$F$17)^(1/12)</f>
        <v>22345.9415184313</v>
      </c>
      <c r="DN24" s="291">
        <f>DM24*(1+Expenses!$F$17)^(1/12)</f>
        <v>22401.052638531874</v>
      </c>
      <c r="DO24" s="291">
        <f>DN24*(1+Expenses!$F$17)^(1/12)</f>
        <v>22456.299677522067</v>
      </c>
      <c r="DP24" s="291">
        <f>DO24*(1+Expenses!$F$17)^(1/12)</f>
        <v>22511.682970614533</v>
      </c>
      <c r="DQ24" s="291">
        <f>DP24*(1+Expenses!$F$17)^(1/12)</f>
        <v>22567.202853848645</v>
      </c>
      <c r="DR24" s="291">
        <f>DQ24*(1+Expenses!$F$17)^(1/12)</f>
        <v>22622.859664092539</v>
      </c>
      <c r="DS24" s="291">
        <f>DR24*(1+Expenses!$F$17)^(1/12)</f>
        <v>22678.653739045159</v>
      </c>
      <c r="DT24" s="291">
        <f>DS24*(1+Expenses!$F$17)^(1/12)</f>
        <v>22734.585417238308</v>
      </c>
      <c r="DU24" s="291">
        <f>DT24*(1+Expenses!$F$17)^(1/12)</f>
        <v>22790.655038038698</v>
      </c>
      <c r="DV24" s="291">
        <f>DU24*(1+Expenses!$F$17)^(1/12)</f>
        <v>22846.862941650015</v>
      </c>
      <c r="DW24" s="291">
        <f>DV24*(1+Expenses!$F$17)^(1/12)</f>
        <v>22903.209469114972</v>
      </c>
      <c r="DX24" s="291">
        <f>DW24*(1+Expenses!$F$17)^(1/12)</f>
        <v>22959.69496231739</v>
      </c>
      <c r="DY24" s="291">
        <f>DX24*(1+Expenses!$F$17)^(1/12)</f>
        <v>23016.319763984266</v>
      </c>
      <c r="DZ24" s="291">
        <f>DY24*(1+Expenses!$F$17)^(1/12)</f>
        <v>23073.084217687854</v>
      </c>
      <c r="EA24" s="291">
        <f>DZ24*(1+Expenses!$F$17)^(1/12)</f>
        <v>23129.988667847756</v>
      </c>
      <c r="EB24" s="291">
        <f>EA24*(1+Expenses!$F$17)^(1/12)</f>
        <v>23187.033459732997</v>
      </c>
      <c r="EC24" s="291">
        <f>EB24*(1+Expenses!$F$17)^(1/12)</f>
        <v>23244.218939464132</v>
      </c>
      <c r="ED24" s="291">
        <f>EC24*(1+Expenses!$F$17)^(1/12)</f>
        <v>23301.545454015341</v>
      </c>
      <c r="EE24" s="291">
        <f>ED24*(1+Expenses!$F$17)^(1/12)</f>
        <v>23359.013351216538</v>
      </c>
    </row>
    <row r="25" spans="1:135" x14ac:dyDescent="0.4">
      <c r="A25" s="128">
        <f>SUMIF($2:$2,"&lt;="&amp;HOLD,'Monthly CF'!25:25)</f>
        <v>406723.32403310679</v>
      </c>
      <c r="B25" s="80" t="str">
        <f>Expenses!E5</f>
        <v>General &amp; Administrative</v>
      </c>
      <c r="C25" s="291"/>
      <c r="D25" s="291">
        <f>Expenses!$G5/12*((1+Expenses!$F$17)^('Monthly CF'!D$2-1))</f>
        <v>2916.6666666666665</v>
      </c>
      <c r="E25" s="291">
        <f>D25*(1+Expenses!$F$17)^(1/12)</f>
        <v>2923.8599535025523</v>
      </c>
      <c r="F25" s="291">
        <f>E25*(1+Expenses!$F$17)^(1/12)</f>
        <v>2931.0709809243249</v>
      </c>
      <c r="G25" s="291">
        <f>F25*(1+Expenses!$F$17)^(1/12)</f>
        <v>2938.2997926850549</v>
      </c>
      <c r="H25" s="291">
        <f>G25*(1+Expenses!$F$17)^(1/12)</f>
        <v>2945.5464326457204</v>
      </c>
      <c r="I25" s="291">
        <f>H25*(1+Expenses!$F$17)^(1/12)</f>
        <v>2952.8109447754714</v>
      </c>
      <c r="J25" s="291">
        <f>I25*(1+Expenses!$F$17)^(1/12)</f>
        <v>2960.0933731518985</v>
      </c>
      <c r="K25" s="291">
        <f>J25*(1+Expenses!$F$17)^(1/12)</f>
        <v>2967.3937619612993</v>
      </c>
      <c r="L25" s="291">
        <f>K25*(1+Expenses!$F$17)^(1/12)</f>
        <v>2974.7121554989471</v>
      </c>
      <c r="M25" s="291">
        <f>L25*(1+Expenses!$F$17)^(1/12)</f>
        <v>2982.0485981693587</v>
      </c>
      <c r="N25" s="291">
        <f>M25*(1+Expenses!$F$17)^(1/12)</f>
        <v>2989.4031344865643</v>
      </c>
      <c r="O25" s="291">
        <f>N25*(1+Expenses!$F$17)^(1/12)</f>
        <v>2996.7758090743782</v>
      </c>
      <c r="P25" s="291">
        <f>O25*(1+Expenses!$F$17)^(1/12)</f>
        <v>3004.1666666666692</v>
      </c>
      <c r="Q25" s="291">
        <f>P25*(1+Expenses!$F$17)^(1/12)</f>
        <v>3011.5757521076316</v>
      </c>
      <c r="R25" s="291">
        <f>Q25*(1+Expenses!$F$17)^(1/12)</f>
        <v>3019.0031103520573</v>
      </c>
      <c r="S25" s="291">
        <f>R25*(1+Expenses!$F$17)^(1/12)</f>
        <v>3026.4487864656094</v>
      </c>
      <c r="T25" s="291">
        <f>S25*(1+Expenses!$F$17)^(1/12)</f>
        <v>3033.9128256250947</v>
      </c>
      <c r="U25" s="291">
        <f>T25*(1+Expenses!$F$17)^(1/12)</f>
        <v>3041.3952731187383</v>
      </c>
      <c r="V25" s="291">
        <f>U25*(1+Expenses!$F$17)^(1/12)</f>
        <v>3048.8961743464583</v>
      </c>
      <c r="W25" s="291">
        <f>V25*(1+Expenses!$F$17)^(1/12)</f>
        <v>3056.4155748201415</v>
      </c>
      <c r="X25" s="291">
        <f>W25*(1+Expenses!$F$17)^(1/12)</f>
        <v>3063.9535201639187</v>
      </c>
      <c r="Y25" s="291">
        <f>X25*(1+Expenses!$F$17)^(1/12)</f>
        <v>3071.5100561144422</v>
      </c>
      <c r="Z25" s="291">
        <f>Y25*(1+Expenses!$F$17)^(1/12)</f>
        <v>3079.085228521164</v>
      </c>
      <c r="AA25" s="291">
        <f>Z25*(1+Expenses!$F$17)^(1/12)</f>
        <v>3086.6790833466125</v>
      </c>
      <c r="AB25" s="291">
        <f>AA25*(1+Expenses!$F$17)^(1/12)</f>
        <v>3094.2916666666724</v>
      </c>
      <c r="AC25" s="291">
        <f>AB25*(1+Expenses!$F$17)^(1/12)</f>
        <v>3101.9230246708635</v>
      </c>
      <c r="AD25" s="291">
        <f>AC25*(1+Expenses!$F$17)^(1/12)</f>
        <v>3109.5732036626218</v>
      </c>
      <c r="AE25" s="291">
        <f>AD25*(1+Expenses!$F$17)^(1/12)</f>
        <v>3117.2422500595803</v>
      </c>
      <c r="AF25" s="291">
        <f>AE25*(1+Expenses!$F$17)^(1/12)</f>
        <v>3124.9302103938503</v>
      </c>
      <c r="AG25" s="291">
        <f>AF25*(1+Expenses!$F$17)^(1/12)</f>
        <v>3132.6371313123032</v>
      </c>
      <c r="AH25" s="291">
        <f>AG25*(1+Expenses!$F$17)^(1/12)</f>
        <v>3140.363059576855</v>
      </c>
      <c r="AI25" s="291">
        <f>AH25*(1+Expenses!$F$17)^(1/12)</f>
        <v>3148.1080420647486</v>
      </c>
      <c r="AJ25" s="291">
        <f>AI25*(1+Expenses!$F$17)^(1/12)</f>
        <v>3155.8721257688389</v>
      </c>
      <c r="AK25" s="291">
        <f>AJ25*(1+Expenses!$F$17)^(1/12)</f>
        <v>3163.6553577978784</v>
      </c>
      <c r="AL25" s="291">
        <f>AK25*(1+Expenses!$F$17)^(1/12)</f>
        <v>3171.4577853768019</v>
      </c>
      <c r="AM25" s="291">
        <f>AL25*(1+Expenses!$F$17)^(1/12)</f>
        <v>3179.2794558470141</v>
      </c>
      <c r="AN25" s="291">
        <f>AM25*(1+Expenses!$F$17)^(1/12)</f>
        <v>3187.1204166666757</v>
      </c>
      <c r="AO25" s="291">
        <f>AN25*(1+Expenses!$F$17)^(1/12)</f>
        <v>3194.9807154109926</v>
      </c>
      <c r="AP25" s="291">
        <f>AO25*(1+Expenses!$F$17)^(1/12)</f>
        <v>3202.860399772504</v>
      </c>
      <c r="AQ25" s="291">
        <f>AP25*(1+Expenses!$F$17)^(1/12)</f>
        <v>3210.7595175613715</v>
      </c>
      <c r="AR25" s="291">
        <f>AQ25*(1+Expenses!$F$17)^(1/12)</f>
        <v>3218.6781167056693</v>
      </c>
      <c r="AS25" s="291">
        <f>AR25*(1+Expenses!$F$17)^(1/12)</f>
        <v>3226.616245251676</v>
      </c>
      <c r="AT25" s="291">
        <f>AS25*(1+Expenses!$F$17)^(1/12)</f>
        <v>3234.5739513641643</v>
      </c>
      <c r="AU25" s="291">
        <f>AT25*(1+Expenses!$F$17)^(1/12)</f>
        <v>3242.5512833266944</v>
      </c>
      <c r="AV25" s="291">
        <f>AU25*(1+Expenses!$F$17)^(1/12)</f>
        <v>3250.5482895419077</v>
      </c>
      <c r="AW25" s="291">
        <f>AV25*(1+Expenses!$F$17)^(1/12)</f>
        <v>3258.5650185318182</v>
      </c>
      <c r="AX25" s="291">
        <f>AW25*(1+Expenses!$F$17)^(1/12)</f>
        <v>3266.6015189381096</v>
      </c>
      <c r="AY25" s="291">
        <f>AX25*(1+Expenses!$F$17)^(1/12)</f>
        <v>3274.6578395224278</v>
      </c>
      <c r="AZ25" s="291">
        <f>AY25*(1+Expenses!$F$17)^(1/12)</f>
        <v>3282.7340291666792</v>
      </c>
      <c r="BA25" s="291">
        <f>AZ25*(1+Expenses!$F$17)^(1/12)</f>
        <v>3290.8301368733255</v>
      </c>
      <c r="BB25" s="291">
        <f>BA25*(1+Expenses!$F$17)^(1/12)</f>
        <v>3298.9462117656822</v>
      </c>
      <c r="BC25" s="291">
        <f>BB25*(1+Expenses!$F$17)^(1/12)</f>
        <v>3307.0823030882157</v>
      </c>
      <c r="BD25" s="291">
        <f>BC25*(1+Expenses!$F$17)^(1/12)</f>
        <v>3315.2384602068428</v>
      </c>
      <c r="BE25" s="291">
        <f>BD25*(1+Expenses!$F$17)^(1/12)</f>
        <v>3323.4147326092293</v>
      </c>
      <c r="BF25" s="291">
        <f>BE25*(1+Expenses!$F$17)^(1/12)</f>
        <v>3331.6111699050921</v>
      </c>
      <c r="BG25" s="291">
        <f>BF25*(1+Expenses!$F$17)^(1/12)</f>
        <v>3339.8278218264982</v>
      </c>
      <c r="BH25" s="291">
        <f>BG25*(1+Expenses!$F$17)^(1/12)</f>
        <v>3348.0647382281677</v>
      </c>
      <c r="BI25" s="291">
        <f>BH25*(1+Expenses!$F$17)^(1/12)</f>
        <v>3356.3219690877759</v>
      </c>
      <c r="BJ25" s="291">
        <f>BI25*(1+Expenses!$F$17)^(1/12)</f>
        <v>3364.5995645062558</v>
      </c>
      <c r="BK25" s="291">
        <f>BJ25*(1+Expenses!$F$17)^(1/12)</f>
        <v>3372.8975747081035</v>
      </c>
      <c r="BL25" s="291">
        <f>BK25*(1+Expenses!$F$17)^(1/12)</f>
        <v>3381.2160500416826</v>
      </c>
      <c r="BM25" s="291">
        <f>BL25*(1+Expenses!$F$17)^(1/12)</f>
        <v>3389.5550409795283</v>
      </c>
      <c r="BN25" s="291">
        <f>BM25*(1+Expenses!$F$17)^(1/12)</f>
        <v>3397.9145981186557</v>
      </c>
      <c r="BO25" s="291">
        <f>BN25*(1+Expenses!$F$17)^(1/12)</f>
        <v>3406.294772180865</v>
      </c>
      <c r="BP25" s="291">
        <f>BO25*(1+Expenses!$F$17)^(1/12)</f>
        <v>3414.695614013051</v>
      </c>
      <c r="BQ25" s="291">
        <f>BP25*(1+Expenses!$F$17)^(1/12)</f>
        <v>3423.1171745875095</v>
      </c>
      <c r="BR25" s="291">
        <f>BQ25*(1+Expenses!$F$17)^(1/12)</f>
        <v>3431.5595050022484</v>
      </c>
      <c r="BS25" s="291">
        <f>BR25*(1+Expenses!$F$17)^(1/12)</f>
        <v>3440.022656481297</v>
      </c>
      <c r="BT25" s="291">
        <f>BS25*(1+Expenses!$F$17)^(1/12)</f>
        <v>3448.5066803750165</v>
      </c>
      <c r="BU25" s="291">
        <f>BT25*(1+Expenses!$F$17)^(1/12)</f>
        <v>3457.0116281604128</v>
      </c>
      <c r="BV25" s="291">
        <f>BU25*(1+Expenses!$F$17)^(1/12)</f>
        <v>3465.5375514414472</v>
      </c>
      <c r="BW25" s="291">
        <f>BV25*(1+Expenses!$F$17)^(1/12)</f>
        <v>3474.0845019493504</v>
      </c>
      <c r="BX25" s="291">
        <f>BW25*(1+Expenses!$F$17)^(1/12)</f>
        <v>3482.6525315429367</v>
      </c>
      <c r="BY25" s="291">
        <f>BX25*(1+Expenses!$F$17)^(1/12)</f>
        <v>3491.2416922089178</v>
      </c>
      <c r="BZ25" s="291">
        <f>BY25*(1+Expenses!$F$17)^(1/12)</f>
        <v>3499.8520360622192</v>
      </c>
      <c r="CA25" s="291">
        <f>BZ25*(1+Expenses!$F$17)^(1/12)</f>
        <v>3508.4836153462948</v>
      </c>
      <c r="CB25" s="291">
        <f>CA25*(1+Expenses!$F$17)^(1/12)</f>
        <v>3517.136482433446</v>
      </c>
      <c r="CC25" s="291">
        <f>CB25*(1+Expenses!$F$17)^(1/12)</f>
        <v>3525.8106898251381</v>
      </c>
      <c r="CD25" s="291">
        <f>CC25*(1+Expenses!$F$17)^(1/12)</f>
        <v>3534.5062901523188</v>
      </c>
      <c r="CE25" s="291">
        <f>CD25*(1+Expenses!$F$17)^(1/12)</f>
        <v>3543.2233361757385</v>
      </c>
      <c r="CF25" s="291">
        <f>CE25*(1+Expenses!$F$17)^(1/12)</f>
        <v>3551.9618807862698</v>
      </c>
      <c r="CG25" s="291">
        <f>CF25*(1+Expenses!$F$17)^(1/12)</f>
        <v>3560.7219770052279</v>
      </c>
      <c r="CH25" s="291">
        <f>CG25*(1+Expenses!$F$17)^(1/12)</f>
        <v>3569.5036779846932</v>
      </c>
      <c r="CI25" s="291">
        <f>CH25*(1+Expenses!$F$17)^(1/12)</f>
        <v>3578.3070370078335</v>
      </c>
      <c r="CJ25" s="291">
        <f>CI25*(1+Expenses!$F$17)^(1/12)</f>
        <v>3587.1321074892276</v>
      </c>
      <c r="CK25" s="291">
        <f>CJ25*(1+Expenses!$F$17)^(1/12)</f>
        <v>3595.9789429751881</v>
      </c>
      <c r="CL25" s="291">
        <f>CK25*(1+Expenses!$F$17)^(1/12)</f>
        <v>3604.8475971440885</v>
      </c>
      <c r="CM25" s="291">
        <f>CL25*(1+Expenses!$F$17)^(1/12)</f>
        <v>3613.7381238066864</v>
      </c>
      <c r="CN25" s="291">
        <f>CM25*(1+Expenses!$F$17)^(1/12)</f>
        <v>3622.6505769064524</v>
      </c>
      <c r="CO25" s="291">
        <f>CN25*(1+Expenses!$F$17)^(1/12)</f>
        <v>3631.5850105198951</v>
      </c>
      <c r="CP25" s="291">
        <f>CO25*(1+Expenses!$F$17)^(1/12)</f>
        <v>3640.5414788568914</v>
      </c>
      <c r="CQ25" s="291">
        <f>CP25*(1+Expenses!$F$17)^(1/12)</f>
        <v>3649.520036261014</v>
      </c>
      <c r="CR25" s="291">
        <f>CQ25*(1+Expenses!$F$17)^(1/12)</f>
        <v>3658.5207372098612</v>
      </c>
      <c r="CS25" s="291">
        <f>CR25*(1+Expenses!$F$17)^(1/12)</f>
        <v>3667.5436363153881</v>
      </c>
      <c r="CT25" s="291">
        <f>CS25*(1+Expenses!$F$17)^(1/12)</f>
        <v>3676.5887883242376</v>
      </c>
      <c r="CU25" s="291">
        <f>CT25*(1+Expenses!$F$17)^(1/12)</f>
        <v>3685.6562481180722</v>
      </c>
      <c r="CV25" s="291">
        <f>CU25*(1+Expenses!$F$17)^(1/12)</f>
        <v>3694.746070713908</v>
      </c>
      <c r="CW25" s="291">
        <f>CV25*(1+Expenses!$F$17)^(1/12)</f>
        <v>3703.8583112644474</v>
      </c>
      <c r="CX25" s="291">
        <f>CW25*(1+Expenses!$F$17)^(1/12)</f>
        <v>3712.9930250584148</v>
      </c>
      <c r="CY25" s="291">
        <f>CX25*(1+Expenses!$F$17)^(1/12)</f>
        <v>3722.1502675208908</v>
      </c>
      <c r="CZ25" s="291">
        <f>CY25*(1+Expenses!$F$17)^(1/12)</f>
        <v>3731.3300942136498</v>
      </c>
      <c r="DA25" s="291">
        <f>CZ25*(1+Expenses!$F$17)^(1/12)</f>
        <v>3740.532560835496</v>
      </c>
      <c r="DB25" s="291">
        <f>DA25*(1+Expenses!$F$17)^(1/12)</f>
        <v>3749.7577232226022</v>
      </c>
      <c r="DC25" s="291">
        <f>DB25*(1+Expenses!$F$17)^(1/12)</f>
        <v>3759.0056373488483</v>
      </c>
      <c r="DD25" s="291">
        <f>DC25*(1+Expenses!$F$17)^(1/12)</f>
        <v>3768.2763593261607</v>
      </c>
      <c r="DE25" s="291">
        <f>DD25*(1+Expenses!$F$17)^(1/12)</f>
        <v>3777.5699454048536</v>
      </c>
      <c r="DF25" s="291">
        <f>DE25*(1+Expenses!$F$17)^(1/12)</f>
        <v>3786.8864519739686</v>
      </c>
      <c r="DG25" s="291">
        <f>DF25*(1+Expenses!$F$17)^(1/12)</f>
        <v>3796.2259355616184</v>
      </c>
      <c r="DH25" s="291">
        <f>DG25*(1+Expenses!$F$17)^(1/12)</f>
        <v>3805.5884528353295</v>
      </c>
      <c r="DI25" s="291">
        <f>DH25*(1+Expenses!$F$17)^(1/12)</f>
        <v>3814.9740606023852</v>
      </c>
      <c r="DJ25" s="291">
        <f>DI25*(1+Expenses!$F$17)^(1/12)</f>
        <v>3824.3828158101715</v>
      </c>
      <c r="DK25" s="291">
        <f>DJ25*(1+Expenses!$F$17)^(1/12)</f>
        <v>3833.8147755465216</v>
      </c>
      <c r="DL25" s="291">
        <f>DK25*(1+Expenses!$F$17)^(1/12)</f>
        <v>3843.2699970400631</v>
      </c>
      <c r="DM25" s="291">
        <f>DL25*(1+Expenses!$F$17)^(1/12)</f>
        <v>3852.7485376605646</v>
      </c>
      <c r="DN25" s="291">
        <f>DM25*(1+Expenses!$F$17)^(1/12)</f>
        <v>3862.250454919284</v>
      </c>
      <c r="DO25" s="291">
        <f>DN25*(1+Expenses!$F$17)^(1/12)</f>
        <v>3871.7758064693176</v>
      </c>
      <c r="DP25" s="291">
        <f>DO25*(1+Expenses!$F$17)^(1/12)</f>
        <v>3881.3246501059498</v>
      </c>
      <c r="DQ25" s="291">
        <f>DP25*(1+Expenses!$F$17)^(1/12)</f>
        <v>3890.8970437670032</v>
      </c>
      <c r="DR25" s="291">
        <f>DQ25*(1+Expenses!$F$17)^(1/12)</f>
        <v>3900.4930455331914</v>
      </c>
      <c r="DS25" s="291">
        <f>DR25*(1+Expenses!$F$17)^(1/12)</f>
        <v>3910.1127136284708</v>
      </c>
      <c r="DT25" s="291">
        <f>DS25*(1+Expenses!$F$17)^(1/12)</f>
        <v>3919.7561064203933</v>
      </c>
      <c r="DU25" s="291">
        <f>DT25*(1+Expenses!$F$17)^(1/12)</f>
        <v>3929.4232824204605</v>
      </c>
      <c r="DV25" s="291">
        <f>DU25*(1+Expenses!$F$17)^(1/12)</f>
        <v>3939.1143002844806</v>
      </c>
      <c r="DW25" s="291">
        <f>DV25*(1+Expenses!$F$17)^(1/12)</f>
        <v>3948.8292188129212</v>
      </c>
      <c r="DX25" s="291">
        <f>DW25*(1+Expenses!$F$17)^(1/12)</f>
        <v>3958.5680969512691</v>
      </c>
      <c r="DY25" s="291">
        <f>DX25*(1+Expenses!$F$17)^(1/12)</f>
        <v>3968.3309937903859</v>
      </c>
      <c r="DZ25" s="291">
        <f>DY25*(1+Expenses!$F$17)^(1/12)</f>
        <v>3978.1179685668671</v>
      </c>
      <c r="EA25" s="291">
        <f>DZ25*(1+Expenses!$F$17)^(1/12)</f>
        <v>3987.9290806634017</v>
      </c>
      <c r="EB25" s="291">
        <f>EA25*(1+Expenses!$F$17)^(1/12)</f>
        <v>3997.7643896091326</v>
      </c>
      <c r="EC25" s="291">
        <f>EB25*(1+Expenses!$F$17)^(1/12)</f>
        <v>4007.6239550800178</v>
      </c>
      <c r="ED25" s="291">
        <f>EC25*(1+Expenses!$F$17)^(1/12)</f>
        <v>4017.5078368991917</v>
      </c>
      <c r="EE25" s="291">
        <f>ED25*(1+Expenses!$F$17)^(1/12)</f>
        <v>4027.4160950373293</v>
      </c>
    </row>
    <row r="26" spans="1:135" x14ac:dyDescent="0.4">
      <c r="A26" s="128">
        <f>SUMIF($2:$2,"&lt;="&amp;HOLD,'Monthly CF'!26:26)</f>
        <v>406723.32403310679</v>
      </c>
      <c r="B26" s="80" t="str">
        <f>Expenses!E6</f>
        <v>Marketing</v>
      </c>
      <c r="C26" s="291"/>
      <c r="D26" s="291">
        <f>Expenses!$G6/12*((1+Expenses!$F$17)^('Monthly CF'!D$2-1))</f>
        <v>2916.6666666666665</v>
      </c>
      <c r="E26" s="291">
        <f>D26*(1+Expenses!$F$17)^(1/12)</f>
        <v>2923.8599535025523</v>
      </c>
      <c r="F26" s="291">
        <f>E26*(1+Expenses!$F$17)^(1/12)</f>
        <v>2931.0709809243249</v>
      </c>
      <c r="G26" s="291">
        <f>F26*(1+Expenses!$F$17)^(1/12)</f>
        <v>2938.2997926850549</v>
      </c>
      <c r="H26" s="291">
        <f>G26*(1+Expenses!$F$17)^(1/12)</f>
        <v>2945.5464326457204</v>
      </c>
      <c r="I26" s="291">
        <f>H26*(1+Expenses!$F$17)^(1/12)</f>
        <v>2952.8109447754714</v>
      </c>
      <c r="J26" s="291">
        <f>I26*(1+Expenses!$F$17)^(1/12)</f>
        <v>2960.0933731518985</v>
      </c>
      <c r="K26" s="291">
        <f>J26*(1+Expenses!$F$17)^(1/12)</f>
        <v>2967.3937619612993</v>
      </c>
      <c r="L26" s="291">
        <f>K26*(1+Expenses!$F$17)^(1/12)</f>
        <v>2974.7121554989471</v>
      </c>
      <c r="M26" s="291">
        <f>L26*(1+Expenses!$F$17)^(1/12)</f>
        <v>2982.0485981693587</v>
      </c>
      <c r="N26" s="291">
        <f>M26*(1+Expenses!$F$17)^(1/12)</f>
        <v>2989.4031344865643</v>
      </c>
      <c r="O26" s="291">
        <f>N26*(1+Expenses!$F$17)^(1/12)</f>
        <v>2996.7758090743782</v>
      </c>
      <c r="P26" s="291">
        <f>O26*(1+Expenses!$F$17)^(1/12)</f>
        <v>3004.1666666666692</v>
      </c>
      <c r="Q26" s="291">
        <f>P26*(1+Expenses!$F$17)^(1/12)</f>
        <v>3011.5757521076316</v>
      </c>
      <c r="R26" s="291">
        <f>Q26*(1+Expenses!$F$17)^(1/12)</f>
        <v>3019.0031103520573</v>
      </c>
      <c r="S26" s="291">
        <f>R26*(1+Expenses!$F$17)^(1/12)</f>
        <v>3026.4487864656094</v>
      </c>
      <c r="T26" s="291">
        <f>S26*(1+Expenses!$F$17)^(1/12)</f>
        <v>3033.9128256250947</v>
      </c>
      <c r="U26" s="291">
        <f>T26*(1+Expenses!$F$17)^(1/12)</f>
        <v>3041.3952731187383</v>
      </c>
      <c r="V26" s="291">
        <f>U26*(1+Expenses!$F$17)^(1/12)</f>
        <v>3048.8961743464583</v>
      </c>
      <c r="W26" s="291">
        <f>V26*(1+Expenses!$F$17)^(1/12)</f>
        <v>3056.4155748201415</v>
      </c>
      <c r="X26" s="291">
        <f>W26*(1+Expenses!$F$17)^(1/12)</f>
        <v>3063.9535201639187</v>
      </c>
      <c r="Y26" s="291">
        <f>X26*(1+Expenses!$F$17)^(1/12)</f>
        <v>3071.5100561144422</v>
      </c>
      <c r="Z26" s="291">
        <f>Y26*(1+Expenses!$F$17)^(1/12)</f>
        <v>3079.085228521164</v>
      </c>
      <c r="AA26" s="291">
        <f>Z26*(1+Expenses!$F$17)^(1/12)</f>
        <v>3086.6790833466125</v>
      </c>
      <c r="AB26" s="291">
        <f>AA26*(1+Expenses!$F$17)^(1/12)</f>
        <v>3094.2916666666724</v>
      </c>
      <c r="AC26" s="291">
        <f>AB26*(1+Expenses!$F$17)^(1/12)</f>
        <v>3101.9230246708635</v>
      </c>
      <c r="AD26" s="291">
        <f>AC26*(1+Expenses!$F$17)^(1/12)</f>
        <v>3109.5732036626218</v>
      </c>
      <c r="AE26" s="291">
        <f>AD26*(1+Expenses!$F$17)^(1/12)</f>
        <v>3117.2422500595803</v>
      </c>
      <c r="AF26" s="291">
        <f>AE26*(1+Expenses!$F$17)^(1/12)</f>
        <v>3124.9302103938503</v>
      </c>
      <c r="AG26" s="291">
        <f>AF26*(1+Expenses!$F$17)^(1/12)</f>
        <v>3132.6371313123032</v>
      </c>
      <c r="AH26" s="291">
        <f>AG26*(1+Expenses!$F$17)^(1/12)</f>
        <v>3140.363059576855</v>
      </c>
      <c r="AI26" s="291">
        <f>AH26*(1+Expenses!$F$17)^(1/12)</f>
        <v>3148.1080420647486</v>
      </c>
      <c r="AJ26" s="291">
        <f>AI26*(1+Expenses!$F$17)^(1/12)</f>
        <v>3155.8721257688389</v>
      </c>
      <c r="AK26" s="291">
        <f>AJ26*(1+Expenses!$F$17)^(1/12)</f>
        <v>3163.6553577978784</v>
      </c>
      <c r="AL26" s="291">
        <f>AK26*(1+Expenses!$F$17)^(1/12)</f>
        <v>3171.4577853768019</v>
      </c>
      <c r="AM26" s="291">
        <f>AL26*(1+Expenses!$F$17)^(1/12)</f>
        <v>3179.2794558470141</v>
      </c>
      <c r="AN26" s="291">
        <f>AM26*(1+Expenses!$F$17)^(1/12)</f>
        <v>3187.1204166666757</v>
      </c>
      <c r="AO26" s="291">
        <f>AN26*(1+Expenses!$F$17)^(1/12)</f>
        <v>3194.9807154109926</v>
      </c>
      <c r="AP26" s="291">
        <f>AO26*(1+Expenses!$F$17)^(1/12)</f>
        <v>3202.860399772504</v>
      </c>
      <c r="AQ26" s="291">
        <f>AP26*(1+Expenses!$F$17)^(1/12)</f>
        <v>3210.7595175613715</v>
      </c>
      <c r="AR26" s="291">
        <f>AQ26*(1+Expenses!$F$17)^(1/12)</f>
        <v>3218.6781167056693</v>
      </c>
      <c r="AS26" s="291">
        <f>AR26*(1+Expenses!$F$17)^(1/12)</f>
        <v>3226.616245251676</v>
      </c>
      <c r="AT26" s="291">
        <f>AS26*(1+Expenses!$F$17)^(1/12)</f>
        <v>3234.5739513641643</v>
      </c>
      <c r="AU26" s="291">
        <f>AT26*(1+Expenses!$F$17)^(1/12)</f>
        <v>3242.5512833266944</v>
      </c>
      <c r="AV26" s="291">
        <f>AU26*(1+Expenses!$F$17)^(1/12)</f>
        <v>3250.5482895419077</v>
      </c>
      <c r="AW26" s="291">
        <f>AV26*(1+Expenses!$F$17)^(1/12)</f>
        <v>3258.5650185318182</v>
      </c>
      <c r="AX26" s="291">
        <f>AW26*(1+Expenses!$F$17)^(1/12)</f>
        <v>3266.6015189381096</v>
      </c>
      <c r="AY26" s="291">
        <f>AX26*(1+Expenses!$F$17)^(1/12)</f>
        <v>3274.6578395224278</v>
      </c>
      <c r="AZ26" s="291">
        <f>AY26*(1+Expenses!$F$17)^(1/12)</f>
        <v>3282.7340291666792</v>
      </c>
      <c r="BA26" s="291">
        <f>AZ26*(1+Expenses!$F$17)^(1/12)</f>
        <v>3290.8301368733255</v>
      </c>
      <c r="BB26" s="291">
        <f>BA26*(1+Expenses!$F$17)^(1/12)</f>
        <v>3298.9462117656822</v>
      </c>
      <c r="BC26" s="291">
        <f>BB26*(1+Expenses!$F$17)^(1/12)</f>
        <v>3307.0823030882157</v>
      </c>
      <c r="BD26" s="291">
        <f>BC26*(1+Expenses!$F$17)^(1/12)</f>
        <v>3315.2384602068428</v>
      </c>
      <c r="BE26" s="291">
        <f>BD26*(1+Expenses!$F$17)^(1/12)</f>
        <v>3323.4147326092293</v>
      </c>
      <c r="BF26" s="291">
        <f>BE26*(1+Expenses!$F$17)^(1/12)</f>
        <v>3331.6111699050921</v>
      </c>
      <c r="BG26" s="291">
        <f>BF26*(1+Expenses!$F$17)^(1/12)</f>
        <v>3339.8278218264982</v>
      </c>
      <c r="BH26" s="291">
        <f>BG26*(1+Expenses!$F$17)^(1/12)</f>
        <v>3348.0647382281677</v>
      </c>
      <c r="BI26" s="291">
        <f>BH26*(1+Expenses!$F$17)^(1/12)</f>
        <v>3356.3219690877759</v>
      </c>
      <c r="BJ26" s="291">
        <f>BI26*(1+Expenses!$F$17)^(1/12)</f>
        <v>3364.5995645062558</v>
      </c>
      <c r="BK26" s="291">
        <f>BJ26*(1+Expenses!$F$17)^(1/12)</f>
        <v>3372.8975747081035</v>
      </c>
      <c r="BL26" s="291">
        <f>BK26*(1+Expenses!$F$17)^(1/12)</f>
        <v>3381.2160500416826</v>
      </c>
      <c r="BM26" s="291">
        <f>BL26*(1+Expenses!$F$17)^(1/12)</f>
        <v>3389.5550409795283</v>
      </c>
      <c r="BN26" s="291">
        <f>BM26*(1+Expenses!$F$17)^(1/12)</f>
        <v>3397.9145981186557</v>
      </c>
      <c r="BO26" s="291">
        <f>BN26*(1+Expenses!$F$17)^(1/12)</f>
        <v>3406.294772180865</v>
      </c>
      <c r="BP26" s="291">
        <f>BO26*(1+Expenses!$F$17)^(1/12)</f>
        <v>3414.695614013051</v>
      </c>
      <c r="BQ26" s="291">
        <f>BP26*(1+Expenses!$F$17)^(1/12)</f>
        <v>3423.1171745875095</v>
      </c>
      <c r="BR26" s="291">
        <f>BQ26*(1+Expenses!$F$17)^(1/12)</f>
        <v>3431.5595050022484</v>
      </c>
      <c r="BS26" s="291">
        <f>BR26*(1+Expenses!$F$17)^(1/12)</f>
        <v>3440.022656481297</v>
      </c>
      <c r="BT26" s="291">
        <f>BS26*(1+Expenses!$F$17)^(1/12)</f>
        <v>3448.5066803750165</v>
      </c>
      <c r="BU26" s="291">
        <f>BT26*(1+Expenses!$F$17)^(1/12)</f>
        <v>3457.0116281604128</v>
      </c>
      <c r="BV26" s="291">
        <f>BU26*(1+Expenses!$F$17)^(1/12)</f>
        <v>3465.5375514414472</v>
      </c>
      <c r="BW26" s="291">
        <f>BV26*(1+Expenses!$F$17)^(1/12)</f>
        <v>3474.0845019493504</v>
      </c>
      <c r="BX26" s="291">
        <f>BW26*(1+Expenses!$F$17)^(1/12)</f>
        <v>3482.6525315429367</v>
      </c>
      <c r="BY26" s="291">
        <f>BX26*(1+Expenses!$F$17)^(1/12)</f>
        <v>3491.2416922089178</v>
      </c>
      <c r="BZ26" s="291">
        <f>BY26*(1+Expenses!$F$17)^(1/12)</f>
        <v>3499.8520360622192</v>
      </c>
      <c r="CA26" s="291">
        <f>BZ26*(1+Expenses!$F$17)^(1/12)</f>
        <v>3508.4836153462948</v>
      </c>
      <c r="CB26" s="291">
        <f>CA26*(1+Expenses!$F$17)^(1/12)</f>
        <v>3517.136482433446</v>
      </c>
      <c r="CC26" s="291">
        <f>CB26*(1+Expenses!$F$17)^(1/12)</f>
        <v>3525.8106898251381</v>
      </c>
      <c r="CD26" s="291">
        <f>CC26*(1+Expenses!$F$17)^(1/12)</f>
        <v>3534.5062901523188</v>
      </c>
      <c r="CE26" s="291">
        <f>CD26*(1+Expenses!$F$17)^(1/12)</f>
        <v>3543.2233361757385</v>
      </c>
      <c r="CF26" s="291">
        <f>CE26*(1+Expenses!$F$17)^(1/12)</f>
        <v>3551.9618807862698</v>
      </c>
      <c r="CG26" s="291">
        <f>CF26*(1+Expenses!$F$17)^(1/12)</f>
        <v>3560.7219770052279</v>
      </c>
      <c r="CH26" s="291">
        <f>CG26*(1+Expenses!$F$17)^(1/12)</f>
        <v>3569.5036779846932</v>
      </c>
      <c r="CI26" s="291">
        <f>CH26*(1+Expenses!$F$17)^(1/12)</f>
        <v>3578.3070370078335</v>
      </c>
      <c r="CJ26" s="291">
        <f>CI26*(1+Expenses!$F$17)^(1/12)</f>
        <v>3587.1321074892276</v>
      </c>
      <c r="CK26" s="291">
        <f>CJ26*(1+Expenses!$F$17)^(1/12)</f>
        <v>3595.9789429751881</v>
      </c>
      <c r="CL26" s="291">
        <f>CK26*(1+Expenses!$F$17)^(1/12)</f>
        <v>3604.8475971440885</v>
      </c>
      <c r="CM26" s="291">
        <f>CL26*(1+Expenses!$F$17)^(1/12)</f>
        <v>3613.7381238066864</v>
      </c>
      <c r="CN26" s="291">
        <f>CM26*(1+Expenses!$F$17)^(1/12)</f>
        <v>3622.6505769064524</v>
      </c>
      <c r="CO26" s="291">
        <f>CN26*(1+Expenses!$F$17)^(1/12)</f>
        <v>3631.5850105198951</v>
      </c>
      <c r="CP26" s="291">
        <f>CO26*(1+Expenses!$F$17)^(1/12)</f>
        <v>3640.5414788568914</v>
      </c>
      <c r="CQ26" s="291">
        <f>CP26*(1+Expenses!$F$17)^(1/12)</f>
        <v>3649.520036261014</v>
      </c>
      <c r="CR26" s="291">
        <f>CQ26*(1+Expenses!$F$17)^(1/12)</f>
        <v>3658.5207372098612</v>
      </c>
      <c r="CS26" s="291">
        <f>CR26*(1+Expenses!$F$17)^(1/12)</f>
        <v>3667.5436363153881</v>
      </c>
      <c r="CT26" s="291">
        <f>CS26*(1+Expenses!$F$17)^(1/12)</f>
        <v>3676.5887883242376</v>
      </c>
      <c r="CU26" s="291">
        <f>CT26*(1+Expenses!$F$17)^(1/12)</f>
        <v>3685.6562481180722</v>
      </c>
      <c r="CV26" s="291">
        <f>CU26*(1+Expenses!$F$17)^(1/12)</f>
        <v>3694.746070713908</v>
      </c>
      <c r="CW26" s="291">
        <f>CV26*(1+Expenses!$F$17)^(1/12)</f>
        <v>3703.8583112644474</v>
      </c>
      <c r="CX26" s="291">
        <f>CW26*(1+Expenses!$F$17)^(1/12)</f>
        <v>3712.9930250584148</v>
      </c>
      <c r="CY26" s="291">
        <f>CX26*(1+Expenses!$F$17)^(1/12)</f>
        <v>3722.1502675208908</v>
      </c>
      <c r="CZ26" s="291">
        <f>CY26*(1+Expenses!$F$17)^(1/12)</f>
        <v>3731.3300942136498</v>
      </c>
      <c r="DA26" s="291">
        <f>CZ26*(1+Expenses!$F$17)^(1/12)</f>
        <v>3740.532560835496</v>
      </c>
      <c r="DB26" s="291">
        <f>DA26*(1+Expenses!$F$17)^(1/12)</f>
        <v>3749.7577232226022</v>
      </c>
      <c r="DC26" s="291">
        <f>DB26*(1+Expenses!$F$17)^(1/12)</f>
        <v>3759.0056373488483</v>
      </c>
      <c r="DD26" s="291">
        <f>DC26*(1+Expenses!$F$17)^(1/12)</f>
        <v>3768.2763593261607</v>
      </c>
      <c r="DE26" s="291">
        <f>DD26*(1+Expenses!$F$17)^(1/12)</f>
        <v>3777.5699454048536</v>
      </c>
      <c r="DF26" s="291">
        <f>DE26*(1+Expenses!$F$17)^(1/12)</f>
        <v>3786.8864519739686</v>
      </c>
      <c r="DG26" s="291">
        <f>DF26*(1+Expenses!$F$17)^(1/12)</f>
        <v>3796.2259355616184</v>
      </c>
      <c r="DH26" s="291">
        <f>DG26*(1+Expenses!$F$17)^(1/12)</f>
        <v>3805.5884528353295</v>
      </c>
      <c r="DI26" s="291">
        <f>DH26*(1+Expenses!$F$17)^(1/12)</f>
        <v>3814.9740606023852</v>
      </c>
      <c r="DJ26" s="291">
        <f>DI26*(1+Expenses!$F$17)^(1/12)</f>
        <v>3824.3828158101715</v>
      </c>
      <c r="DK26" s="291">
        <f>DJ26*(1+Expenses!$F$17)^(1/12)</f>
        <v>3833.8147755465216</v>
      </c>
      <c r="DL26" s="291">
        <f>DK26*(1+Expenses!$F$17)^(1/12)</f>
        <v>3843.2699970400631</v>
      </c>
      <c r="DM26" s="291">
        <f>DL26*(1+Expenses!$F$17)^(1/12)</f>
        <v>3852.7485376605646</v>
      </c>
      <c r="DN26" s="291">
        <f>DM26*(1+Expenses!$F$17)^(1/12)</f>
        <v>3862.250454919284</v>
      </c>
      <c r="DO26" s="291">
        <f>DN26*(1+Expenses!$F$17)^(1/12)</f>
        <v>3871.7758064693176</v>
      </c>
      <c r="DP26" s="291">
        <f>DO26*(1+Expenses!$F$17)^(1/12)</f>
        <v>3881.3246501059498</v>
      </c>
      <c r="DQ26" s="291">
        <f>DP26*(1+Expenses!$F$17)^(1/12)</f>
        <v>3890.8970437670032</v>
      </c>
      <c r="DR26" s="291">
        <f>DQ26*(1+Expenses!$F$17)^(1/12)</f>
        <v>3900.4930455331914</v>
      </c>
      <c r="DS26" s="291">
        <f>DR26*(1+Expenses!$F$17)^(1/12)</f>
        <v>3910.1127136284708</v>
      </c>
      <c r="DT26" s="291">
        <f>DS26*(1+Expenses!$F$17)^(1/12)</f>
        <v>3919.7561064203933</v>
      </c>
      <c r="DU26" s="291">
        <f>DT26*(1+Expenses!$F$17)^(1/12)</f>
        <v>3929.4232824204605</v>
      </c>
      <c r="DV26" s="291">
        <f>DU26*(1+Expenses!$F$17)^(1/12)</f>
        <v>3939.1143002844806</v>
      </c>
      <c r="DW26" s="291">
        <f>DV26*(1+Expenses!$F$17)^(1/12)</f>
        <v>3948.8292188129212</v>
      </c>
      <c r="DX26" s="291">
        <f>DW26*(1+Expenses!$F$17)^(1/12)</f>
        <v>3958.5680969512691</v>
      </c>
      <c r="DY26" s="291">
        <f>DX26*(1+Expenses!$F$17)^(1/12)</f>
        <v>3968.3309937903859</v>
      </c>
      <c r="DZ26" s="291">
        <f>DY26*(1+Expenses!$F$17)^(1/12)</f>
        <v>3978.1179685668671</v>
      </c>
      <c r="EA26" s="291">
        <f>DZ26*(1+Expenses!$F$17)^(1/12)</f>
        <v>3987.9290806634017</v>
      </c>
      <c r="EB26" s="291">
        <f>EA26*(1+Expenses!$F$17)^(1/12)</f>
        <v>3997.7643896091326</v>
      </c>
      <c r="EC26" s="291">
        <f>EB26*(1+Expenses!$F$17)^(1/12)</f>
        <v>4007.6239550800178</v>
      </c>
      <c r="ED26" s="291">
        <f>EC26*(1+Expenses!$F$17)^(1/12)</f>
        <v>4017.5078368991917</v>
      </c>
      <c r="EE26" s="291">
        <f>ED26*(1+Expenses!$F$17)^(1/12)</f>
        <v>4027.4160950373293</v>
      </c>
    </row>
    <row r="27" spans="1:135" x14ac:dyDescent="0.4">
      <c r="A27" s="128">
        <f>SUMIF($2:$2,"&lt;="&amp;HOLD,'Monthly CF'!27:27)</f>
        <v>813446.64806621359</v>
      </c>
      <c r="B27" s="80" t="str">
        <f>Expenses!E7</f>
        <v xml:space="preserve"> Repairs &amp; Maintenance</v>
      </c>
      <c r="C27" s="291"/>
      <c r="D27" s="291">
        <f>Expenses!$G7/12*((1+Expenses!$F$17)^('Monthly CF'!D$2-1))</f>
        <v>5833.333333333333</v>
      </c>
      <c r="E27" s="291">
        <f>D27*(1+Expenses!$F$17)^(1/12)</f>
        <v>5847.7199070051047</v>
      </c>
      <c r="F27" s="291">
        <f>E27*(1+Expenses!$F$17)^(1/12)</f>
        <v>5862.1419618486498</v>
      </c>
      <c r="G27" s="291">
        <f>F27*(1+Expenses!$F$17)^(1/12)</f>
        <v>5876.5995853701097</v>
      </c>
      <c r="H27" s="291">
        <f>G27*(1+Expenses!$F$17)^(1/12)</f>
        <v>5891.0928652914408</v>
      </c>
      <c r="I27" s="291">
        <f>H27*(1+Expenses!$F$17)^(1/12)</f>
        <v>5905.6218895509428</v>
      </c>
      <c r="J27" s="291">
        <f>I27*(1+Expenses!$F$17)^(1/12)</f>
        <v>5920.186746303797</v>
      </c>
      <c r="K27" s="291">
        <f>J27*(1+Expenses!$F$17)^(1/12)</f>
        <v>5934.7875239225987</v>
      </c>
      <c r="L27" s="291">
        <f>K27*(1+Expenses!$F$17)^(1/12)</f>
        <v>5949.4243109978943</v>
      </c>
      <c r="M27" s="291">
        <f>L27*(1+Expenses!$F$17)^(1/12)</f>
        <v>5964.0971963387174</v>
      </c>
      <c r="N27" s="291">
        <f>M27*(1+Expenses!$F$17)^(1/12)</f>
        <v>5978.8062689731287</v>
      </c>
      <c r="O27" s="291">
        <f>N27*(1+Expenses!$F$17)^(1/12)</f>
        <v>5993.5516181487565</v>
      </c>
      <c r="P27" s="291">
        <f>O27*(1+Expenses!$F$17)^(1/12)</f>
        <v>6008.3333333333385</v>
      </c>
      <c r="Q27" s="291">
        <f>P27*(1+Expenses!$F$17)^(1/12)</f>
        <v>6023.1515042152632</v>
      </c>
      <c r="R27" s="291">
        <f>Q27*(1+Expenses!$F$17)^(1/12)</f>
        <v>6038.0062207041146</v>
      </c>
      <c r="S27" s="291">
        <f>R27*(1+Expenses!$F$17)^(1/12)</f>
        <v>6052.8975729312187</v>
      </c>
      <c r="T27" s="291">
        <f>S27*(1+Expenses!$F$17)^(1/12)</f>
        <v>6067.8256512501894</v>
      </c>
      <c r="U27" s="291">
        <f>T27*(1+Expenses!$F$17)^(1/12)</f>
        <v>6082.7905462374765</v>
      </c>
      <c r="V27" s="291">
        <f>U27*(1+Expenses!$F$17)^(1/12)</f>
        <v>6097.7923486929167</v>
      </c>
      <c r="W27" s="291">
        <f>V27*(1+Expenses!$F$17)^(1/12)</f>
        <v>6112.831149640283</v>
      </c>
      <c r="X27" s="291">
        <f>W27*(1+Expenses!$F$17)^(1/12)</f>
        <v>6127.9070403278374</v>
      </c>
      <c r="Y27" s="291">
        <f>X27*(1+Expenses!$F$17)^(1/12)</f>
        <v>6143.0201122288845</v>
      </c>
      <c r="Z27" s="291">
        <f>Y27*(1+Expenses!$F$17)^(1/12)</f>
        <v>6158.1704570423281</v>
      </c>
      <c r="AA27" s="291">
        <f>Z27*(1+Expenses!$F$17)^(1/12)</f>
        <v>6173.358166693225</v>
      </c>
      <c r="AB27" s="291">
        <f>AA27*(1+Expenses!$F$17)^(1/12)</f>
        <v>6188.5833333333449</v>
      </c>
      <c r="AC27" s="291">
        <f>AB27*(1+Expenses!$F$17)^(1/12)</f>
        <v>6203.8460493417269</v>
      </c>
      <c r="AD27" s="291">
        <f>AC27*(1+Expenses!$F$17)^(1/12)</f>
        <v>6219.1464073252437</v>
      </c>
      <c r="AE27" s="291">
        <f>AD27*(1+Expenses!$F$17)^(1/12)</f>
        <v>6234.4845001191607</v>
      </c>
      <c r="AF27" s="291">
        <f>AE27*(1+Expenses!$F$17)^(1/12)</f>
        <v>6249.8604207877006</v>
      </c>
      <c r="AG27" s="291">
        <f>AF27*(1+Expenses!$F$17)^(1/12)</f>
        <v>6265.2742626246063</v>
      </c>
      <c r="AH27" s="291">
        <f>AG27*(1+Expenses!$F$17)^(1/12)</f>
        <v>6280.72611915371</v>
      </c>
      <c r="AI27" s="291">
        <f>AH27*(1+Expenses!$F$17)^(1/12)</f>
        <v>6296.2160841294972</v>
      </c>
      <c r="AJ27" s="291">
        <f>AI27*(1+Expenses!$F$17)^(1/12)</f>
        <v>6311.7442515376779</v>
      </c>
      <c r="AK27" s="291">
        <f>AJ27*(1+Expenses!$F$17)^(1/12)</f>
        <v>6327.3107155957568</v>
      </c>
      <c r="AL27" s="291">
        <f>AK27*(1+Expenses!$F$17)^(1/12)</f>
        <v>6342.9155707536038</v>
      </c>
      <c r="AM27" s="291">
        <f>AL27*(1+Expenses!$F$17)^(1/12)</f>
        <v>6358.5589116940282</v>
      </c>
      <c r="AN27" s="291">
        <f>AM27*(1+Expenses!$F$17)^(1/12)</f>
        <v>6374.2408333333515</v>
      </c>
      <c r="AO27" s="291">
        <f>AN27*(1+Expenses!$F$17)^(1/12)</f>
        <v>6389.9614308219852</v>
      </c>
      <c r="AP27" s="291">
        <f>AO27*(1+Expenses!$F$17)^(1/12)</f>
        <v>6405.720799545008</v>
      </c>
      <c r="AQ27" s="291">
        <f>AP27*(1+Expenses!$F$17)^(1/12)</f>
        <v>6421.5190351227429</v>
      </c>
      <c r="AR27" s="291">
        <f>AQ27*(1+Expenses!$F$17)^(1/12)</f>
        <v>6437.3562334113385</v>
      </c>
      <c r="AS27" s="291">
        <f>AR27*(1+Expenses!$F$17)^(1/12)</f>
        <v>6453.232490503352</v>
      </c>
      <c r="AT27" s="291">
        <f>AS27*(1+Expenses!$F$17)^(1/12)</f>
        <v>6469.1479027283285</v>
      </c>
      <c r="AU27" s="291">
        <f>AT27*(1+Expenses!$F$17)^(1/12)</f>
        <v>6485.1025666533887</v>
      </c>
      <c r="AV27" s="291">
        <f>AU27*(1+Expenses!$F$17)^(1/12)</f>
        <v>6501.0965790838154</v>
      </c>
      <c r="AW27" s="291">
        <f>AV27*(1+Expenses!$F$17)^(1/12)</f>
        <v>6517.1300370636363</v>
      </c>
      <c r="AX27" s="291">
        <f>AW27*(1+Expenses!$F$17)^(1/12)</f>
        <v>6533.2030378762192</v>
      </c>
      <c r="AY27" s="291">
        <f>AX27*(1+Expenses!$F$17)^(1/12)</f>
        <v>6549.3156790448556</v>
      </c>
      <c r="AZ27" s="291">
        <f>AY27*(1+Expenses!$F$17)^(1/12)</f>
        <v>6565.4680583333584</v>
      </c>
      <c r="BA27" s="291">
        <f>AZ27*(1+Expenses!$F$17)^(1/12)</f>
        <v>6581.660273746651</v>
      </c>
      <c r="BB27" s="291">
        <f>BA27*(1+Expenses!$F$17)^(1/12)</f>
        <v>6597.8924235313643</v>
      </c>
      <c r="BC27" s="291">
        <f>BB27*(1+Expenses!$F$17)^(1/12)</f>
        <v>6614.1646061764313</v>
      </c>
      <c r="BD27" s="291">
        <f>BC27*(1+Expenses!$F$17)^(1/12)</f>
        <v>6630.4769204136855</v>
      </c>
      <c r="BE27" s="291">
        <f>BD27*(1+Expenses!$F$17)^(1/12)</f>
        <v>6646.8294652184586</v>
      </c>
      <c r="BF27" s="291">
        <f>BE27*(1+Expenses!$F$17)^(1/12)</f>
        <v>6663.2223398101842</v>
      </c>
      <c r="BG27" s="291">
        <f>BF27*(1+Expenses!$F$17)^(1/12)</f>
        <v>6679.6556436529963</v>
      </c>
      <c r="BH27" s="291">
        <f>BG27*(1+Expenses!$F$17)^(1/12)</f>
        <v>6696.1294764563354</v>
      </c>
      <c r="BI27" s="291">
        <f>BH27*(1+Expenses!$F$17)^(1/12)</f>
        <v>6712.6439381755517</v>
      </c>
      <c r="BJ27" s="291">
        <f>BI27*(1+Expenses!$F$17)^(1/12)</f>
        <v>6729.1991290125115</v>
      </c>
      <c r="BK27" s="291">
        <f>BJ27*(1+Expenses!$F$17)^(1/12)</f>
        <v>6745.7951494162071</v>
      </c>
      <c r="BL27" s="291">
        <f>BK27*(1+Expenses!$F$17)^(1/12)</f>
        <v>6762.4321000833652</v>
      </c>
      <c r="BM27" s="291">
        <f>BL27*(1+Expenses!$F$17)^(1/12)</f>
        <v>6779.1100819590565</v>
      </c>
      <c r="BN27" s="291">
        <f>BM27*(1+Expenses!$F$17)^(1/12)</f>
        <v>6795.8291962373114</v>
      </c>
      <c r="BO27" s="291">
        <f>BN27*(1+Expenses!$F$17)^(1/12)</f>
        <v>6812.5895443617301</v>
      </c>
      <c r="BP27" s="291">
        <f>BO27*(1+Expenses!$F$17)^(1/12)</f>
        <v>6829.391228026102</v>
      </c>
      <c r="BQ27" s="291">
        <f>BP27*(1+Expenses!$F$17)^(1/12)</f>
        <v>6846.2343491750189</v>
      </c>
      <c r="BR27" s="291">
        <f>BQ27*(1+Expenses!$F$17)^(1/12)</f>
        <v>6863.1190100044969</v>
      </c>
      <c r="BS27" s="291">
        <f>BR27*(1+Expenses!$F$17)^(1/12)</f>
        <v>6880.0453129625939</v>
      </c>
      <c r="BT27" s="291">
        <f>BS27*(1+Expenses!$F$17)^(1/12)</f>
        <v>6897.0133607500329</v>
      </c>
      <c r="BU27" s="291">
        <f>BT27*(1+Expenses!$F$17)^(1/12)</f>
        <v>6914.0232563208256</v>
      </c>
      <c r="BV27" s="291">
        <f>BU27*(1+Expenses!$F$17)^(1/12)</f>
        <v>6931.0751028828945</v>
      </c>
      <c r="BW27" s="291">
        <f>BV27*(1+Expenses!$F$17)^(1/12)</f>
        <v>6948.1690038987008</v>
      </c>
      <c r="BX27" s="291">
        <f>BW27*(1+Expenses!$F$17)^(1/12)</f>
        <v>6965.3050630858734</v>
      </c>
      <c r="BY27" s="291">
        <f>BX27*(1+Expenses!$F$17)^(1/12)</f>
        <v>6982.4833844178356</v>
      </c>
      <c r="BZ27" s="291">
        <f>BY27*(1+Expenses!$F$17)^(1/12)</f>
        <v>6999.7040721244384</v>
      </c>
      <c r="CA27" s="291">
        <f>BZ27*(1+Expenses!$F$17)^(1/12)</f>
        <v>7016.9672306925895</v>
      </c>
      <c r="CB27" s="291">
        <f>CA27*(1+Expenses!$F$17)^(1/12)</f>
        <v>7034.2729648668919</v>
      </c>
      <c r="CC27" s="291">
        <f>CB27*(1+Expenses!$F$17)^(1/12)</f>
        <v>7051.6213796502761</v>
      </c>
      <c r="CD27" s="291">
        <f>CC27*(1+Expenses!$F$17)^(1/12)</f>
        <v>7069.0125803046376</v>
      </c>
      <c r="CE27" s="291">
        <f>CD27*(1+Expenses!$F$17)^(1/12)</f>
        <v>7086.446672351477</v>
      </c>
      <c r="CF27" s="291">
        <f>CE27*(1+Expenses!$F$17)^(1/12)</f>
        <v>7103.9237615725397</v>
      </c>
      <c r="CG27" s="291">
        <f>CF27*(1+Expenses!$F$17)^(1/12)</f>
        <v>7121.4439540104559</v>
      </c>
      <c r="CH27" s="291">
        <f>CG27*(1+Expenses!$F$17)^(1/12)</f>
        <v>7139.0073559693865</v>
      </c>
      <c r="CI27" s="291">
        <f>CH27*(1+Expenses!$F$17)^(1/12)</f>
        <v>7156.614074015667</v>
      </c>
      <c r="CJ27" s="291">
        <f>CI27*(1+Expenses!$F$17)^(1/12)</f>
        <v>7174.2642149784551</v>
      </c>
      <c r="CK27" s="291">
        <f>CJ27*(1+Expenses!$F$17)^(1/12)</f>
        <v>7191.9578859503763</v>
      </c>
      <c r="CL27" s="291">
        <f>CK27*(1+Expenses!$F$17)^(1/12)</f>
        <v>7209.6951942881769</v>
      </c>
      <c r="CM27" s="291">
        <f>CL27*(1+Expenses!$F$17)^(1/12)</f>
        <v>7227.4762476133728</v>
      </c>
      <c r="CN27" s="291">
        <f>CM27*(1+Expenses!$F$17)^(1/12)</f>
        <v>7245.3011538129049</v>
      </c>
      <c r="CO27" s="291">
        <f>CN27*(1+Expenses!$F$17)^(1/12)</f>
        <v>7263.1700210397903</v>
      </c>
      <c r="CP27" s="291">
        <f>CO27*(1+Expenses!$F$17)^(1/12)</f>
        <v>7281.0829577137829</v>
      </c>
      <c r="CQ27" s="291">
        <f>CP27*(1+Expenses!$F$17)^(1/12)</f>
        <v>7299.0400725220279</v>
      </c>
      <c r="CR27" s="291">
        <f>CQ27*(1+Expenses!$F$17)^(1/12)</f>
        <v>7317.0414744197224</v>
      </c>
      <c r="CS27" s="291">
        <f>CR27*(1+Expenses!$F$17)^(1/12)</f>
        <v>7335.0872726307762</v>
      </c>
      <c r="CT27" s="291">
        <f>CS27*(1+Expenses!$F$17)^(1/12)</f>
        <v>7353.1775766484752</v>
      </c>
      <c r="CU27" s="291">
        <f>CT27*(1+Expenses!$F$17)^(1/12)</f>
        <v>7371.3124962361444</v>
      </c>
      <c r="CV27" s="291">
        <f>CU27*(1+Expenses!$F$17)^(1/12)</f>
        <v>7389.492141427816</v>
      </c>
      <c r="CW27" s="291">
        <f>CV27*(1+Expenses!$F$17)^(1/12)</f>
        <v>7407.7166225288947</v>
      </c>
      <c r="CX27" s="291">
        <f>CW27*(1+Expenses!$F$17)^(1/12)</f>
        <v>7425.9860501168296</v>
      </c>
      <c r="CY27" s="291">
        <f>CX27*(1+Expenses!$F$17)^(1/12)</f>
        <v>7444.3005350417816</v>
      </c>
      <c r="CZ27" s="291">
        <f>CY27*(1+Expenses!$F$17)^(1/12)</f>
        <v>7462.6601884272995</v>
      </c>
      <c r="DA27" s="291">
        <f>CZ27*(1+Expenses!$F$17)^(1/12)</f>
        <v>7481.0651216709921</v>
      </c>
      <c r="DB27" s="291">
        <f>DA27*(1+Expenses!$F$17)^(1/12)</f>
        <v>7499.5154464452044</v>
      </c>
      <c r="DC27" s="291">
        <f>DB27*(1+Expenses!$F$17)^(1/12)</f>
        <v>7518.0112746976965</v>
      </c>
      <c r="DD27" s="291">
        <f>DC27*(1+Expenses!$F$17)^(1/12)</f>
        <v>7536.5527186523213</v>
      </c>
      <c r="DE27" s="291">
        <f>DD27*(1+Expenses!$F$17)^(1/12)</f>
        <v>7555.1398908097071</v>
      </c>
      <c r="DF27" s="291">
        <f>DE27*(1+Expenses!$F$17)^(1/12)</f>
        <v>7573.7729039479373</v>
      </c>
      <c r="DG27" s="291">
        <f>DF27*(1+Expenses!$F$17)^(1/12)</f>
        <v>7592.4518711232367</v>
      </c>
      <c r="DH27" s="291">
        <f>DG27*(1+Expenses!$F$17)^(1/12)</f>
        <v>7611.1769056706589</v>
      </c>
      <c r="DI27" s="291">
        <f>DH27*(1+Expenses!$F$17)^(1/12)</f>
        <v>7629.9481212047704</v>
      </c>
      <c r="DJ27" s="291">
        <f>DI27*(1+Expenses!$F$17)^(1/12)</f>
        <v>7648.7656316203429</v>
      </c>
      <c r="DK27" s="291">
        <f>DJ27*(1+Expenses!$F$17)^(1/12)</f>
        <v>7667.6295510930431</v>
      </c>
      <c r="DL27" s="291">
        <f>DK27*(1+Expenses!$F$17)^(1/12)</f>
        <v>7686.5399940801262</v>
      </c>
      <c r="DM27" s="291">
        <f>DL27*(1+Expenses!$F$17)^(1/12)</f>
        <v>7705.4970753211292</v>
      </c>
      <c r="DN27" s="291">
        <f>DM27*(1+Expenses!$F$17)^(1/12)</f>
        <v>7724.5009098385681</v>
      </c>
      <c r="DO27" s="291">
        <f>DN27*(1+Expenses!$F$17)^(1/12)</f>
        <v>7743.5516129386351</v>
      </c>
      <c r="DP27" s="291">
        <f>DO27*(1+Expenses!$F$17)^(1/12)</f>
        <v>7762.6493002118996</v>
      </c>
      <c r="DQ27" s="291">
        <f>DP27*(1+Expenses!$F$17)^(1/12)</f>
        <v>7781.7940875340064</v>
      </c>
      <c r="DR27" s="291">
        <f>DQ27*(1+Expenses!$F$17)^(1/12)</f>
        <v>7800.9860910663829</v>
      </c>
      <c r="DS27" s="291">
        <f>DR27*(1+Expenses!$F$17)^(1/12)</f>
        <v>7820.2254272569417</v>
      </c>
      <c r="DT27" s="291">
        <f>DS27*(1+Expenses!$F$17)^(1/12)</f>
        <v>7839.5122128407866</v>
      </c>
      <c r="DU27" s="291">
        <f>DT27*(1+Expenses!$F$17)^(1/12)</f>
        <v>7858.846564840921</v>
      </c>
      <c r="DV27" s="291">
        <f>DU27*(1+Expenses!$F$17)^(1/12)</f>
        <v>7878.2286005689612</v>
      </c>
      <c r="DW27" s="291">
        <f>DV27*(1+Expenses!$F$17)^(1/12)</f>
        <v>7897.6584376258425</v>
      </c>
      <c r="DX27" s="291">
        <f>DW27*(1+Expenses!$F$17)^(1/12)</f>
        <v>7917.1361939025383</v>
      </c>
      <c r="DY27" s="291">
        <f>DX27*(1+Expenses!$F$17)^(1/12)</f>
        <v>7936.6619875807719</v>
      </c>
      <c r="DZ27" s="291">
        <f>DY27*(1+Expenses!$F$17)^(1/12)</f>
        <v>7956.2359371337343</v>
      </c>
      <c r="EA27" s="291">
        <f>DZ27*(1+Expenses!$F$17)^(1/12)</f>
        <v>7975.8581613268034</v>
      </c>
      <c r="EB27" s="291">
        <f>EA27*(1+Expenses!$F$17)^(1/12)</f>
        <v>7995.5287792182653</v>
      </c>
      <c r="EC27" s="291">
        <f>EB27*(1+Expenses!$F$17)^(1/12)</f>
        <v>8015.2479101600356</v>
      </c>
      <c r="ED27" s="291">
        <f>EC27*(1+Expenses!$F$17)^(1/12)</f>
        <v>8035.0156737983834</v>
      </c>
      <c r="EE27" s="291">
        <f>ED27*(1+Expenses!$F$17)^(1/12)</f>
        <v>8054.8321900746587</v>
      </c>
    </row>
    <row r="28" spans="1:135" x14ac:dyDescent="0.4">
      <c r="A28" s="128">
        <f>SUMIF($2:$2,"&lt;="&amp;HOLD,'Monthly CF'!28:28)</f>
        <v>325378.65922648564</v>
      </c>
      <c r="B28" s="80" t="str">
        <f>Expenses!E8</f>
        <v>Turnover</v>
      </c>
      <c r="C28" s="291"/>
      <c r="D28" s="291">
        <f>Expenses!$G8/12*((1+Expenses!$F$17)^('Monthly CF'!D$2-1))</f>
        <v>2333.3333333333335</v>
      </c>
      <c r="E28" s="291">
        <f>D28*(1+Expenses!$F$17)^(1/12)</f>
        <v>2339.0879628020421</v>
      </c>
      <c r="F28" s="291">
        <f>E28*(1+Expenses!$F$17)^(1/12)</f>
        <v>2344.8567847394602</v>
      </c>
      <c r="G28" s="291">
        <f>F28*(1+Expenses!$F$17)^(1/12)</f>
        <v>2350.6398341480444</v>
      </c>
      <c r="H28" s="291">
        <f>G28*(1+Expenses!$F$17)^(1/12)</f>
        <v>2356.4371461165765</v>
      </c>
      <c r="I28" s="291">
        <f>H28*(1+Expenses!$F$17)^(1/12)</f>
        <v>2362.2487558203775</v>
      </c>
      <c r="J28" s="291">
        <f>I28*(1+Expenses!$F$17)^(1/12)</f>
        <v>2368.0746985215192</v>
      </c>
      <c r="K28" s="291">
        <f>J28*(1+Expenses!$F$17)^(1/12)</f>
        <v>2373.9150095690397</v>
      </c>
      <c r="L28" s="291">
        <f>K28*(1+Expenses!$F$17)^(1/12)</f>
        <v>2379.7697243991579</v>
      </c>
      <c r="M28" s="291">
        <f>L28*(1+Expenses!$F$17)^(1/12)</f>
        <v>2385.638878535487</v>
      </c>
      <c r="N28" s="291">
        <f>M28*(1+Expenses!$F$17)^(1/12)</f>
        <v>2391.5225075892517</v>
      </c>
      <c r="O28" s="291">
        <f>N28*(1+Expenses!$F$17)^(1/12)</f>
        <v>2397.4206472595029</v>
      </c>
      <c r="P28" s="291">
        <f>O28*(1+Expenses!$F$17)^(1/12)</f>
        <v>2403.3333333333358</v>
      </c>
      <c r="Q28" s="291">
        <f>P28*(1+Expenses!$F$17)^(1/12)</f>
        <v>2409.2606016861055</v>
      </c>
      <c r="R28" s="291">
        <f>Q28*(1+Expenses!$F$17)^(1/12)</f>
        <v>2415.2024882816463</v>
      </c>
      <c r="S28" s="291">
        <f>R28*(1+Expenses!$F$17)^(1/12)</f>
        <v>2421.1590291724879</v>
      </c>
      <c r="T28" s="291">
        <f>S28*(1+Expenses!$F$17)^(1/12)</f>
        <v>2427.130260500076</v>
      </c>
      <c r="U28" s="291">
        <f>T28*(1+Expenses!$F$17)^(1/12)</f>
        <v>2433.1162184949908</v>
      </c>
      <c r="V28" s="291">
        <f>U28*(1+Expenses!$F$17)^(1/12)</f>
        <v>2439.1169394771669</v>
      </c>
      <c r="W28" s="291">
        <f>V28*(1+Expenses!$F$17)^(1/12)</f>
        <v>2445.1324598561132</v>
      </c>
      <c r="X28" s="291">
        <f>W28*(1+Expenses!$F$17)^(1/12)</f>
        <v>2451.1628161311351</v>
      </c>
      <c r="Y28" s="291">
        <f>X28*(1+Expenses!$F$17)^(1/12)</f>
        <v>2457.208044891554</v>
      </c>
      <c r="Z28" s="291">
        <f>Y28*(1+Expenses!$F$17)^(1/12)</f>
        <v>2463.2681828169316</v>
      </c>
      <c r="AA28" s="291">
        <f>Z28*(1+Expenses!$F$17)^(1/12)</f>
        <v>2469.3432666772906</v>
      </c>
      <c r="AB28" s="291">
        <f>AA28*(1+Expenses!$F$17)^(1/12)</f>
        <v>2475.4333333333384</v>
      </c>
      <c r="AC28" s="291">
        <f>AB28*(1+Expenses!$F$17)^(1/12)</f>
        <v>2481.5384197366911</v>
      </c>
      <c r="AD28" s="291">
        <f>AC28*(1+Expenses!$F$17)^(1/12)</f>
        <v>2487.658562930098</v>
      </c>
      <c r="AE28" s="291">
        <f>AD28*(1+Expenses!$F$17)^(1/12)</f>
        <v>2493.7938000476647</v>
      </c>
      <c r="AF28" s="291">
        <f>AE28*(1+Expenses!$F$17)^(1/12)</f>
        <v>2499.9441683150808</v>
      </c>
      <c r="AG28" s="291">
        <f>AF28*(1+Expenses!$F$17)^(1/12)</f>
        <v>2506.1097050498433</v>
      </c>
      <c r="AH28" s="291">
        <f>AG28*(1+Expenses!$F$17)^(1/12)</f>
        <v>2512.2904476614849</v>
      </c>
      <c r="AI28" s="291">
        <f>AH28*(1+Expenses!$F$17)^(1/12)</f>
        <v>2518.4864336517999</v>
      </c>
      <c r="AJ28" s="291">
        <f>AI28*(1+Expenses!$F$17)^(1/12)</f>
        <v>2524.6977006150723</v>
      </c>
      <c r="AK28" s="291">
        <f>AJ28*(1+Expenses!$F$17)^(1/12)</f>
        <v>2530.9242862383039</v>
      </c>
      <c r="AL28" s="291">
        <f>AK28*(1+Expenses!$F$17)^(1/12)</f>
        <v>2537.1662283014425</v>
      </c>
      <c r="AM28" s="291">
        <f>AL28*(1+Expenses!$F$17)^(1/12)</f>
        <v>2543.4235646776119</v>
      </c>
      <c r="AN28" s="291">
        <f>AM28*(1+Expenses!$F$17)^(1/12)</f>
        <v>2549.696333333341</v>
      </c>
      <c r="AO28" s="291">
        <f>AN28*(1+Expenses!$F$17)^(1/12)</f>
        <v>2555.9845723287945</v>
      </c>
      <c r="AP28" s="291">
        <f>AO28*(1+Expenses!$F$17)^(1/12)</f>
        <v>2562.2883198180034</v>
      </c>
      <c r="AQ28" s="291">
        <f>AP28*(1+Expenses!$F$17)^(1/12)</f>
        <v>2568.6076140490973</v>
      </c>
      <c r="AR28" s="291">
        <f>AQ28*(1+Expenses!$F$17)^(1/12)</f>
        <v>2574.9424933645355</v>
      </c>
      <c r="AS28" s="291">
        <f>AR28*(1+Expenses!$F$17)^(1/12)</f>
        <v>2581.2929962013409</v>
      </c>
      <c r="AT28" s="291">
        <f>AS28*(1+Expenses!$F$17)^(1/12)</f>
        <v>2587.6591610913315</v>
      </c>
      <c r="AU28" s="291">
        <f>AT28*(1+Expenses!$F$17)^(1/12)</f>
        <v>2594.0410266613558</v>
      </c>
      <c r="AV28" s="291">
        <f>AU28*(1+Expenses!$F$17)^(1/12)</f>
        <v>2600.4386316335263</v>
      </c>
      <c r="AW28" s="291">
        <f>AV28*(1+Expenses!$F$17)^(1/12)</f>
        <v>2606.8520148254547</v>
      </c>
      <c r="AX28" s="291">
        <f>AW28*(1+Expenses!$F$17)^(1/12)</f>
        <v>2613.2812151504877</v>
      </c>
      <c r="AY28" s="291">
        <f>AX28*(1+Expenses!$F$17)^(1/12)</f>
        <v>2619.7262716179425</v>
      </c>
      <c r="AZ28" s="291">
        <f>AY28*(1+Expenses!$F$17)^(1/12)</f>
        <v>2626.1872233333438</v>
      </c>
      <c r="BA28" s="291">
        <f>AZ28*(1+Expenses!$F$17)^(1/12)</f>
        <v>2632.6641094986608</v>
      </c>
      <c r="BB28" s="291">
        <f>BA28*(1+Expenses!$F$17)^(1/12)</f>
        <v>2639.156969412546</v>
      </c>
      <c r="BC28" s="291">
        <f>BB28*(1+Expenses!$F$17)^(1/12)</f>
        <v>2645.6658424705729</v>
      </c>
      <c r="BD28" s="291">
        <f>BC28*(1+Expenses!$F$17)^(1/12)</f>
        <v>2652.1907681654743</v>
      </c>
      <c r="BE28" s="291">
        <f>BD28*(1+Expenses!$F$17)^(1/12)</f>
        <v>2658.7317860873836</v>
      </c>
      <c r="BF28" s="291">
        <f>BE28*(1+Expenses!$F$17)^(1/12)</f>
        <v>2665.2889359240739</v>
      </c>
      <c r="BG28" s="291">
        <f>BF28*(1+Expenses!$F$17)^(1/12)</f>
        <v>2671.8622574611991</v>
      </c>
      <c r="BH28" s="291">
        <f>BG28*(1+Expenses!$F$17)^(1/12)</f>
        <v>2678.4517905825346</v>
      </c>
      <c r="BI28" s="291">
        <f>BH28*(1+Expenses!$F$17)^(1/12)</f>
        <v>2685.0575752702212</v>
      </c>
      <c r="BJ28" s="291">
        <f>BI28*(1+Expenses!$F$17)^(1/12)</f>
        <v>2691.6796516050053</v>
      </c>
      <c r="BK28" s="291">
        <f>BJ28*(1+Expenses!$F$17)^(1/12)</f>
        <v>2698.3180597664837</v>
      </c>
      <c r="BL28" s="291">
        <f>BK28*(1+Expenses!$F$17)^(1/12)</f>
        <v>2704.972840033347</v>
      </c>
      <c r="BM28" s="291">
        <f>BL28*(1+Expenses!$F$17)^(1/12)</f>
        <v>2711.6440327836235</v>
      </c>
      <c r="BN28" s="291">
        <f>BM28*(1+Expenses!$F$17)^(1/12)</f>
        <v>2718.3316784949257</v>
      </c>
      <c r="BO28" s="291">
        <f>BN28*(1+Expenses!$F$17)^(1/12)</f>
        <v>2725.0358177446933</v>
      </c>
      <c r="BP28" s="291">
        <f>BO28*(1+Expenses!$F$17)^(1/12)</f>
        <v>2731.7564912104417</v>
      </c>
      <c r="BQ28" s="291">
        <f>BP28*(1+Expenses!$F$17)^(1/12)</f>
        <v>2738.4937396700084</v>
      </c>
      <c r="BR28" s="291">
        <f>BQ28*(1+Expenses!$F$17)^(1/12)</f>
        <v>2745.2476040017996</v>
      </c>
      <c r="BS28" s="291">
        <f>BR28*(1+Expenses!$F$17)^(1/12)</f>
        <v>2752.0181251850381</v>
      </c>
      <c r="BT28" s="291">
        <f>BS28*(1+Expenses!$F$17)^(1/12)</f>
        <v>2758.805344300014</v>
      </c>
      <c r="BU28" s="291">
        <f>BT28*(1+Expenses!$F$17)^(1/12)</f>
        <v>2765.6093025283308</v>
      </c>
      <c r="BV28" s="291">
        <f>BU28*(1+Expenses!$F$17)^(1/12)</f>
        <v>2772.4300411531581</v>
      </c>
      <c r="BW28" s="291">
        <f>BV28*(1+Expenses!$F$17)^(1/12)</f>
        <v>2779.2676015594807</v>
      </c>
      <c r="BX28" s="291">
        <f>BW28*(1+Expenses!$F$17)^(1/12)</f>
        <v>2786.1220252343496</v>
      </c>
      <c r="BY28" s="291">
        <f>BX28*(1+Expenses!$F$17)^(1/12)</f>
        <v>2792.9933537671345</v>
      </c>
      <c r="BZ28" s="291">
        <f>BY28*(1+Expenses!$F$17)^(1/12)</f>
        <v>2799.8816288497756</v>
      </c>
      <c r="CA28" s="291">
        <f>BZ28*(1+Expenses!$F$17)^(1/12)</f>
        <v>2806.7868922770363</v>
      </c>
      <c r="CB28" s="291">
        <f>CA28*(1+Expenses!$F$17)^(1/12)</f>
        <v>2813.7091859467573</v>
      </c>
      <c r="CC28" s="291">
        <f>CB28*(1+Expenses!$F$17)^(1/12)</f>
        <v>2820.6485518601112</v>
      </c>
      <c r="CD28" s="291">
        <f>CC28*(1+Expenses!$F$17)^(1/12)</f>
        <v>2827.6050321218559</v>
      </c>
      <c r="CE28" s="291">
        <f>CD28*(1+Expenses!$F$17)^(1/12)</f>
        <v>2834.5786689405918</v>
      </c>
      <c r="CF28" s="291">
        <f>CE28*(1+Expenses!$F$17)^(1/12)</f>
        <v>2841.5695046290166</v>
      </c>
      <c r="CG28" s="291">
        <f>CF28*(1+Expenses!$F$17)^(1/12)</f>
        <v>2848.5775816041833</v>
      </c>
      <c r="CH28" s="291">
        <f>CG28*(1+Expenses!$F$17)^(1/12)</f>
        <v>2855.6029423877558</v>
      </c>
      <c r="CI28" s="291">
        <f>CH28*(1+Expenses!$F$17)^(1/12)</f>
        <v>2862.6456296062684</v>
      </c>
      <c r="CJ28" s="291">
        <f>CI28*(1+Expenses!$F$17)^(1/12)</f>
        <v>2869.7056859913837</v>
      </c>
      <c r="CK28" s="291">
        <f>CJ28*(1+Expenses!$F$17)^(1/12)</f>
        <v>2876.7831543801522</v>
      </c>
      <c r="CL28" s="291">
        <f>CK28*(1+Expenses!$F$17)^(1/12)</f>
        <v>2883.8780777152724</v>
      </c>
      <c r="CM28" s="291">
        <f>CL28*(1+Expenses!$F$17)^(1/12)</f>
        <v>2890.990499045351</v>
      </c>
      <c r="CN28" s="291">
        <f>CM28*(1+Expenses!$F$17)^(1/12)</f>
        <v>2898.1204615251636</v>
      </c>
      <c r="CO28" s="291">
        <f>CN28*(1+Expenses!$F$17)^(1/12)</f>
        <v>2905.2680084159178</v>
      </c>
      <c r="CP28" s="291">
        <f>CO28*(1+Expenses!$F$17)^(1/12)</f>
        <v>2912.4331830855149</v>
      </c>
      <c r="CQ28" s="291">
        <f>CP28*(1+Expenses!$F$17)^(1/12)</f>
        <v>2919.6160290088128</v>
      </c>
      <c r="CR28" s="291">
        <f>CQ28*(1+Expenses!$F$17)^(1/12)</f>
        <v>2926.8165897678905</v>
      </c>
      <c r="CS28" s="291">
        <f>CR28*(1+Expenses!$F$17)^(1/12)</f>
        <v>2934.0349090523118</v>
      </c>
      <c r="CT28" s="291">
        <f>CS28*(1+Expenses!$F$17)^(1/12)</f>
        <v>2941.2710306593913</v>
      </c>
      <c r="CU28" s="291">
        <f>CT28*(1+Expenses!$F$17)^(1/12)</f>
        <v>2948.5249984944589</v>
      </c>
      <c r="CV28" s="291">
        <f>CU28*(1+Expenses!$F$17)^(1/12)</f>
        <v>2955.7968565711276</v>
      </c>
      <c r="CW28" s="291">
        <f>CV28*(1+Expenses!$F$17)^(1/12)</f>
        <v>2963.0866490115591</v>
      </c>
      <c r="CX28" s="291">
        <f>CW28*(1+Expenses!$F$17)^(1/12)</f>
        <v>2970.3944200467331</v>
      </c>
      <c r="CY28" s="291">
        <f>CX28*(1+Expenses!$F$17)^(1/12)</f>
        <v>2977.7202140167137</v>
      </c>
      <c r="CZ28" s="291">
        <f>CY28*(1+Expenses!$F$17)^(1/12)</f>
        <v>2985.0640753709208</v>
      </c>
      <c r="DA28" s="291">
        <f>CZ28*(1+Expenses!$F$17)^(1/12)</f>
        <v>2992.4260486683979</v>
      </c>
      <c r="DB28" s="291">
        <f>DA28*(1+Expenses!$F$17)^(1/12)</f>
        <v>2999.8061785780828</v>
      </c>
      <c r="DC28" s="291">
        <f>DB28*(1+Expenses!$F$17)^(1/12)</f>
        <v>3007.20450987908</v>
      </c>
      <c r="DD28" s="291">
        <f>DC28*(1+Expenses!$F$17)^(1/12)</f>
        <v>3014.6210874609301</v>
      </c>
      <c r="DE28" s="291">
        <f>DD28*(1+Expenses!$F$17)^(1/12)</f>
        <v>3022.0559563238844</v>
      </c>
      <c r="DF28" s="291">
        <f>DE28*(1+Expenses!$F$17)^(1/12)</f>
        <v>3029.5091615791762</v>
      </c>
      <c r="DG28" s="291">
        <f>DF28*(1+Expenses!$F$17)^(1/12)</f>
        <v>3036.9807484492958</v>
      </c>
      <c r="DH28" s="291">
        <f>DG28*(1+Expenses!$F$17)^(1/12)</f>
        <v>3044.4707622682645</v>
      </c>
      <c r="DI28" s="291">
        <f>DH28*(1+Expenses!$F$17)^(1/12)</f>
        <v>3051.9792484819091</v>
      </c>
      <c r="DJ28" s="291">
        <f>DI28*(1+Expenses!$F$17)^(1/12)</f>
        <v>3059.5062526481379</v>
      </c>
      <c r="DK28" s="291">
        <f>DJ28*(1+Expenses!$F$17)^(1/12)</f>
        <v>3067.0518204372183</v>
      </c>
      <c r="DL28" s="291">
        <f>DK28*(1+Expenses!$F$17)^(1/12)</f>
        <v>3074.6159976320519</v>
      </c>
      <c r="DM28" s="291">
        <f>DL28*(1+Expenses!$F$17)^(1/12)</f>
        <v>3082.1988301284532</v>
      </c>
      <c r="DN28" s="291">
        <f>DM28*(1+Expenses!$F$17)^(1/12)</f>
        <v>3089.8003639354288</v>
      </c>
      <c r="DO28" s="291">
        <f>DN28*(1+Expenses!$F$17)^(1/12)</f>
        <v>3097.4206451754558</v>
      </c>
      <c r="DP28" s="291">
        <f>DO28*(1+Expenses!$F$17)^(1/12)</f>
        <v>3105.0597200847615</v>
      </c>
      <c r="DQ28" s="291">
        <f>DP28*(1+Expenses!$F$17)^(1/12)</f>
        <v>3112.7176350136042</v>
      </c>
      <c r="DR28" s="291">
        <f>DQ28*(1+Expenses!$F$17)^(1/12)</f>
        <v>3120.3944364265549</v>
      </c>
      <c r="DS28" s="291">
        <f>DR28*(1+Expenses!$F$17)^(1/12)</f>
        <v>3128.0901709027785</v>
      </c>
      <c r="DT28" s="291">
        <f>DS28*(1+Expenses!$F$17)^(1/12)</f>
        <v>3135.8048851363164</v>
      </c>
      <c r="DU28" s="291">
        <f>DT28*(1+Expenses!$F$17)^(1/12)</f>
        <v>3143.5386259363704</v>
      </c>
      <c r="DV28" s="291">
        <f>DU28*(1+Expenses!$F$17)^(1/12)</f>
        <v>3151.2914402275865</v>
      </c>
      <c r="DW28" s="291">
        <f>DV28*(1+Expenses!$F$17)^(1/12)</f>
        <v>3159.0633750503389</v>
      </c>
      <c r="DX28" s="291">
        <f>DW28*(1+Expenses!$F$17)^(1/12)</f>
        <v>3166.8544775610171</v>
      </c>
      <c r="DY28" s="291">
        <f>DX28*(1+Expenses!$F$17)^(1/12)</f>
        <v>3174.6647950323104</v>
      </c>
      <c r="DZ28" s="291">
        <f>DY28*(1+Expenses!$F$17)^(1/12)</f>
        <v>3182.4943748534952</v>
      </c>
      <c r="EA28" s="291">
        <f>DZ28*(1+Expenses!$F$17)^(1/12)</f>
        <v>3190.343264530723</v>
      </c>
      <c r="EB28" s="291">
        <f>EA28*(1+Expenses!$F$17)^(1/12)</f>
        <v>3198.2115116873078</v>
      </c>
      <c r="EC28" s="291">
        <f>EB28*(1+Expenses!$F$17)^(1/12)</f>
        <v>3206.0991640640159</v>
      </c>
      <c r="ED28" s="291">
        <f>EC28*(1+Expenses!$F$17)^(1/12)</f>
        <v>3214.0062695193551</v>
      </c>
      <c r="EE28" s="291">
        <f>ED28*(1+Expenses!$F$17)^(1/12)</f>
        <v>3221.9328760298654</v>
      </c>
    </row>
    <row r="29" spans="1:135" x14ac:dyDescent="0.4">
      <c r="A29" s="128">
        <f>SUMIF($2:$2,"&lt;="&amp;HOLD,'Monthly CF'!29:29)</f>
        <v>81344.664806621411</v>
      </c>
      <c r="B29" s="80" t="str">
        <f>Expenses!E9</f>
        <v>Contract Services</v>
      </c>
      <c r="C29" s="291"/>
      <c r="D29" s="291">
        <f>Expenses!$G9/12*((1+Expenses!$F$17)^('Monthly CF'!D$2-1))</f>
        <v>583.33333333333337</v>
      </c>
      <c r="E29" s="291">
        <f>D29*(1+Expenses!$F$17)^(1/12)</f>
        <v>584.77199070051051</v>
      </c>
      <c r="F29" s="291">
        <f>E29*(1+Expenses!$F$17)^(1/12)</f>
        <v>586.21419618486505</v>
      </c>
      <c r="G29" s="291">
        <f>F29*(1+Expenses!$F$17)^(1/12)</f>
        <v>587.65995853701111</v>
      </c>
      <c r="H29" s="291">
        <f>G29*(1+Expenses!$F$17)^(1/12)</f>
        <v>589.10928652914413</v>
      </c>
      <c r="I29" s="291">
        <f>H29*(1+Expenses!$F$17)^(1/12)</f>
        <v>590.56218895509437</v>
      </c>
      <c r="J29" s="291">
        <f>I29*(1+Expenses!$F$17)^(1/12)</f>
        <v>592.01867463037979</v>
      </c>
      <c r="K29" s="291">
        <f>J29*(1+Expenses!$F$17)^(1/12)</f>
        <v>593.47875239225993</v>
      </c>
      <c r="L29" s="291">
        <f>K29*(1+Expenses!$F$17)^(1/12)</f>
        <v>594.94243109978947</v>
      </c>
      <c r="M29" s="291">
        <f>L29*(1+Expenses!$F$17)^(1/12)</f>
        <v>596.40971963387176</v>
      </c>
      <c r="N29" s="291">
        <f>M29*(1+Expenses!$F$17)^(1/12)</f>
        <v>597.88062689731294</v>
      </c>
      <c r="O29" s="291">
        <f>N29*(1+Expenses!$F$17)^(1/12)</f>
        <v>599.35516181487571</v>
      </c>
      <c r="P29" s="291">
        <f>O29*(1+Expenses!$F$17)^(1/12)</f>
        <v>600.83333333333394</v>
      </c>
      <c r="Q29" s="291">
        <f>P29*(1+Expenses!$F$17)^(1/12)</f>
        <v>602.31515042152637</v>
      </c>
      <c r="R29" s="291">
        <f>Q29*(1+Expenses!$F$17)^(1/12)</f>
        <v>603.80062207041158</v>
      </c>
      <c r="S29" s="291">
        <f>R29*(1+Expenses!$F$17)^(1/12)</f>
        <v>605.28975729312197</v>
      </c>
      <c r="T29" s="291">
        <f>S29*(1+Expenses!$F$17)^(1/12)</f>
        <v>606.782565125019</v>
      </c>
      <c r="U29" s="291">
        <f>T29*(1+Expenses!$F$17)^(1/12)</f>
        <v>608.2790546237477</v>
      </c>
      <c r="V29" s="291">
        <f>U29*(1+Expenses!$F$17)^(1/12)</f>
        <v>609.77923486929171</v>
      </c>
      <c r="W29" s="291">
        <f>V29*(1+Expenses!$F$17)^(1/12)</f>
        <v>611.2831149640283</v>
      </c>
      <c r="X29" s="291">
        <f>W29*(1+Expenses!$F$17)^(1/12)</f>
        <v>612.79070403278376</v>
      </c>
      <c r="Y29" s="291">
        <f>X29*(1+Expenses!$F$17)^(1/12)</f>
        <v>614.3020112228885</v>
      </c>
      <c r="Z29" s="291">
        <f>Y29*(1+Expenses!$F$17)^(1/12)</f>
        <v>615.8170457042329</v>
      </c>
      <c r="AA29" s="291">
        <f>Z29*(1+Expenses!$F$17)^(1/12)</f>
        <v>617.33581666932264</v>
      </c>
      <c r="AB29" s="291">
        <f>AA29*(1+Expenses!$F$17)^(1/12)</f>
        <v>618.8583333333346</v>
      </c>
      <c r="AC29" s="291">
        <f>AB29*(1+Expenses!$F$17)^(1/12)</f>
        <v>620.38460493417278</v>
      </c>
      <c r="AD29" s="291">
        <f>AC29*(1+Expenses!$F$17)^(1/12)</f>
        <v>621.9146407325245</v>
      </c>
      <c r="AE29" s="291">
        <f>AD29*(1+Expenses!$F$17)^(1/12)</f>
        <v>623.44845001191618</v>
      </c>
      <c r="AF29" s="291">
        <f>AE29*(1+Expenses!$F$17)^(1/12)</f>
        <v>624.9860420787702</v>
      </c>
      <c r="AG29" s="291">
        <f>AF29*(1+Expenses!$F$17)^(1/12)</f>
        <v>626.52742626246084</v>
      </c>
      <c r="AH29" s="291">
        <f>AG29*(1+Expenses!$F$17)^(1/12)</f>
        <v>628.07261191537123</v>
      </c>
      <c r="AI29" s="291">
        <f>AH29*(1+Expenses!$F$17)^(1/12)</f>
        <v>629.62160841294997</v>
      </c>
      <c r="AJ29" s="291">
        <f>AI29*(1+Expenses!$F$17)^(1/12)</f>
        <v>631.17442515376808</v>
      </c>
      <c r="AK29" s="291">
        <f>AJ29*(1+Expenses!$F$17)^(1/12)</f>
        <v>632.73107155957598</v>
      </c>
      <c r="AL29" s="291">
        <f>AK29*(1+Expenses!$F$17)^(1/12)</f>
        <v>634.29155707536063</v>
      </c>
      <c r="AM29" s="291">
        <f>AL29*(1+Expenses!$F$17)^(1/12)</f>
        <v>635.85589116940298</v>
      </c>
      <c r="AN29" s="291">
        <f>AM29*(1+Expenses!$F$17)^(1/12)</f>
        <v>637.42408333333526</v>
      </c>
      <c r="AO29" s="291">
        <f>AN29*(1+Expenses!$F$17)^(1/12)</f>
        <v>638.99614308219861</v>
      </c>
      <c r="AP29" s="291">
        <f>AO29*(1+Expenses!$F$17)^(1/12)</f>
        <v>640.57207995450085</v>
      </c>
      <c r="AQ29" s="291">
        <f>AP29*(1+Expenses!$F$17)^(1/12)</f>
        <v>642.15190351227432</v>
      </c>
      <c r="AR29" s="291">
        <f>AQ29*(1+Expenses!$F$17)^(1/12)</f>
        <v>643.73562334113387</v>
      </c>
      <c r="AS29" s="291">
        <f>AR29*(1+Expenses!$F$17)^(1/12)</f>
        <v>645.32324905033522</v>
      </c>
      <c r="AT29" s="291">
        <f>AS29*(1+Expenses!$F$17)^(1/12)</f>
        <v>646.91479027283287</v>
      </c>
      <c r="AU29" s="291">
        <f>AT29*(1+Expenses!$F$17)^(1/12)</f>
        <v>648.51025666533894</v>
      </c>
      <c r="AV29" s="291">
        <f>AU29*(1+Expenses!$F$17)^(1/12)</f>
        <v>650.10965790838156</v>
      </c>
      <c r="AW29" s="291">
        <f>AV29*(1+Expenses!$F$17)^(1/12)</f>
        <v>651.71300370636368</v>
      </c>
      <c r="AX29" s="291">
        <f>AW29*(1+Expenses!$F$17)^(1/12)</f>
        <v>653.32030378762192</v>
      </c>
      <c r="AY29" s="291">
        <f>AX29*(1+Expenses!$F$17)^(1/12)</f>
        <v>654.93156790448563</v>
      </c>
      <c r="AZ29" s="291">
        <f>AY29*(1+Expenses!$F$17)^(1/12)</f>
        <v>656.54680583333595</v>
      </c>
      <c r="BA29" s="291">
        <f>AZ29*(1+Expenses!$F$17)^(1/12)</f>
        <v>658.16602737466519</v>
      </c>
      <c r="BB29" s="291">
        <f>BA29*(1+Expenses!$F$17)^(1/12)</f>
        <v>659.7892423531365</v>
      </c>
      <c r="BC29" s="291">
        <f>BB29*(1+Expenses!$F$17)^(1/12)</f>
        <v>661.41646061764322</v>
      </c>
      <c r="BD29" s="291">
        <f>BC29*(1+Expenses!$F$17)^(1/12)</f>
        <v>663.04769204136858</v>
      </c>
      <c r="BE29" s="291">
        <f>BD29*(1+Expenses!$F$17)^(1/12)</f>
        <v>664.68294652184591</v>
      </c>
      <c r="BF29" s="291">
        <f>BE29*(1+Expenses!$F$17)^(1/12)</f>
        <v>666.32223398101848</v>
      </c>
      <c r="BG29" s="291">
        <f>BF29*(1+Expenses!$F$17)^(1/12)</f>
        <v>667.96556436529977</v>
      </c>
      <c r="BH29" s="291">
        <f>BG29*(1+Expenses!$F$17)^(1/12)</f>
        <v>669.61294764563365</v>
      </c>
      <c r="BI29" s="291">
        <f>BH29*(1+Expenses!$F$17)^(1/12)</f>
        <v>671.26439381755529</v>
      </c>
      <c r="BJ29" s="291">
        <f>BI29*(1+Expenses!$F$17)^(1/12)</f>
        <v>672.91991290125134</v>
      </c>
      <c r="BK29" s="291">
        <f>BJ29*(1+Expenses!$F$17)^(1/12)</f>
        <v>674.57951494162091</v>
      </c>
      <c r="BL29" s="291">
        <f>BK29*(1+Expenses!$F$17)^(1/12)</f>
        <v>676.24321000833675</v>
      </c>
      <c r="BM29" s="291">
        <f>BL29*(1+Expenses!$F$17)^(1/12)</f>
        <v>677.91100819590588</v>
      </c>
      <c r="BN29" s="291">
        <f>BM29*(1+Expenses!$F$17)^(1/12)</f>
        <v>679.58291962373141</v>
      </c>
      <c r="BO29" s="291">
        <f>BN29*(1+Expenses!$F$17)^(1/12)</f>
        <v>681.25895443617333</v>
      </c>
      <c r="BP29" s="291">
        <f>BO29*(1+Expenses!$F$17)^(1/12)</f>
        <v>682.93912280261043</v>
      </c>
      <c r="BQ29" s="291">
        <f>BP29*(1+Expenses!$F$17)^(1/12)</f>
        <v>684.6234349175021</v>
      </c>
      <c r="BR29" s="291">
        <f>BQ29*(1+Expenses!$F$17)^(1/12)</f>
        <v>686.31190100044989</v>
      </c>
      <c r="BS29" s="291">
        <f>BR29*(1+Expenses!$F$17)^(1/12)</f>
        <v>688.00453129625953</v>
      </c>
      <c r="BT29" s="291">
        <f>BS29*(1+Expenses!$F$17)^(1/12)</f>
        <v>689.7013360750035</v>
      </c>
      <c r="BU29" s="291">
        <f>BT29*(1+Expenses!$F$17)^(1/12)</f>
        <v>691.40232563208269</v>
      </c>
      <c r="BV29" s="291">
        <f>BU29*(1+Expenses!$F$17)^(1/12)</f>
        <v>693.10751028828952</v>
      </c>
      <c r="BW29" s="291">
        <f>BV29*(1+Expenses!$F$17)^(1/12)</f>
        <v>694.81690038987017</v>
      </c>
      <c r="BX29" s="291">
        <f>BW29*(1+Expenses!$F$17)^(1/12)</f>
        <v>696.53050630858741</v>
      </c>
      <c r="BY29" s="291">
        <f>BX29*(1+Expenses!$F$17)^(1/12)</f>
        <v>698.24833844178363</v>
      </c>
      <c r="BZ29" s="291">
        <f>BY29*(1+Expenses!$F$17)^(1/12)</f>
        <v>699.97040721244389</v>
      </c>
      <c r="CA29" s="291">
        <f>BZ29*(1+Expenses!$F$17)^(1/12)</f>
        <v>701.69672306925906</v>
      </c>
      <c r="CB29" s="291">
        <f>CA29*(1+Expenses!$F$17)^(1/12)</f>
        <v>703.42729648668933</v>
      </c>
      <c r="CC29" s="291">
        <f>CB29*(1+Expenses!$F$17)^(1/12)</f>
        <v>705.1621379650278</v>
      </c>
      <c r="CD29" s="291">
        <f>CC29*(1+Expenses!$F$17)^(1/12)</f>
        <v>706.90125803046396</v>
      </c>
      <c r="CE29" s="291">
        <f>CD29*(1+Expenses!$F$17)^(1/12)</f>
        <v>708.64466723514795</v>
      </c>
      <c r="CF29" s="291">
        <f>CE29*(1+Expenses!$F$17)^(1/12)</f>
        <v>710.39237615725415</v>
      </c>
      <c r="CG29" s="291">
        <f>CF29*(1+Expenses!$F$17)^(1/12)</f>
        <v>712.14439540104581</v>
      </c>
      <c r="CH29" s="291">
        <f>CG29*(1+Expenses!$F$17)^(1/12)</f>
        <v>713.90073559693894</v>
      </c>
      <c r="CI29" s="291">
        <f>CH29*(1+Expenses!$F$17)^(1/12)</f>
        <v>715.66140740156709</v>
      </c>
      <c r="CJ29" s="291">
        <f>CI29*(1+Expenses!$F$17)^(1/12)</f>
        <v>717.42642149784592</v>
      </c>
      <c r="CK29" s="291">
        <f>CJ29*(1+Expenses!$F$17)^(1/12)</f>
        <v>719.19578859503804</v>
      </c>
      <c r="CL29" s="291">
        <f>CK29*(1+Expenses!$F$17)^(1/12)</f>
        <v>720.9695194288181</v>
      </c>
      <c r="CM29" s="291">
        <f>CL29*(1+Expenses!$F$17)^(1/12)</f>
        <v>722.74762476133776</v>
      </c>
      <c r="CN29" s="291">
        <f>CM29*(1+Expenses!$F$17)^(1/12)</f>
        <v>724.5301153812909</v>
      </c>
      <c r="CO29" s="291">
        <f>CN29*(1+Expenses!$F$17)^(1/12)</f>
        <v>726.31700210397946</v>
      </c>
      <c r="CP29" s="291">
        <f>CO29*(1+Expenses!$F$17)^(1/12)</f>
        <v>728.10829577137872</v>
      </c>
      <c r="CQ29" s="291">
        <f>CP29*(1+Expenses!$F$17)^(1/12)</f>
        <v>729.9040072522032</v>
      </c>
      <c r="CR29" s="291">
        <f>CQ29*(1+Expenses!$F$17)^(1/12)</f>
        <v>731.70414744197262</v>
      </c>
      <c r="CS29" s="291">
        <f>CR29*(1+Expenses!$F$17)^(1/12)</f>
        <v>733.50872726307796</v>
      </c>
      <c r="CT29" s="291">
        <f>CS29*(1+Expenses!$F$17)^(1/12)</f>
        <v>735.31775766484782</v>
      </c>
      <c r="CU29" s="291">
        <f>CT29*(1+Expenses!$F$17)^(1/12)</f>
        <v>737.13124962361474</v>
      </c>
      <c r="CV29" s="291">
        <f>CU29*(1+Expenses!$F$17)^(1/12)</f>
        <v>738.9492141427819</v>
      </c>
      <c r="CW29" s="291">
        <f>CV29*(1+Expenses!$F$17)^(1/12)</f>
        <v>740.77166225288977</v>
      </c>
      <c r="CX29" s="291">
        <f>CW29*(1+Expenses!$F$17)^(1/12)</f>
        <v>742.59860501168328</v>
      </c>
      <c r="CY29" s="291">
        <f>CX29*(1+Expenses!$F$17)^(1/12)</f>
        <v>744.43005350417843</v>
      </c>
      <c r="CZ29" s="291">
        <f>CY29*(1+Expenses!$F$17)^(1/12)</f>
        <v>746.2660188427302</v>
      </c>
      <c r="DA29" s="291">
        <f>CZ29*(1+Expenses!$F$17)^(1/12)</f>
        <v>748.10651216709948</v>
      </c>
      <c r="DB29" s="291">
        <f>DA29*(1+Expenses!$F$17)^(1/12)</f>
        <v>749.95154464452071</v>
      </c>
      <c r="DC29" s="291">
        <f>DB29*(1+Expenses!$F$17)^(1/12)</f>
        <v>751.80112746976999</v>
      </c>
      <c r="DD29" s="291">
        <f>DC29*(1+Expenses!$F$17)^(1/12)</f>
        <v>753.65527186523252</v>
      </c>
      <c r="DE29" s="291">
        <f>DD29*(1+Expenses!$F$17)^(1/12)</f>
        <v>755.5139890809711</v>
      </c>
      <c r="DF29" s="291">
        <f>DE29*(1+Expenses!$F$17)^(1/12)</f>
        <v>757.37729039479404</v>
      </c>
      <c r="DG29" s="291">
        <f>DF29*(1+Expenses!$F$17)^(1/12)</f>
        <v>759.24518711232395</v>
      </c>
      <c r="DH29" s="291">
        <f>DG29*(1+Expenses!$F$17)^(1/12)</f>
        <v>761.11769056706612</v>
      </c>
      <c r="DI29" s="291">
        <f>DH29*(1+Expenses!$F$17)^(1/12)</f>
        <v>762.99481212047726</v>
      </c>
      <c r="DJ29" s="291">
        <f>DI29*(1+Expenses!$F$17)^(1/12)</f>
        <v>764.87656316203447</v>
      </c>
      <c r="DK29" s="291">
        <f>DJ29*(1+Expenses!$F$17)^(1/12)</f>
        <v>766.76295510930458</v>
      </c>
      <c r="DL29" s="291">
        <f>DK29*(1+Expenses!$F$17)^(1/12)</f>
        <v>768.65399940801296</v>
      </c>
      <c r="DM29" s="291">
        <f>DL29*(1+Expenses!$F$17)^(1/12)</f>
        <v>770.5497075321133</v>
      </c>
      <c r="DN29" s="291">
        <f>DM29*(1+Expenses!$F$17)^(1/12)</f>
        <v>772.45009098385719</v>
      </c>
      <c r="DO29" s="291">
        <f>DN29*(1+Expenses!$F$17)^(1/12)</f>
        <v>774.35516129386394</v>
      </c>
      <c r="DP29" s="291">
        <f>DO29*(1+Expenses!$F$17)^(1/12)</f>
        <v>776.26493002119037</v>
      </c>
      <c r="DQ29" s="291">
        <f>DP29*(1+Expenses!$F$17)^(1/12)</f>
        <v>778.17940875340105</v>
      </c>
      <c r="DR29" s="291">
        <f>DQ29*(1+Expenses!$F$17)^(1/12)</f>
        <v>780.09860910663872</v>
      </c>
      <c r="DS29" s="291">
        <f>DR29*(1+Expenses!$F$17)^(1/12)</f>
        <v>782.02254272569462</v>
      </c>
      <c r="DT29" s="291">
        <f>DS29*(1+Expenses!$F$17)^(1/12)</f>
        <v>783.95122128407911</v>
      </c>
      <c r="DU29" s="291">
        <f>DT29*(1+Expenses!$F$17)^(1/12)</f>
        <v>785.8846564840926</v>
      </c>
      <c r="DV29" s="291">
        <f>DU29*(1+Expenses!$F$17)^(1/12)</f>
        <v>787.82286005689662</v>
      </c>
      <c r="DW29" s="291">
        <f>DV29*(1+Expenses!$F$17)^(1/12)</f>
        <v>789.76584376258472</v>
      </c>
      <c r="DX29" s="291">
        <f>DW29*(1+Expenses!$F$17)^(1/12)</f>
        <v>791.71361939025428</v>
      </c>
      <c r="DY29" s="291">
        <f>DX29*(1+Expenses!$F$17)^(1/12)</f>
        <v>793.6661987580776</v>
      </c>
      <c r="DZ29" s="291">
        <f>DY29*(1+Expenses!$F$17)^(1/12)</f>
        <v>795.62359371337379</v>
      </c>
      <c r="EA29" s="291">
        <f>DZ29*(1+Expenses!$F$17)^(1/12)</f>
        <v>797.58581613268075</v>
      </c>
      <c r="EB29" s="291">
        <f>EA29*(1+Expenses!$F$17)^(1/12)</f>
        <v>799.55287792182696</v>
      </c>
      <c r="EC29" s="291">
        <f>EB29*(1+Expenses!$F$17)^(1/12)</f>
        <v>801.52479101600397</v>
      </c>
      <c r="ED29" s="291">
        <f>EC29*(1+Expenses!$F$17)^(1/12)</f>
        <v>803.50156737983878</v>
      </c>
      <c r="EE29" s="291">
        <f>ED29*(1+Expenses!$F$17)^(1/12)</f>
        <v>805.48321900746635</v>
      </c>
    </row>
    <row r="30" spans="1:135" x14ac:dyDescent="0.4">
      <c r="A30" s="128">
        <f>SUMIF($2:$2,"&lt;="&amp;HOLD,'Monthly CF'!30:30)</f>
        <v>1626893.2961324272</v>
      </c>
      <c r="B30" s="80" t="str">
        <f>Expenses!E10</f>
        <v xml:space="preserve"> Utilities</v>
      </c>
      <c r="C30" s="291"/>
      <c r="D30" s="291">
        <f>Expenses!$G10/12*((1+Expenses!$F$17)^('Monthly CF'!D$2-1))</f>
        <v>11666.666666666666</v>
      </c>
      <c r="E30" s="291">
        <f>D30*(1+Expenses!$F$17)^(1/12)</f>
        <v>11695.439814010209</v>
      </c>
      <c r="F30" s="291">
        <f>E30*(1+Expenses!$F$17)^(1/12)</f>
        <v>11724.2839236973</v>
      </c>
      <c r="G30" s="291">
        <f>F30*(1+Expenses!$F$17)^(1/12)</f>
        <v>11753.199170740219</v>
      </c>
      <c r="H30" s="291">
        <f>G30*(1+Expenses!$F$17)^(1/12)</f>
        <v>11782.185730582882</v>
      </c>
      <c r="I30" s="291">
        <f>H30*(1+Expenses!$F$17)^(1/12)</f>
        <v>11811.243779101886</v>
      </c>
      <c r="J30" s="291">
        <f>I30*(1+Expenses!$F$17)^(1/12)</f>
        <v>11840.373492607594</v>
      </c>
      <c r="K30" s="291">
        <f>J30*(1+Expenses!$F$17)^(1/12)</f>
        <v>11869.575047845197</v>
      </c>
      <c r="L30" s="291">
        <f>K30*(1+Expenses!$F$17)^(1/12)</f>
        <v>11898.848621995789</v>
      </c>
      <c r="M30" s="291">
        <f>L30*(1+Expenses!$F$17)^(1/12)</f>
        <v>11928.194392677435</v>
      </c>
      <c r="N30" s="291">
        <f>M30*(1+Expenses!$F$17)^(1/12)</f>
        <v>11957.612537946257</v>
      </c>
      <c r="O30" s="291">
        <f>N30*(1+Expenses!$F$17)^(1/12)</f>
        <v>11987.103236297513</v>
      </c>
      <c r="P30" s="291">
        <f>O30*(1+Expenses!$F$17)^(1/12)</f>
        <v>12016.666666666677</v>
      </c>
      <c r="Q30" s="291">
        <f>P30*(1+Expenses!$F$17)^(1/12)</f>
        <v>12046.303008430526</v>
      </c>
      <c r="R30" s="291">
        <f>Q30*(1+Expenses!$F$17)^(1/12)</f>
        <v>12076.012441408229</v>
      </c>
      <c r="S30" s="291">
        <f>R30*(1+Expenses!$F$17)^(1/12)</f>
        <v>12105.795145862437</v>
      </c>
      <c r="T30" s="291">
        <f>S30*(1+Expenses!$F$17)^(1/12)</f>
        <v>12135.651302500379</v>
      </c>
      <c r="U30" s="291">
        <f>T30*(1+Expenses!$F$17)^(1/12)</f>
        <v>12165.581092474953</v>
      </c>
      <c r="V30" s="291">
        <f>U30*(1+Expenses!$F$17)^(1/12)</f>
        <v>12195.584697385833</v>
      </c>
      <c r="W30" s="291">
        <f>V30*(1+Expenses!$F$17)^(1/12)</f>
        <v>12225.662299280566</v>
      </c>
      <c r="X30" s="291">
        <f>W30*(1+Expenses!$F$17)^(1/12)</f>
        <v>12255.814080655675</v>
      </c>
      <c r="Y30" s="291">
        <f>X30*(1+Expenses!$F$17)^(1/12)</f>
        <v>12286.040224457769</v>
      </c>
      <c r="Z30" s="291">
        <f>Y30*(1+Expenses!$F$17)^(1/12)</f>
        <v>12316.340914084656</v>
      </c>
      <c r="AA30" s="291">
        <f>Z30*(1+Expenses!$F$17)^(1/12)</f>
        <v>12346.71633338645</v>
      </c>
      <c r="AB30" s="291">
        <f>AA30*(1+Expenses!$F$17)^(1/12)</f>
        <v>12377.16666666669</v>
      </c>
      <c r="AC30" s="291">
        <f>AB30*(1+Expenses!$F$17)^(1/12)</f>
        <v>12407.692098683454</v>
      </c>
      <c r="AD30" s="291">
        <f>AC30*(1+Expenses!$F$17)^(1/12)</f>
        <v>12438.292814650487</v>
      </c>
      <c r="AE30" s="291">
        <f>AD30*(1+Expenses!$F$17)^(1/12)</f>
        <v>12468.969000238321</v>
      </c>
      <c r="AF30" s="291">
        <f>AE30*(1+Expenses!$F$17)^(1/12)</f>
        <v>12499.720841575401</v>
      </c>
      <c r="AG30" s="291">
        <f>AF30*(1+Expenses!$F$17)^(1/12)</f>
        <v>12530.548525249213</v>
      </c>
      <c r="AH30" s="291">
        <f>AG30*(1+Expenses!$F$17)^(1/12)</f>
        <v>12561.45223830742</v>
      </c>
      <c r="AI30" s="291">
        <f>AH30*(1+Expenses!$F$17)^(1/12)</f>
        <v>12592.432168258994</v>
      </c>
      <c r="AJ30" s="291">
        <f>AI30*(1+Expenses!$F$17)^(1/12)</f>
        <v>12623.488503075356</v>
      </c>
      <c r="AK30" s="291">
        <f>AJ30*(1+Expenses!$F$17)^(1/12)</f>
        <v>12654.621431191514</v>
      </c>
      <c r="AL30" s="291">
        <f>AK30*(1+Expenses!$F$17)^(1/12)</f>
        <v>12685.831141507208</v>
      </c>
      <c r="AM30" s="291">
        <f>AL30*(1+Expenses!$F$17)^(1/12)</f>
        <v>12717.117823388056</v>
      </c>
      <c r="AN30" s="291">
        <f>AM30*(1+Expenses!$F$17)^(1/12)</f>
        <v>12748.481666666703</v>
      </c>
      <c r="AO30" s="291">
        <f>AN30*(1+Expenses!$F$17)^(1/12)</f>
        <v>12779.92286164397</v>
      </c>
      <c r="AP30" s="291">
        <f>AO30*(1+Expenses!$F$17)^(1/12)</f>
        <v>12811.441599090016</v>
      </c>
      <c r="AQ30" s="291">
        <f>AP30*(1+Expenses!$F$17)^(1/12)</f>
        <v>12843.038070245486</v>
      </c>
      <c r="AR30" s="291">
        <f>AQ30*(1+Expenses!$F$17)^(1/12)</f>
        <v>12874.712466822677</v>
      </c>
      <c r="AS30" s="291">
        <f>AR30*(1+Expenses!$F$17)^(1/12)</f>
        <v>12906.464981006704</v>
      </c>
      <c r="AT30" s="291">
        <f>AS30*(1+Expenses!$F$17)^(1/12)</f>
        <v>12938.295805456657</v>
      </c>
      <c r="AU30" s="291">
        <f>AT30*(1+Expenses!$F$17)^(1/12)</f>
        <v>12970.205133306777</v>
      </c>
      <c r="AV30" s="291">
        <f>AU30*(1+Expenses!$F$17)^(1/12)</f>
        <v>13002.193158167631</v>
      </c>
      <c r="AW30" s="291">
        <f>AV30*(1+Expenses!$F$17)^(1/12)</f>
        <v>13034.260074127273</v>
      </c>
      <c r="AX30" s="291">
        <f>AW30*(1+Expenses!$F$17)^(1/12)</f>
        <v>13066.406075752438</v>
      </c>
      <c r="AY30" s="291">
        <f>AX30*(1+Expenses!$F$17)^(1/12)</f>
        <v>13098.631358089711</v>
      </c>
      <c r="AZ30" s="291">
        <f>AY30*(1+Expenses!$F$17)^(1/12)</f>
        <v>13130.936116666717</v>
      </c>
      <c r="BA30" s="291">
        <f>AZ30*(1+Expenses!$F$17)^(1/12)</f>
        <v>13163.320547493302</v>
      </c>
      <c r="BB30" s="291">
        <f>BA30*(1+Expenses!$F$17)^(1/12)</f>
        <v>13195.784847062729</v>
      </c>
      <c r="BC30" s="291">
        <f>BB30*(1+Expenses!$F$17)^(1/12)</f>
        <v>13228.329212352863</v>
      </c>
      <c r="BD30" s="291">
        <f>BC30*(1+Expenses!$F$17)^(1/12)</f>
        <v>13260.953840827371</v>
      </c>
      <c r="BE30" s="291">
        <f>BD30*(1+Expenses!$F$17)^(1/12)</f>
        <v>13293.658930436917</v>
      </c>
      <c r="BF30" s="291">
        <f>BE30*(1+Expenses!$F$17)^(1/12)</f>
        <v>13326.444679620368</v>
      </c>
      <c r="BG30" s="291">
        <f>BF30*(1+Expenses!$F$17)^(1/12)</f>
        <v>13359.311287305993</v>
      </c>
      <c r="BH30" s="291">
        <f>BG30*(1+Expenses!$F$17)^(1/12)</f>
        <v>13392.258952912671</v>
      </c>
      <c r="BI30" s="291">
        <f>BH30*(1+Expenses!$F$17)^(1/12)</f>
        <v>13425.287876351103</v>
      </c>
      <c r="BJ30" s="291">
        <f>BI30*(1+Expenses!$F$17)^(1/12)</f>
        <v>13458.398258025023</v>
      </c>
      <c r="BK30" s="291">
        <f>BJ30*(1+Expenses!$F$17)^(1/12)</f>
        <v>13491.590298832414</v>
      </c>
      <c r="BL30" s="291">
        <f>BK30*(1+Expenses!$F$17)^(1/12)</f>
        <v>13524.86420016673</v>
      </c>
      <c r="BM30" s="291">
        <f>BL30*(1+Expenses!$F$17)^(1/12)</f>
        <v>13558.220163918113</v>
      </c>
      <c r="BN30" s="291">
        <f>BM30*(1+Expenses!$F$17)^(1/12)</f>
        <v>13591.658392474623</v>
      </c>
      <c r="BO30" s="291">
        <f>BN30*(1+Expenses!$F$17)^(1/12)</f>
        <v>13625.17908872346</v>
      </c>
      <c r="BP30" s="291">
        <f>BO30*(1+Expenses!$F$17)^(1/12)</f>
        <v>13658.782456052204</v>
      </c>
      <c r="BQ30" s="291">
        <f>BP30*(1+Expenses!$F$17)^(1/12)</f>
        <v>13692.468698350038</v>
      </c>
      <c r="BR30" s="291">
        <f>BQ30*(1+Expenses!$F$17)^(1/12)</f>
        <v>13726.238020008994</v>
      </c>
      <c r="BS30" s="291">
        <f>BR30*(1+Expenses!$F$17)^(1/12)</f>
        <v>13760.090625925188</v>
      </c>
      <c r="BT30" s="291">
        <f>BS30*(1+Expenses!$F$17)^(1/12)</f>
        <v>13794.026721500066</v>
      </c>
      <c r="BU30" s="291">
        <f>BT30*(1+Expenses!$F$17)^(1/12)</f>
        <v>13828.046512641651</v>
      </c>
      <c r="BV30" s="291">
        <f>BU30*(1+Expenses!$F$17)^(1/12)</f>
        <v>13862.150205765789</v>
      </c>
      <c r="BW30" s="291">
        <f>BV30*(1+Expenses!$F$17)^(1/12)</f>
        <v>13896.338007797402</v>
      </c>
      <c r="BX30" s="291">
        <f>BW30*(1+Expenses!$F$17)^(1/12)</f>
        <v>13930.610126171747</v>
      </c>
      <c r="BY30" s="291">
        <f>BX30*(1+Expenses!$F$17)^(1/12)</f>
        <v>13964.966768835671</v>
      </c>
      <c r="BZ30" s="291">
        <f>BY30*(1+Expenses!$F$17)^(1/12)</f>
        <v>13999.408144248877</v>
      </c>
      <c r="CA30" s="291">
        <f>BZ30*(1+Expenses!$F$17)^(1/12)</f>
        <v>14033.934461385179</v>
      </c>
      <c r="CB30" s="291">
        <f>CA30*(1+Expenses!$F$17)^(1/12)</f>
        <v>14068.545929733784</v>
      </c>
      <c r="CC30" s="291">
        <f>CB30*(1+Expenses!$F$17)^(1/12)</f>
        <v>14103.242759300552</v>
      </c>
      <c r="CD30" s="291">
        <f>CC30*(1+Expenses!$F$17)^(1/12)</f>
        <v>14138.025160609275</v>
      </c>
      <c r="CE30" s="291">
        <f>CD30*(1+Expenses!$F$17)^(1/12)</f>
        <v>14172.893344702954</v>
      </c>
      <c r="CF30" s="291">
        <f>CE30*(1+Expenses!$F$17)^(1/12)</f>
        <v>14207.847523145079</v>
      </c>
      <c r="CG30" s="291">
        <f>CF30*(1+Expenses!$F$17)^(1/12)</f>
        <v>14242.887908020912</v>
      </c>
      <c r="CH30" s="291">
        <f>CG30*(1+Expenses!$F$17)^(1/12)</f>
        <v>14278.014711938773</v>
      </c>
      <c r="CI30" s="291">
        <f>CH30*(1+Expenses!$F$17)^(1/12)</f>
        <v>14313.228148031334</v>
      </c>
      <c r="CJ30" s="291">
        <f>CI30*(1+Expenses!$F$17)^(1/12)</f>
        <v>14348.52842995691</v>
      </c>
      <c r="CK30" s="291">
        <f>CJ30*(1+Expenses!$F$17)^(1/12)</f>
        <v>14383.915771900753</v>
      </c>
      <c r="CL30" s="291">
        <f>CK30*(1+Expenses!$F$17)^(1/12)</f>
        <v>14419.390388576354</v>
      </c>
      <c r="CM30" s="291">
        <f>CL30*(1+Expenses!$F$17)^(1/12)</f>
        <v>14454.952495226746</v>
      </c>
      <c r="CN30" s="291">
        <f>CM30*(1+Expenses!$F$17)^(1/12)</f>
        <v>14490.60230762581</v>
      </c>
      <c r="CO30" s="291">
        <f>CN30*(1+Expenses!$F$17)^(1/12)</f>
        <v>14526.340042079581</v>
      </c>
      <c r="CP30" s="291">
        <f>CO30*(1+Expenses!$F$17)^(1/12)</f>
        <v>14562.165915427566</v>
      </c>
      <c r="CQ30" s="291">
        <f>CP30*(1+Expenses!$F$17)^(1/12)</f>
        <v>14598.080145044056</v>
      </c>
      <c r="CR30" s="291">
        <f>CQ30*(1+Expenses!$F$17)^(1/12)</f>
        <v>14634.082948839445</v>
      </c>
      <c r="CS30" s="291">
        <f>CR30*(1+Expenses!$F$17)^(1/12)</f>
        <v>14670.174545261552</v>
      </c>
      <c r="CT30" s="291">
        <f>CS30*(1+Expenses!$F$17)^(1/12)</f>
        <v>14706.35515329695</v>
      </c>
      <c r="CU30" s="291">
        <f>CT30*(1+Expenses!$F$17)^(1/12)</f>
        <v>14742.624992472289</v>
      </c>
      <c r="CV30" s="291">
        <f>CU30*(1+Expenses!$F$17)^(1/12)</f>
        <v>14778.984282855632</v>
      </c>
      <c r="CW30" s="291">
        <f>CV30*(1+Expenses!$F$17)^(1/12)</f>
        <v>14815.433245057789</v>
      </c>
      <c r="CX30" s="291">
        <f>CW30*(1+Expenses!$F$17)^(1/12)</f>
        <v>14851.972100233659</v>
      </c>
      <c r="CY30" s="291">
        <f>CX30*(1+Expenses!$F$17)^(1/12)</f>
        <v>14888.601070083563</v>
      </c>
      <c r="CZ30" s="291">
        <f>CY30*(1+Expenses!$F$17)^(1/12)</f>
        <v>14925.320376854599</v>
      </c>
      <c r="DA30" s="291">
        <f>CZ30*(1+Expenses!$F$17)^(1/12)</f>
        <v>14962.130243341984</v>
      </c>
      <c r="DB30" s="291">
        <f>DA30*(1+Expenses!$F$17)^(1/12)</f>
        <v>14999.030892890409</v>
      </c>
      <c r="DC30" s="291">
        <f>DB30*(1+Expenses!$F$17)^(1/12)</f>
        <v>15036.022549395393</v>
      </c>
      <c r="DD30" s="291">
        <f>DC30*(1+Expenses!$F$17)^(1/12)</f>
        <v>15073.105437304643</v>
      </c>
      <c r="DE30" s="291">
        <f>DD30*(1+Expenses!$F$17)^(1/12)</f>
        <v>15110.279781619414</v>
      </c>
      <c r="DF30" s="291">
        <f>DE30*(1+Expenses!$F$17)^(1/12)</f>
        <v>15147.545807895875</v>
      </c>
      <c r="DG30" s="291">
        <f>DF30*(1+Expenses!$F$17)^(1/12)</f>
        <v>15184.903742246473</v>
      </c>
      <c r="DH30" s="291">
        <f>DG30*(1+Expenses!$F$17)^(1/12)</f>
        <v>15222.353811341318</v>
      </c>
      <c r="DI30" s="291">
        <f>DH30*(1+Expenses!$F$17)^(1/12)</f>
        <v>15259.896242409541</v>
      </c>
      <c r="DJ30" s="291">
        <f>DI30*(1+Expenses!$F$17)^(1/12)</f>
        <v>15297.531263240686</v>
      </c>
      <c r="DK30" s="291">
        <f>DJ30*(1+Expenses!$F$17)^(1/12)</f>
        <v>15335.259102186086</v>
      </c>
      <c r="DL30" s="291">
        <f>DK30*(1+Expenses!$F$17)^(1/12)</f>
        <v>15373.079988160252</v>
      </c>
      <c r="DM30" s="291">
        <f>DL30*(1+Expenses!$F$17)^(1/12)</f>
        <v>15410.994150642258</v>
      </c>
      <c r="DN30" s="291">
        <f>DM30*(1+Expenses!$F$17)^(1/12)</f>
        <v>15449.001819677136</v>
      </c>
      <c r="DO30" s="291">
        <f>DN30*(1+Expenses!$F$17)^(1/12)</f>
        <v>15487.10322587727</v>
      </c>
      <c r="DP30" s="291">
        <f>DO30*(1+Expenses!$F$17)^(1/12)</f>
        <v>15525.298600423799</v>
      </c>
      <c r="DQ30" s="291">
        <f>DP30*(1+Expenses!$F$17)^(1/12)</f>
        <v>15563.588175068013</v>
      </c>
      <c r="DR30" s="291">
        <f>DQ30*(1+Expenses!$F$17)^(1/12)</f>
        <v>15601.972182132766</v>
      </c>
      <c r="DS30" s="291">
        <f>DR30*(1+Expenses!$F$17)^(1/12)</f>
        <v>15640.450854513883</v>
      </c>
      <c r="DT30" s="291">
        <f>DS30*(1+Expenses!$F$17)^(1/12)</f>
        <v>15679.024425681573</v>
      </c>
      <c r="DU30" s="291">
        <f>DT30*(1+Expenses!$F$17)^(1/12)</f>
        <v>15717.693129681842</v>
      </c>
      <c r="DV30" s="291">
        <f>DU30*(1+Expenses!$F$17)^(1/12)</f>
        <v>15756.457201137922</v>
      </c>
      <c r="DW30" s="291">
        <f>DV30*(1+Expenses!$F$17)^(1/12)</f>
        <v>15795.316875251685</v>
      </c>
      <c r="DX30" s="291">
        <f>DW30*(1+Expenses!$F$17)^(1/12)</f>
        <v>15834.272387805077</v>
      </c>
      <c r="DY30" s="291">
        <f>DX30*(1+Expenses!$F$17)^(1/12)</f>
        <v>15873.323975161544</v>
      </c>
      <c r="DZ30" s="291">
        <f>DY30*(1+Expenses!$F$17)^(1/12)</f>
        <v>15912.471874267469</v>
      </c>
      <c r="EA30" s="291">
        <f>DZ30*(1+Expenses!$F$17)^(1/12)</f>
        <v>15951.716322653607</v>
      </c>
      <c r="EB30" s="291">
        <f>EA30*(1+Expenses!$F$17)^(1/12)</f>
        <v>15991.057558436531</v>
      </c>
      <c r="EC30" s="291">
        <f>EB30*(1+Expenses!$F$17)^(1/12)</f>
        <v>16030.495820320071</v>
      </c>
      <c r="ED30" s="291">
        <f>EC30*(1+Expenses!$F$17)^(1/12)</f>
        <v>16070.031347596767</v>
      </c>
      <c r="EE30" s="291">
        <f>ED30*(1+Expenses!$F$17)^(1/12)</f>
        <v>16109.664380149317</v>
      </c>
    </row>
    <row r="31" spans="1:135" x14ac:dyDescent="0.4">
      <c r="A31" s="128">
        <f>SUMIF($2:$2,"&lt;="&amp;HOLD,'Monthly CF'!31:31)</f>
        <v>-813446.64806621359</v>
      </c>
      <c r="B31" s="80" t="str">
        <f>Expenses!E11</f>
        <v>Utility Reimbursements</v>
      </c>
      <c r="C31" s="291"/>
      <c r="D31" s="291">
        <f>Expenses!$G11/12*((1+Expenses!$F$17)^('Monthly CF'!D$2-1))</f>
        <v>-5833.333333333333</v>
      </c>
      <c r="E31" s="291">
        <f>D31*(1+Expenses!$F$17)^(1/12)</f>
        <v>-5847.7199070051047</v>
      </c>
      <c r="F31" s="291">
        <f>E31*(1+Expenses!$F$17)^(1/12)</f>
        <v>-5862.1419618486498</v>
      </c>
      <c r="G31" s="291">
        <f>F31*(1+Expenses!$F$17)^(1/12)</f>
        <v>-5876.5995853701097</v>
      </c>
      <c r="H31" s="291">
        <f>G31*(1+Expenses!$F$17)^(1/12)</f>
        <v>-5891.0928652914408</v>
      </c>
      <c r="I31" s="291">
        <f>H31*(1+Expenses!$F$17)^(1/12)</f>
        <v>-5905.6218895509428</v>
      </c>
      <c r="J31" s="291">
        <f>I31*(1+Expenses!$F$17)^(1/12)</f>
        <v>-5920.186746303797</v>
      </c>
      <c r="K31" s="291">
        <f>J31*(1+Expenses!$F$17)^(1/12)</f>
        <v>-5934.7875239225987</v>
      </c>
      <c r="L31" s="291">
        <f>K31*(1+Expenses!$F$17)^(1/12)</f>
        <v>-5949.4243109978943</v>
      </c>
      <c r="M31" s="291">
        <f>L31*(1+Expenses!$F$17)^(1/12)</f>
        <v>-5964.0971963387174</v>
      </c>
      <c r="N31" s="291">
        <f>M31*(1+Expenses!$F$17)^(1/12)</f>
        <v>-5978.8062689731287</v>
      </c>
      <c r="O31" s="291">
        <f>N31*(1+Expenses!$F$17)^(1/12)</f>
        <v>-5993.5516181487565</v>
      </c>
      <c r="P31" s="291">
        <f>O31*(1+Expenses!$F$17)^(1/12)</f>
        <v>-6008.3333333333385</v>
      </c>
      <c r="Q31" s="291">
        <f>P31*(1+Expenses!$F$17)^(1/12)</f>
        <v>-6023.1515042152632</v>
      </c>
      <c r="R31" s="291">
        <f>Q31*(1+Expenses!$F$17)^(1/12)</f>
        <v>-6038.0062207041146</v>
      </c>
      <c r="S31" s="291">
        <f>R31*(1+Expenses!$F$17)^(1/12)</f>
        <v>-6052.8975729312187</v>
      </c>
      <c r="T31" s="291">
        <f>S31*(1+Expenses!$F$17)^(1/12)</f>
        <v>-6067.8256512501894</v>
      </c>
      <c r="U31" s="291">
        <f>T31*(1+Expenses!$F$17)^(1/12)</f>
        <v>-6082.7905462374765</v>
      </c>
      <c r="V31" s="291">
        <f>U31*(1+Expenses!$F$17)^(1/12)</f>
        <v>-6097.7923486929167</v>
      </c>
      <c r="W31" s="291">
        <f>V31*(1+Expenses!$F$17)^(1/12)</f>
        <v>-6112.831149640283</v>
      </c>
      <c r="X31" s="291">
        <f>W31*(1+Expenses!$F$17)^(1/12)</f>
        <v>-6127.9070403278374</v>
      </c>
      <c r="Y31" s="291">
        <f>X31*(1+Expenses!$F$17)^(1/12)</f>
        <v>-6143.0201122288845</v>
      </c>
      <c r="Z31" s="291">
        <f>Y31*(1+Expenses!$F$17)^(1/12)</f>
        <v>-6158.1704570423281</v>
      </c>
      <c r="AA31" s="291">
        <f>Z31*(1+Expenses!$F$17)^(1/12)</f>
        <v>-6173.358166693225</v>
      </c>
      <c r="AB31" s="291">
        <f>AA31*(1+Expenses!$F$17)^(1/12)</f>
        <v>-6188.5833333333449</v>
      </c>
      <c r="AC31" s="291">
        <f>AB31*(1+Expenses!$F$17)^(1/12)</f>
        <v>-6203.8460493417269</v>
      </c>
      <c r="AD31" s="291">
        <f>AC31*(1+Expenses!$F$17)^(1/12)</f>
        <v>-6219.1464073252437</v>
      </c>
      <c r="AE31" s="291">
        <f>AD31*(1+Expenses!$F$17)^(1/12)</f>
        <v>-6234.4845001191607</v>
      </c>
      <c r="AF31" s="291">
        <f>AE31*(1+Expenses!$F$17)^(1/12)</f>
        <v>-6249.8604207877006</v>
      </c>
      <c r="AG31" s="291">
        <f>AF31*(1+Expenses!$F$17)^(1/12)</f>
        <v>-6265.2742626246063</v>
      </c>
      <c r="AH31" s="291">
        <f>AG31*(1+Expenses!$F$17)^(1/12)</f>
        <v>-6280.72611915371</v>
      </c>
      <c r="AI31" s="291">
        <f>AH31*(1+Expenses!$F$17)^(1/12)</f>
        <v>-6296.2160841294972</v>
      </c>
      <c r="AJ31" s="291">
        <f>AI31*(1+Expenses!$F$17)^(1/12)</f>
        <v>-6311.7442515376779</v>
      </c>
      <c r="AK31" s="291">
        <f>AJ31*(1+Expenses!$F$17)^(1/12)</f>
        <v>-6327.3107155957568</v>
      </c>
      <c r="AL31" s="291">
        <f>AK31*(1+Expenses!$F$17)^(1/12)</f>
        <v>-6342.9155707536038</v>
      </c>
      <c r="AM31" s="291">
        <f>AL31*(1+Expenses!$F$17)^(1/12)</f>
        <v>-6358.5589116940282</v>
      </c>
      <c r="AN31" s="291">
        <f>AM31*(1+Expenses!$F$17)^(1/12)</f>
        <v>-6374.2408333333515</v>
      </c>
      <c r="AO31" s="291">
        <f>AN31*(1+Expenses!$F$17)^(1/12)</f>
        <v>-6389.9614308219852</v>
      </c>
      <c r="AP31" s="291">
        <f>AO31*(1+Expenses!$F$17)^(1/12)</f>
        <v>-6405.720799545008</v>
      </c>
      <c r="AQ31" s="291">
        <f>AP31*(1+Expenses!$F$17)^(1/12)</f>
        <v>-6421.5190351227429</v>
      </c>
      <c r="AR31" s="291">
        <f>AQ31*(1+Expenses!$F$17)^(1/12)</f>
        <v>-6437.3562334113385</v>
      </c>
      <c r="AS31" s="291">
        <f>AR31*(1+Expenses!$F$17)^(1/12)</f>
        <v>-6453.232490503352</v>
      </c>
      <c r="AT31" s="291">
        <f>AS31*(1+Expenses!$F$17)^(1/12)</f>
        <v>-6469.1479027283285</v>
      </c>
      <c r="AU31" s="291">
        <f>AT31*(1+Expenses!$F$17)^(1/12)</f>
        <v>-6485.1025666533887</v>
      </c>
      <c r="AV31" s="291">
        <f>AU31*(1+Expenses!$F$17)^(1/12)</f>
        <v>-6501.0965790838154</v>
      </c>
      <c r="AW31" s="291">
        <f>AV31*(1+Expenses!$F$17)^(1/12)</f>
        <v>-6517.1300370636363</v>
      </c>
      <c r="AX31" s="291">
        <f>AW31*(1+Expenses!$F$17)^(1/12)</f>
        <v>-6533.2030378762192</v>
      </c>
      <c r="AY31" s="291">
        <f>AX31*(1+Expenses!$F$17)^(1/12)</f>
        <v>-6549.3156790448556</v>
      </c>
      <c r="AZ31" s="291">
        <f>AY31*(1+Expenses!$F$17)^(1/12)</f>
        <v>-6565.4680583333584</v>
      </c>
      <c r="BA31" s="291">
        <f>AZ31*(1+Expenses!$F$17)^(1/12)</f>
        <v>-6581.660273746651</v>
      </c>
      <c r="BB31" s="291">
        <f>BA31*(1+Expenses!$F$17)^(1/12)</f>
        <v>-6597.8924235313643</v>
      </c>
      <c r="BC31" s="291">
        <f>BB31*(1+Expenses!$F$17)^(1/12)</f>
        <v>-6614.1646061764313</v>
      </c>
      <c r="BD31" s="291">
        <f>BC31*(1+Expenses!$F$17)^(1/12)</f>
        <v>-6630.4769204136855</v>
      </c>
      <c r="BE31" s="291">
        <f>BD31*(1+Expenses!$F$17)^(1/12)</f>
        <v>-6646.8294652184586</v>
      </c>
      <c r="BF31" s="291">
        <f>BE31*(1+Expenses!$F$17)^(1/12)</f>
        <v>-6663.2223398101842</v>
      </c>
      <c r="BG31" s="291">
        <f>BF31*(1+Expenses!$F$17)^(1/12)</f>
        <v>-6679.6556436529963</v>
      </c>
      <c r="BH31" s="291">
        <f>BG31*(1+Expenses!$F$17)^(1/12)</f>
        <v>-6696.1294764563354</v>
      </c>
      <c r="BI31" s="291">
        <f>BH31*(1+Expenses!$F$17)^(1/12)</f>
        <v>-6712.6439381755517</v>
      </c>
      <c r="BJ31" s="291">
        <f>BI31*(1+Expenses!$F$17)^(1/12)</f>
        <v>-6729.1991290125115</v>
      </c>
      <c r="BK31" s="291">
        <f>BJ31*(1+Expenses!$F$17)^(1/12)</f>
        <v>-6745.7951494162071</v>
      </c>
      <c r="BL31" s="291">
        <f>BK31*(1+Expenses!$F$17)^(1/12)</f>
        <v>-6762.4321000833652</v>
      </c>
      <c r="BM31" s="291">
        <f>BL31*(1+Expenses!$F$17)^(1/12)</f>
        <v>-6779.1100819590565</v>
      </c>
      <c r="BN31" s="291">
        <f>BM31*(1+Expenses!$F$17)^(1/12)</f>
        <v>-6795.8291962373114</v>
      </c>
      <c r="BO31" s="291">
        <f>BN31*(1+Expenses!$F$17)^(1/12)</f>
        <v>-6812.5895443617301</v>
      </c>
      <c r="BP31" s="291">
        <f>BO31*(1+Expenses!$F$17)^(1/12)</f>
        <v>-6829.391228026102</v>
      </c>
      <c r="BQ31" s="291">
        <f>BP31*(1+Expenses!$F$17)^(1/12)</f>
        <v>-6846.2343491750189</v>
      </c>
      <c r="BR31" s="291">
        <f>BQ31*(1+Expenses!$F$17)^(1/12)</f>
        <v>-6863.1190100044969</v>
      </c>
      <c r="BS31" s="291">
        <f>BR31*(1+Expenses!$F$17)^(1/12)</f>
        <v>-6880.0453129625939</v>
      </c>
      <c r="BT31" s="291">
        <f>BS31*(1+Expenses!$F$17)^(1/12)</f>
        <v>-6897.0133607500329</v>
      </c>
      <c r="BU31" s="291">
        <f>BT31*(1+Expenses!$F$17)^(1/12)</f>
        <v>-6914.0232563208256</v>
      </c>
      <c r="BV31" s="291">
        <f>BU31*(1+Expenses!$F$17)^(1/12)</f>
        <v>-6931.0751028828945</v>
      </c>
      <c r="BW31" s="291">
        <f>BV31*(1+Expenses!$F$17)^(1/12)</f>
        <v>-6948.1690038987008</v>
      </c>
      <c r="BX31" s="291">
        <f>BW31*(1+Expenses!$F$17)^(1/12)</f>
        <v>-6965.3050630858734</v>
      </c>
      <c r="BY31" s="291">
        <f>BX31*(1+Expenses!$F$17)^(1/12)</f>
        <v>-6982.4833844178356</v>
      </c>
      <c r="BZ31" s="291">
        <f>BY31*(1+Expenses!$F$17)^(1/12)</f>
        <v>-6999.7040721244384</v>
      </c>
      <c r="CA31" s="291">
        <f>BZ31*(1+Expenses!$F$17)^(1/12)</f>
        <v>-7016.9672306925895</v>
      </c>
      <c r="CB31" s="291">
        <f>CA31*(1+Expenses!$F$17)^(1/12)</f>
        <v>-7034.2729648668919</v>
      </c>
      <c r="CC31" s="291">
        <f>CB31*(1+Expenses!$F$17)^(1/12)</f>
        <v>-7051.6213796502761</v>
      </c>
      <c r="CD31" s="291">
        <f>CC31*(1+Expenses!$F$17)^(1/12)</f>
        <v>-7069.0125803046376</v>
      </c>
      <c r="CE31" s="291">
        <f>CD31*(1+Expenses!$F$17)^(1/12)</f>
        <v>-7086.446672351477</v>
      </c>
      <c r="CF31" s="291">
        <f>CE31*(1+Expenses!$F$17)^(1/12)</f>
        <v>-7103.9237615725397</v>
      </c>
      <c r="CG31" s="291">
        <f>CF31*(1+Expenses!$F$17)^(1/12)</f>
        <v>-7121.4439540104559</v>
      </c>
      <c r="CH31" s="291">
        <f>CG31*(1+Expenses!$F$17)^(1/12)</f>
        <v>-7139.0073559693865</v>
      </c>
      <c r="CI31" s="291">
        <f>CH31*(1+Expenses!$F$17)^(1/12)</f>
        <v>-7156.614074015667</v>
      </c>
      <c r="CJ31" s="291">
        <f>CI31*(1+Expenses!$F$17)^(1/12)</f>
        <v>-7174.2642149784551</v>
      </c>
      <c r="CK31" s="291">
        <f>CJ31*(1+Expenses!$F$17)^(1/12)</f>
        <v>-7191.9578859503763</v>
      </c>
      <c r="CL31" s="291">
        <f>CK31*(1+Expenses!$F$17)^(1/12)</f>
        <v>-7209.6951942881769</v>
      </c>
      <c r="CM31" s="291">
        <f>CL31*(1+Expenses!$F$17)^(1/12)</f>
        <v>-7227.4762476133728</v>
      </c>
      <c r="CN31" s="291">
        <f>CM31*(1+Expenses!$F$17)^(1/12)</f>
        <v>-7245.3011538129049</v>
      </c>
      <c r="CO31" s="291">
        <f>CN31*(1+Expenses!$F$17)^(1/12)</f>
        <v>-7263.1700210397903</v>
      </c>
      <c r="CP31" s="291">
        <f>CO31*(1+Expenses!$F$17)^(1/12)</f>
        <v>-7281.0829577137829</v>
      </c>
      <c r="CQ31" s="291">
        <f>CP31*(1+Expenses!$F$17)^(1/12)</f>
        <v>-7299.0400725220279</v>
      </c>
      <c r="CR31" s="291">
        <f>CQ31*(1+Expenses!$F$17)^(1/12)</f>
        <v>-7317.0414744197224</v>
      </c>
      <c r="CS31" s="291">
        <f>CR31*(1+Expenses!$F$17)^(1/12)</f>
        <v>-7335.0872726307762</v>
      </c>
      <c r="CT31" s="291">
        <f>CS31*(1+Expenses!$F$17)^(1/12)</f>
        <v>-7353.1775766484752</v>
      </c>
      <c r="CU31" s="291">
        <f>CT31*(1+Expenses!$F$17)^(1/12)</f>
        <v>-7371.3124962361444</v>
      </c>
      <c r="CV31" s="291">
        <f>CU31*(1+Expenses!$F$17)^(1/12)</f>
        <v>-7389.492141427816</v>
      </c>
      <c r="CW31" s="291">
        <f>CV31*(1+Expenses!$F$17)^(1/12)</f>
        <v>-7407.7166225288947</v>
      </c>
      <c r="CX31" s="291">
        <f>CW31*(1+Expenses!$F$17)^(1/12)</f>
        <v>-7425.9860501168296</v>
      </c>
      <c r="CY31" s="291">
        <f>CX31*(1+Expenses!$F$17)^(1/12)</f>
        <v>-7444.3005350417816</v>
      </c>
      <c r="CZ31" s="291">
        <f>CY31*(1+Expenses!$F$17)^(1/12)</f>
        <v>-7462.6601884272995</v>
      </c>
      <c r="DA31" s="291">
        <f>CZ31*(1+Expenses!$F$17)^(1/12)</f>
        <v>-7481.0651216709921</v>
      </c>
      <c r="DB31" s="291">
        <f>DA31*(1+Expenses!$F$17)^(1/12)</f>
        <v>-7499.5154464452044</v>
      </c>
      <c r="DC31" s="291">
        <f>DB31*(1+Expenses!$F$17)^(1/12)</f>
        <v>-7518.0112746976965</v>
      </c>
      <c r="DD31" s="291">
        <f>DC31*(1+Expenses!$F$17)^(1/12)</f>
        <v>-7536.5527186523213</v>
      </c>
      <c r="DE31" s="291">
        <f>DD31*(1+Expenses!$F$17)^(1/12)</f>
        <v>-7555.1398908097071</v>
      </c>
      <c r="DF31" s="291">
        <f>DE31*(1+Expenses!$F$17)^(1/12)</f>
        <v>-7573.7729039479373</v>
      </c>
      <c r="DG31" s="291">
        <f>DF31*(1+Expenses!$F$17)^(1/12)</f>
        <v>-7592.4518711232367</v>
      </c>
      <c r="DH31" s="291">
        <f>DG31*(1+Expenses!$F$17)^(1/12)</f>
        <v>-7611.1769056706589</v>
      </c>
      <c r="DI31" s="291">
        <f>DH31*(1+Expenses!$F$17)^(1/12)</f>
        <v>-7629.9481212047704</v>
      </c>
      <c r="DJ31" s="291">
        <f>DI31*(1+Expenses!$F$17)^(1/12)</f>
        <v>-7648.7656316203429</v>
      </c>
      <c r="DK31" s="291">
        <f>DJ31*(1+Expenses!$F$17)^(1/12)</f>
        <v>-7667.6295510930431</v>
      </c>
      <c r="DL31" s="291">
        <f>DK31*(1+Expenses!$F$17)^(1/12)</f>
        <v>-7686.5399940801262</v>
      </c>
      <c r="DM31" s="291">
        <f>DL31*(1+Expenses!$F$17)^(1/12)</f>
        <v>-7705.4970753211292</v>
      </c>
      <c r="DN31" s="291">
        <f>DM31*(1+Expenses!$F$17)^(1/12)</f>
        <v>-7724.5009098385681</v>
      </c>
      <c r="DO31" s="291">
        <f>DN31*(1+Expenses!$F$17)^(1/12)</f>
        <v>-7743.5516129386351</v>
      </c>
      <c r="DP31" s="291">
        <f>DO31*(1+Expenses!$F$17)^(1/12)</f>
        <v>-7762.6493002118996</v>
      </c>
      <c r="DQ31" s="291">
        <f>DP31*(1+Expenses!$F$17)^(1/12)</f>
        <v>-7781.7940875340064</v>
      </c>
      <c r="DR31" s="291">
        <f>DQ31*(1+Expenses!$F$17)^(1/12)</f>
        <v>-7800.9860910663829</v>
      </c>
      <c r="DS31" s="291">
        <f>DR31*(1+Expenses!$F$17)^(1/12)</f>
        <v>-7820.2254272569417</v>
      </c>
      <c r="DT31" s="291">
        <f>DS31*(1+Expenses!$F$17)^(1/12)</f>
        <v>-7839.5122128407866</v>
      </c>
      <c r="DU31" s="291">
        <f>DT31*(1+Expenses!$F$17)^(1/12)</f>
        <v>-7858.846564840921</v>
      </c>
      <c r="DV31" s="291">
        <f>DU31*(1+Expenses!$F$17)^(1/12)</f>
        <v>-7878.2286005689612</v>
      </c>
      <c r="DW31" s="291">
        <f>DV31*(1+Expenses!$F$17)^(1/12)</f>
        <v>-7897.6584376258425</v>
      </c>
      <c r="DX31" s="291">
        <f>DW31*(1+Expenses!$F$17)^(1/12)</f>
        <v>-7917.1361939025383</v>
      </c>
      <c r="DY31" s="291">
        <f>DX31*(1+Expenses!$F$17)^(1/12)</f>
        <v>-7936.6619875807719</v>
      </c>
      <c r="DZ31" s="291">
        <f>DY31*(1+Expenses!$F$17)^(1/12)</f>
        <v>-7956.2359371337343</v>
      </c>
      <c r="EA31" s="291">
        <f>DZ31*(1+Expenses!$F$17)^(1/12)</f>
        <v>-7975.8581613268034</v>
      </c>
      <c r="EB31" s="291">
        <f>EA31*(1+Expenses!$F$17)^(1/12)</f>
        <v>-7995.5287792182653</v>
      </c>
      <c r="EC31" s="291">
        <f>EB31*(1+Expenses!$F$17)^(1/12)</f>
        <v>-8015.2479101600356</v>
      </c>
      <c r="ED31" s="291">
        <f>EC31*(1+Expenses!$F$17)^(1/12)</f>
        <v>-8035.0156737983834</v>
      </c>
      <c r="EE31" s="291">
        <f>ED31*(1+Expenses!$F$17)^(1/12)</f>
        <v>-8054.8321900746587</v>
      </c>
    </row>
    <row r="32" spans="1:135" x14ac:dyDescent="0.4">
      <c r="A32" s="128">
        <f>SUMIF($2:$2,"&lt;="&amp;HOLD,'Monthly CF'!32:32)</f>
        <v>4673767.9618071057</v>
      </c>
      <c r="B32" s="80" t="str">
        <f>Expenses!E12</f>
        <v xml:space="preserve"> Real Estate Taxes</v>
      </c>
      <c r="C32" s="291"/>
      <c r="D32" s="291">
        <f>IF(Summary!$I$23=1,0,HLOOKUP(D2,Expenses!$J$6:$T$11,6,0)/12)</f>
        <v>35569.916666666664</v>
      </c>
      <c r="E32" s="291">
        <f>IF(Summary!$I$23=1,0,HLOOKUP(E2,Expenses!$J$6:$T$11,6,0)/12)</f>
        <v>35569.916666666664</v>
      </c>
      <c r="F32" s="291">
        <f>IF(Summary!$I$23=1,0,HLOOKUP(F2,Expenses!$J$6:$T$11,6,0)/12)</f>
        <v>35569.916666666664</v>
      </c>
      <c r="G32" s="291">
        <f>IF(Summary!$I$23=1,0,HLOOKUP(G2,Expenses!$J$6:$T$11,6,0)/12)</f>
        <v>35569.916666666664</v>
      </c>
      <c r="H32" s="291">
        <f>IF(Summary!$I$23=1,0,HLOOKUP(H2,Expenses!$J$6:$T$11,6,0)/12)</f>
        <v>35569.916666666664</v>
      </c>
      <c r="I32" s="291">
        <f>IF(Summary!$I$23=1,0,HLOOKUP(I2,Expenses!$J$6:$T$11,6,0)/12)</f>
        <v>35569.916666666664</v>
      </c>
      <c r="J32" s="291">
        <f>IF(Summary!$I$23=1,0,HLOOKUP(J2,Expenses!$J$6:$T$11,6,0)/12)</f>
        <v>35569.916666666664</v>
      </c>
      <c r="K32" s="291">
        <f>IF(Summary!$I$23=1,0,HLOOKUP(K2,Expenses!$J$6:$T$11,6,0)/12)</f>
        <v>35569.916666666664</v>
      </c>
      <c r="L32" s="291">
        <f>IF(Summary!$I$23=1,0,HLOOKUP(L2,Expenses!$J$6:$T$11,6,0)/12)</f>
        <v>35569.916666666664</v>
      </c>
      <c r="M32" s="291">
        <f>IF(Summary!$I$23=1,0,HLOOKUP(M2,Expenses!$J$6:$T$11,6,0)/12)</f>
        <v>35569.916666666664</v>
      </c>
      <c r="N32" s="291">
        <f>IF(Summary!$I$23=1,0,HLOOKUP(N2,Expenses!$J$6:$T$11,6,0)/12)</f>
        <v>35569.916666666664</v>
      </c>
      <c r="O32" s="291">
        <f>IF(Summary!$I$23=1,0,HLOOKUP(O2,Expenses!$J$6:$T$11,6,0)/12)</f>
        <v>35569.916666666664</v>
      </c>
      <c r="P32" s="291">
        <f>IF(Summary!$I$23=1,0,HLOOKUP(P2,Expenses!$J$6:$T$11,6,0)/12)</f>
        <v>36281.314999999995</v>
      </c>
      <c r="Q32" s="291">
        <f>IF(Summary!$I$23=1,0,HLOOKUP(Q2,Expenses!$J$6:$T$11,6,0)/12)</f>
        <v>36281.314999999995</v>
      </c>
      <c r="R32" s="291">
        <f>IF(Summary!$I$23=1,0,HLOOKUP(R2,Expenses!$J$6:$T$11,6,0)/12)</f>
        <v>36281.314999999995</v>
      </c>
      <c r="S32" s="291">
        <f>IF(Summary!$I$23=1,0,HLOOKUP(S2,Expenses!$J$6:$T$11,6,0)/12)</f>
        <v>36281.314999999995</v>
      </c>
      <c r="T32" s="291">
        <f>IF(Summary!$I$23=1,0,HLOOKUP(T2,Expenses!$J$6:$T$11,6,0)/12)</f>
        <v>36281.314999999995</v>
      </c>
      <c r="U32" s="291">
        <f>IF(Summary!$I$23=1,0,HLOOKUP(U2,Expenses!$J$6:$T$11,6,0)/12)</f>
        <v>36281.314999999995</v>
      </c>
      <c r="V32" s="291">
        <f>IF(Summary!$I$23=1,0,HLOOKUP(V2,Expenses!$J$6:$T$11,6,0)/12)</f>
        <v>36281.314999999995</v>
      </c>
      <c r="W32" s="291">
        <f>IF(Summary!$I$23=1,0,HLOOKUP(W2,Expenses!$J$6:$T$11,6,0)/12)</f>
        <v>36281.314999999995</v>
      </c>
      <c r="X32" s="291">
        <f>IF(Summary!$I$23=1,0,HLOOKUP(X2,Expenses!$J$6:$T$11,6,0)/12)</f>
        <v>36281.314999999995</v>
      </c>
      <c r="Y32" s="291">
        <f>IF(Summary!$I$23=1,0,HLOOKUP(Y2,Expenses!$J$6:$T$11,6,0)/12)</f>
        <v>36281.314999999995</v>
      </c>
      <c r="Z32" s="291">
        <f>IF(Summary!$I$23=1,0,HLOOKUP(Z2,Expenses!$J$6:$T$11,6,0)/12)</f>
        <v>36281.314999999995</v>
      </c>
      <c r="AA32" s="291">
        <f>IF(Summary!$I$23=1,0,HLOOKUP(AA2,Expenses!$J$6:$T$11,6,0)/12)</f>
        <v>36281.314999999995</v>
      </c>
      <c r="AB32" s="291">
        <f>IF(Summary!$I$23=1,0,HLOOKUP(AB2,Expenses!$J$6:$T$11,6,0)/12)</f>
        <v>37006.941299999999</v>
      </c>
      <c r="AC32" s="291">
        <f>IF(Summary!$I$23=1,0,HLOOKUP(AC2,Expenses!$J$6:$T$11,6,0)/12)</f>
        <v>37006.941299999999</v>
      </c>
      <c r="AD32" s="291">
        <f>IF(Summary!$I$23=1,0,HLOOKUP(AD2,Expenses!$J$6:$T$11,6,0)/12)</f>
        <v>37006.941299999999</v>
      </c>
      <c r="AE32" s="291">
        <f>IF(Summary!$I$23=1,0,HLOOKUP(AE2,Expenses!$J$6:$T$11,6,0)/12)</f>
        <v>37006.941299999999</v>
      </c>
      <c r="AF32" s="291">
        <f>IF(Summary!$I$23=1,0,HLOOKUP(AF2,Expenses!$J$6:$T$11,6,0)/12)</f>
        <v>37006.941299999999</v>
      </c>
      <c r="AG32" s="291">
        <f>IF(Summary!$I$23=1,0,HLOOKUP(AG2,Expenses!$J$6:$T$11,6,0)/12)</f>
        <v>37006.941299999999</v>
      </c>
      <c r="AH32" s="291">
        <f>IF(Summary!$I$23=1,0,HLOOKUP(AH2,Expenses!$J$6:$T$11,6,0)/12)</f>
        <v>37006.941299999999</v>
      </c>
      <c r="AI32" s="291">
        <f>IF(Summary!$I$23=1,0,HLOOKUP(AI2,Expenses!$J$6:$T$11,6,0)/12)</f>
        <v>37006.941299999999</v>
      </c>
      <c r="AJ32" s="291">
        <f>IF(Summary!$I$23=1,0,HLOOKUP(AJ2,Expenses!$J$6:$T$11,6,0)/12)</f>
        <v>37006.941299999999</v>
      </c>
      <c r="AK32" s="291">
        <f>IF(Summary!$I$23=1,0,HLOOKUP(AK2,Expenses!$J$6:$T$11,6,0)/12)</f>
        <v>37006.941299999999</v>
      </c>
      <c r="AL32" s="291">
        <f>IF(Summary!$I$23=1,0,HLOOKUP(AL2,Expenses!$J$6:$T$11,6,0)/12)</f>
        <v>37006.941299999999</v>
      </c>
      <c r="AM32" s="291">
        <f>IF(Summary!$I$23=1,0,HLOOKUP(AM2,Expenses!$J$6:$T$11,6,0)/12)</f>
        <v>37006.941299999999</v>
      </c>
      <c r="AN32" s="291">
        <f>IF(Summary!$I$23=1,0,HLOOKUP(AN2,Expenses!$J$6:$T$11,6,0)/12)</f>
        <v>37747.080125999993</v>
      </c>
      <c r="AO32" s="291">
        <f>IF(Summary!$I$23=1,0,HLOOKUP(AO2,Expenses!$J$6:$T$11,6,0)/12)</f>
        <v>37747.080125999993</v>
      </c>
      <c r="AP32" s="291">
        <f>IF(Summary!$I$23=1,0,HLOOKUP(AP2,Expenses!$J$6:$T$11,6,0)/12)</f>
        <v>37747.080125999993</v>
      </c>
      <c r="AQ32" s="291">
        <f>IF(Summary!$I$23=1,0,HLOOKUP(AQ2,Expenses!$J$6:$T$11,6,0)/12)</f>
        <v>37747.080125999993</v>
      </c>
      <c r="AR32" s="291">
        <f>IF(Summary!$I$23=1,0,HLOOKUP(AR2,Expenses!$J$6:$T$11,6,0)/12)</f>
        <v>37747.080125999993</v>
      </c>
      <c r="AS32" s="291">
        <f>IF(Summary!$I$23=1,0,HLOOKUP(AS2,Expenses!$J$6:$T$11,6,0)/12)</f>
        <v>37747.080125999993</v>
      </c>
      <c r="AT32" s="291">
        <f>IF(Summary!$I$23=1,0,HLOOKUP(AT2,Expenses!$J$6:$T$11,6,0)/12)</f>
        <v>37747.080125999993</v>
      </c>
      <c r="AU32" s="291">
        <f>IF(Summary!$I$23=1,0,HLOOKUP(AU2,Expenses!$J$6:$T$11,6,0)/12)</f>
        <v>37747.080125999993</v>
      </c>
      <c r="AV32" s="291">
        <f>IF(Summary!$I$23=1,0,HLOOKUP(AV2,Expenses!$J$6:$T$11,6,0)/12)</f>
        <v>37747.080125999993</v>
      </c>
      <c r="AW32" s="291">
        <f>IF(Summary!$I$23=1,0,HLOOKUP(AW2,Expenses!$J$6:$T$11,6,0)/12)</f>
        <v>37747.080125999993</v>
      </c>
      <c r="AX32" s="291">
        <f>IF(Summary!$I$23=1,0,HLOOKUP(AX2,Expenses!$J$6:$T$11,6,0)/12)</f>
        <v>37747.080125999993</v>
      </c>
      <c r="AY32" s="291">
        <f>IF(Summary!$I$23=1,0,HLOOKUP(AY2,Expenses!$J$6:$T$11,6,0)/12)</f>
        <v>37747.080125999993</v>
      </c>
      <c r="AZ32" s="291">
        <f>IF(Summary!$I$23=1,0,HLOOKUP(AZ2,Expenses!$J$6:$T$11,6,0)/12)</f>
        <v>38502.021728519998</v>
      </c>
      <c r="BA32" s="291">
        <f>IF(Summary!$I$23=1,0,HLOOKUP(BA2,Expenses!$J$6:$T$11,6,0)/12)</f>
        <v>38502.021728519998</v>
      </c>
      <c r="BB32" s="291">
        <f>IF(Summary!$I$23=1,0,HLOOKUP(BB2,Expenses!$J$6:$T$11,6,0)/12)</f>
        <v>38502.021728519998</v>
      </c>
      <c r="BC32" s="291">
        <f>IF(Summary!$I$23=1,0,HLOOKUP(BC2,Expenses!$J$6:$T$11,6,0)/12)</f>
        <v>38502.021728519998</v>
      </c>
      <c r="BD32" s="291">
        <f>IF(Summary!$I$23=1,0,HLOOKUP(BD2,Expenses!$J$6:$T$11,6,0)/12)</f>
        <v>38502.021728519998</v>
      </c>
      <c r="BE32" s="291">
        <f>IF(Summary!$I$23=1,0,HLOOKUP(BE2,Expenses!$J$6:$T$11,6,0)/12)</f>
        <v>38502.021728519998</v>
      </c>
      <c r="BF32" s="291">
        <f>IF(Summary!$I$23=1,0,HLOOKUP(BF2,Expenses!$J$6:$T$11,6,0)/12)</f>
        <v>38502.021728519998</v>
      </c>
      <c r="BG32" s="291">
        <f>IF(Summary!$I$23=1,0,HLOOKUP(BG2,Expenses!$J$6:$T$11,6,0)/12)</f>
        <v>38502.021728519998</v>
      </c>
      <c r="BH32" s="291">
        <f>IF(Summary!$I$23=1,0,HLOOKUP(BH2,Expenses!$J$6:$T$11,6,0)/12)</f>
        <v>38502.021728519998</v>
      </c>
      <c r="BI32" s="291">
        <f>IF(Summary!$I$23=1,0,HLOOKUP(BI2,Expenses!$J$6:$T$11,6,0)/12)</f>
        <v>38502.021728519998</v>
      </c>
      <c r="BJ32" s="291">
        <f>IF(Summary!$I$23=1,0,HLOOKUP(BJ2,Expenses!$J$6:$T$11,6,0)/12)</f>
        <v>38502.021728519998</v>
      </c>
      <c r="BK32" s="291">
        <f>IF(Summary!$I$23=1,0,HLOOKUP(BK2,Expenses!$J$6:$T$11,6,0)/12)</f>
        <v>38502.021728519998</v>
      </c>
      <c r="BL32" s="291">
        <f>IF(Summary!$I$23=1,0,HLOOKUP(BL2,Expenses!$J$6:$T$11,6,0)/12)</f>
        <v>39272.062163090399</v>
      </c>
      <c r="BM32" s="291">
        <f>IF(Summary!$I$23=1,0,HLOOKUP(BM2,Expenses!$J$6:$T$11,6,0)/12)</f>
        <v>39272.062163090399</v>
      </c>
      <c r="BN32" s="291">
        <f>IF(Summary!$I$23=1,0,HLOOKUP(BN2,Expenses!$J$6:$T$11,6,0)/12)</f>
        <v>39272.062163090399</v>
      </c>
      <c r="BO32" s="291">
        <f>IF(Summary!$I$23=1,0,HLOOKUP(BO2,Expenses!$J$6:$T$11,6,0)/12)</f>
        <v>39272.062163090399</v>
      </c>
      <c r="BP32" s="291">
        <f>IF(Summary!$I$23=1,0,HLOOKUP(BP2,Expenses!$J$6:$T$11,6,0)/12)</f>
        <v>39272.062163090399</v>
      </c>
      <c r="BQ32" s="291">
        <f>IF(Summary!$I$23=1,0,HLOOKUP(BQ2,Expenses!$J$6:$T$11,6,0)/12)</f>
        <v>39272.062163090399</v>
      </c>
      <c r="BR32" s="291">
        <f>IF(Summary!$I$23=1,0,HLOOKUP(BR2,Expenses!$J$6:$T$11,6,0)/12)</f>
        <v>39272.062163090399</v>
      </c>
      <c r="BS32" s="291">
        <f>IF(Summary!$I$23=1,0,HLOOKUP(BS2,Expenses!$J$6:$T$11,6,0)/12)</f>
        <v>39272.062163090399</v>
      </c>
      <c r="BT32" s="291">
        <f>IF(Summary!$I$23=1,0,HLOOKUP(BT2,Expenses!$J$6:$T$11,6,0)/12)</f>
        <v>39272.062163090399</v>
      </c>
      <c r="BU32" s="291">
        <f>IF(Summary!$I$23=1,0,HLOOKUP(BU2,Expenses!$J$6:$T$11,6,0)/12)</f>
        <v>39272.062163090399</v>
      </c>
      <c r="BV32" s="291">
        <f>IF(Summary!$I$23=1,0,HLOOKUP(BV2,Expenses!$J$6:$T$11,6,0)/12)</f>
        <v>39272.062163090399</v>
      </c>
      <c r="BW32" s="291">
        <f>IF(Summary!$I$23=1,0,HLOOKUP(BW2,Expenses!$J$6:$T$11,6,0)/12)</f>
        <v>39272.062163090399</v>
      </c>
      <c r="BX32" s="291">
        <f>IF(Summary!$I$23=1,0,HLOOKUP(BX2,Expenses!$J$6:$T$11,6,0)/12)</f>
        <v>40057.503406352211</v>
      </c>
      <c r="BY32" s="291">
        <f>IF(Summary!$I$23=1,0,HLOOKUP(BY2,Expenses!$J$6:$T$11,6,0)/12)</f>
        <v>40057.503406352211</v>
      </c>
      <c r="BZ32" s="291">
        <f>IF(Summary!$I$23=1,0,HLOOKUP(BZ2,Expenses!$J$6:$T$11,6,0)/12)</f>
        <v>40057.503406352211</v>
      </c>
      <c r="CA32" s="291">
        <f>IF(Summary!$I$23=1,0,HLOOKUP(CA2,Expenses!$J$6:$T$11,6,0)/12)</f>
        <v>40057.503406352211</v>
      </c>
      <c r="CB32" s="291">
        <f>IF(Summary!$I$23=1,0,HLOOKUP(CB2,Expenses!$J$6:$T$11,6,0)/12)</f>
        <v>40057.503406352211</v>
      </c>
      <c r="CC32" s="291">
        <f>IF(Summary!$I$23=1,0,HLOOKUP(CC2,Expenses!$J$6:$T$11,6,0)/12)</f>
        <v>40057.503406352211</v>
      </c>
      <c r="CD32" s="291">
        <f>IF(Summary!$I$23=1,0,HLOOKUP(CD2,Expenses!$J$6:$T$11,6,0)/12)</f>
        <v>40057.503406352211</v>
      </c>
      <c r="CE32" s="291">
        <f>IF(Summary!$I$23=1,0,HLOOKUP(CE2,Expenses!$J$6:$T$11,6,0)/12)</f>
        <v>40057.503406352211</v>
      </c>
      <c r="CF32" s="291">
        <f>IF(Summary!$I$23=1,0,HLOOKUP(CF2,Expenses!$J$6:$T$11,6,0)/12)</f>
        <v>40057.503406352211</v>
      </c>
      <c r="CG32" s="291">
        <f>IF(Summary!$I$23=1,0,HLOOKUP(CG2,Expenses!$J$6:$T$11,6,0)/12)</f>
        <v>40057.503406352211</v>
      </c>
      <c r="CH32" s="291">
        <f>IF(Summary!$I$23=1,0,HLOOKUP(CH2,Expenses!$J$6:$T$11,6,0)/12)</f>
        <v>40057.503406352211</v>
      </c>
      <c r="CI32" s="291">
        <f>IF(Summary!$I$23=1,0,HLOOKUP(CI2,Expenses!$J$6:$T$11,6,0)/12)</f>
        <v>40057.503406352211</v>
      </c>
      <c r="CJ32" s="291">
        <f>IF(Summary!$I$23=1,0,HLOOKUP(CJ2,Expenses!$J$6:$T$11,6,0)/12)</f>
        <v>40858.653474479252</v>
      </c>
      <c r="CK32" s="291">
        <f>IF(Summary!$I$23=1,0,HLOOKUP(CK2,Expenses!$J$6:$T$11,6,0)/12)</f>
        <v>40858.653474479252</v>
      </c>
      <c r="CL32" s="291">
        <f>IF(Summary!$I$23=1,0,HLOOKUP(CL2,Expenses!$J$6:$T$11,6,0)/12)</f>
        <v>40858.653474479252</v>
      </c>
      <c r="CM32" s="291">
        <f>IF(Summary!$I$23=1,0,HLOOKUP(CM2,Expenses!$J$6:$T$11,6,0)/12)</f>
        <v>40858.653474479252</v>
      </c>
      <c r="CN32" s="291">
        <f>IF(Summary!$I$23=1,0,HLOOKUP(CN2,Expenses!$J$6:$T$11,6,0)/12)</f>
        <v>40858.653474479252</v>
      </c>
      <c r="CO32" s="291">
        <f>IF(Summary!$I$23=1,0,HLOOKUP(CO2,Expenses!$J$6:$T$11,6,0)/12)</f>
        <v>40858.653474479252</v>
      </c>
      <c r="CP32" s="291">
        <f>IF(Summary!$I$23=1,0,HLOOKUP(CP2,Expenses!$J$6:$T$11,6,0)/12)</f>
        <v>40858.653474479252</v>
      </c>
      <c r="CQ32" s="291">
        <f>IF(Summary!$I$23=1,0,HLOOKUP(CQ2,Expenses!$J$6:$T$11,6,0)/12)</f>
        <v>40858.653474479252</v>
      </c>
      <c r="CR32" s="291">
        <f>IF(Summary!$I$23=1,0,HLOOKUP(CR2,Expenses!$J$6:$T$11,6,0)/12)</f>
        <v>40858.653474479252</v>
      </c>
      <c r="CS32" s="291">
        <f>IF(Summary!$I$23=1,0,HLOOKUP(CS2,Expenses!$J$6:$T$11,6,0)/12)</f>
        <v>40858.653474479252</v>
      </c>
      <c r="CT32" s="291">
        <f>IF(Summary!$I$23=1,0,HLOOKUP(CT2,Expenses!$J$6:$T$11,6,0)/12)</f>
        <v>40858.653474479252</v>
      </c>
      <c r="CU32" s="291">
        <f>IF(Summary!$I$23=1,0,HLOOKUP(CU2,Expenses!$J$6:$T$11,6,0)/12)</f>
        <v>40858.653474479252</v>
      </c>
      <c r="CV32" s="291">
        <f>IF(Summary!$I$23=1,0,HLOOKUP(CV2,Expenses!$J$6:$T$11,6,0)/12)</f>
        <v>41675.826543968833</v>
      </c>
      <c r="CW32" s="291">
        <f>IF(Summary!$I$23=1,0,HLOOKUP(CW2,Expenses!$J$6:$T$11,6,0)/12)</f>
        <v>41675.826543968833</v>
      </c>
      <c r="CX32" s="291">
        <f>IF(Summary!$I$23=1,0,HLOOKUP(CX2,Expenses!$J$6:$T$11,6,0)/12)</f>
        <v>41675.826543968833</v>
      </c>
      <c r="CY32" s="291">
        <f>IF(Summary!$I$23=1,0,HLOOKUP(CY2,Expenses!$J$6:$T$11,6,0)/12)</f>
        <v>41675.826543968833</v>
      </c>
      <c r="CZ32" s="291">
        <f>IF(Summary!$I$23=1,0,HLOOKUP(CZ2,Expenses!$J$6:$T$11,6,0)/12)</f>
        <v>41675.826543968833</v>
      </c>
      <c r="DA32" s="291">
        <f>IF(Summary!$I$23=1,0,HLOOKUP(DA2,Expenses!$J$6:$T$11,6,0)/12)</f>
        <v>41675.826543968833</v>
      </c>
      <c r="DB32" s="291">
        <f>IF(Summary!$I$23=1,0,HLOOKUP(DB2,Expenses!$J$6:$T$11,6,0)/12)</f>
        <v>41675.826543968833</v>
      </c>
      <c r="DC32" s="291">
        <f>IF(Summary!$I$23=1,0,HLOOKUP(DC2,Expenses!$J$6:$T$11,6,0)/12)</f>
        <v>41675.826543968833</v>
      </c>
      <c r="DD32" s="291">
        <f>IF(Summary!$I$23=1,0,HLOOKUP(DD2,Expenses!$J$6:$T$11,6,0)/12)</f>
        <v>41675.826543968833</v>
      </c>
      <c r="DE32" s="291">
        <f>IF(Summary!$I$23=1,0,HLOOKUP(DE2,Expenses!$J$6:$T$11,6,0)/12)</f>
        <v>41675.826543968833</v>
      </c>
      <c r="DF32" s="291">
        <f>IF(Summary!$I$23=1,0,HLOOKUP(DF2,Expenses!$J$6:$T$11,6,0)/12)</f>
        <v>41675.826543968833</v>
      </c>
      <c r="DG32" s="291">
        <f>IF(Summary!$I$23=1,0,HLOOKUP(DG2,Expenses!$J$6:$T$11,6,0)/12)</f>
        <v>41675.826543968833</v>
      </c>
      <c r="DH32" s="291">
        <f>IF(Summary!$I$23=1,0,HLOOKUP(DH2,Expenses!$J$6:$T$11,6,0)/12)</f>
        <v>42509.343074848213</v>
      </c>
      <c r="DI32" s="291">
        <f>IF(Summary!$I$23=1,0,HLOOKUP(DI2,Expenses!$J$6:$T$11,6,0)/12)</f>
        <v>42509.343074848213</v>
      </c>
      <c r="DJ32" s="291">
        <f>IF(Summary!$I$23=1,0,HLOOKUP(DJ2,Expenses!$J$6:$T$11,6,0)/12)</f>
        <v>42509.343074848213</v>
      </c>
      <c r="DK32" s="291">
        <f>IF(Summary!$I$23=1,0,HLOOKUP(DK2,Expenses!$J$6:$T$11,6,0)/12)</f>
        <v>42509.343074848213</v>
      </c>
      <c r="DL32" s="291">
        <f>IF(Summary!$I$23=1,0,HLOOKUP(DL2,Expenses!$J$6:$T$11,6,0)/12)</f>
        <v>42509.343074848213</v>
      </c>
      <c r="DM32" s="291">
        <f>IF(Summary!$I$23=1,0,HLOOKUP(DM2,Expenses!$J$6:$T$11,6,0)/12)</f>
        <v>42509.343074848213</v>
      </c>
      <c r="DN32" s="291">
        <f>IF(Summary!$I$23=1,0,HLOOKUP(DN2,Expenses!$J$6:$T$11,6,0)/12)</f>
        <v>42509.343074848213</v>
      </c>
      <c r="DO32" s="291">
        <f>IF(Summary!$I$23=1,0,HLOOKUP(DO2,Expenses!$J$6:$T$11,6,0)/12)</f>
        <v>42509.343074848213</v>
      </c>
      <c r="DP32" s="291">
        <f>IF(Summary!$I$23=1,0,HLOOKUP(DP2,Expenses!$J$6:$T$11,6,0)/12)</f>
        <v>42509.343074848213</v>
      </c>
      <c r="DQ32" s="291">
        <f>IF(Summary!$I$23=1,0,HLOOKUP(DQ2,Expenses!$J$6:$T$11,6,0)/12)</f>
        <v>42509.343074848213</v>
      </c>
      <c r="DR32" s="291">
        <f>IF(Summary!$I$23=1,0,HLOOKUP(DR2,Expenses!$J$6:$T$11,6,0)/12)</f>
        <v>42509.343074848213</v>
      </c>
      <c r="DS32" s="291">
        <f>IF(Summary!$I$23=1,0,HLOOKUP(DS2,Expenses!$J$6:$T$11,6,0)/12)</f>
        <v>42509.343074848213</v>
      </c>
      <c r="DT32" s="291">
        <f ca="1">IF(Summary!$I$23=1,0,HLOOKUP(DT2,Expenses!$J$6:$T$11,6,0)/12)</f>
        <v>49258.079331494875</v>
      </c>
      <c r="DU32" s="291">
        <f ca="1">IF(Summary!$I$23=1,0,HLOOKUP(DU2,Expenses!$J$6:$T$11,6,0)/12)</f>
        <v>49258.079331494875</v>
      </c>
      <c r="DV32" s="291">
        <f ca="1">IF(Summary!$I$23=1,0,HLOOKUP(DV2,Expenses!$J$6:$T$11,6,0)/12)</f>
        <v>49258.079331494875</v>
      </c>
      <c r="DW32" s="291">
        <f ca="1">IF(Summary!$I$23=1,0,HLOOKUP(DW2,Expenses!$J$6:$T$11,6,0)/12)</f>
        <v>49258.079331494875</v>
      </c>
      <c r="DX32" s="291">
        <f ca="1">IF(Summary!$I$23=1,0,HLOOKUP(DX2,Expenses!$J$6:$T$11,6,0)/12)</f>
        <v>49258.079331494875</v>
      </c>
      <c r="DY32" s="291">
        <f ca="1">IF(Summary!$I$23=1,0,HLOOKUP(DY2,Expenses!$J$6:$T$11,6,0)/12)</f>
        <v>49258.079331494875</v>
      </c>
      <c r="DZ32" s="291">
        <f ca="1">IF(Summary!$I$23=1,0,HLOOKUP(DZ2,Expenses!$J$6:$T$11,6,0)/12)</f>
        <v>49258.079331494875</v>
      </c>
      <c r="EA32" s="291">
        <f ca="1">IF(Summary!$I$23=1,0,HLOOKUP(EA2,Expenses!$J$6:$T$11,6,0)/12)</f>
        <v>49258.079331494875</v>
      </c>
      <c r="EB32" s="291">
        <f ca="1">IF(Summary!$I$23=1,0,HLOOKUP(EB2,Expenses!$J$6:$T$11,6,0)/12)</f>
        <v>49258.079331494875</v>
      </c>
      <c r="EC32" s="291">
        <f ca="1">IF(Summary!$I$23=1,0,HLOOKUP(EC2,Expenses!$J$6:$T$11,6,0)/12)</f>
        <v>49258.079331494875</v>
      </c>
      <c r="ED32" s="291">
        <f ca="1">IF(Summary!$I$23=1,0,HLOOKUP(ED2,Expenses!$J$6:$T$11,6,0)/12)</f>
        <v>49258.079331494875</v>
      </c>
      <c r="EE32" s="291">
        <f ca="1">IF(Summary!$I$23=1,0,HLOOKUP(EE2,Expenses!$J$6:$T$11,6,0)/12)</f>
        <v>49258.079331494875</v>
      </c>
    </row>
    <row r="33" spans="1:135" x14ac:dyDescent="0.4">
      <c r="A33" s="128">
        <f>SUMIF($2:$2,"&lt;="&amp;HOLD,'Monthly CF'!33:33)</f>
        <v>401235.77590147505</v>
      </c>
      <c r="B33" s="80" t="str">
        <f>Expenses!E13</f>
        <v xml:space="preserve"> Insurance</v>
      </c>
      <c r="C33" s="291"/>
      <c r="D33" s="291">
        <f>Expenses!$G13/12*((1+Expenses!$F$17)^('Monthly CF'!D$2-1))</f>
        <v>2916.6666666666665</v>
      </c>
      <c r="E33" s="291">
        <f>Expenses!$G13/12*((1+Expenses!$F$17)^('Monthly CF'!E$2-1))</f>
        <v>2916.6666666666665</v>
      </c>
      <c r="F33" s="291">
        <f>Expenses!$G13/12*((1+Expenses!$F$17)^('Monthly CF'!F$2-1))</f>
        <v>2916.6666666666665</v>
      </c>
      <c r="G33" s="291">
        <f>Expenses!$G13/12*((1+Expenses!$F$17)^('Monthly CF'!G$2-1))</f>
        <v>2916.6666666666665</v>
      </c>
      <c r="H33" s="291">
        <f>Expenses!$G13/12*((1+Expenses!$F$17)^('Monthly CF'!H$2-1))</f>
        <v>2916.6666666666665</v>
      </c>
      <c r="I33" s="291">
        <f>Expenses!$G13/12*((1+Expenses!$F$17)^('Monthly CF'!I$2-1))</f>
        <v>2916.6666666666665</v>
      </c>
      <c r="J33" s="291">
        <f>Expenses!$G13/12*((1+Expenses!$F$17)^('Monthly CF'!J$2-1))</f>
        <v>2916.6666666666665</v>
      </c>
      <c r="K33" s="291">
        <f>Expenses!$G13/12*((1+Expenses!$F$17)^('Monthly CF'!K$2-1))</f>
        <v>2916.6666666666665</v>
      </c>
      <c r="L33" s="291">
        <f>Expenses!$G13/12*((1+Expenses!$F$17)^('Monthly CF'!L$2-1))</f>
        <v>2916.6666666666665</v>
      </c>
      <c r="M33" s="291">
        <f>Expenses!$G13/12*((1+Expenses!$F$17)^('Monthly CF'!M$2-1))</f>
        <v>2916.6666666666665</v>
      </c>
      <c r="N33" s="291">
        <f>Expenses!$G13/12*((1+Expenses!$F$17)^('Monthly CF'!N$2-1))</f>
        <v>2916.6666666666665</v>
      </c>
      <c r="O33" s="291">
        <f>Expenses!$G13/12*((1+Expenses!$F$17)^('Monthly CF'!O$2-1))</f>
        <v>2916.6666666666665</v>
      </c>
      <c r="P33" s="291">
        <f>Expenses!$G13/12*((1+Expenses!$F$17)^('Monthly CF'!P$2-1))</f>
        <v>3004.1666666666665</v>
      </c>
      <c r="Q33" s="291">
        <f>Expenses!$G13/12*((1+Expenses!$F$17)^('Monthly CF'!Q$2-1))</f>
        <v>3004.1666666666665</v>
      </c>
      <c r="R33" s="291">
        <f>Expenses!$G13/12*((1+Expenses!$F$17)^('Monthly CF'!R$2-1))</f>
        <v>3004.1666666666665</v>
      </c>
      <c r="S33" s="291">
        <f>Expenses!$G13/12*((1+Expenses!$F$17)^('Monthly CF'!S$2-1))</f>
        <v>3004.1666666666665</v>
      </c>
      <c r="T33" s="291">
        <f>Expenses!$G13/12*((1+Expenses!$F$17)^('Monthly CF'!T$2-1))</f>
        <v>3004.1666666666665</v>
      </c>
      <c r="U33" s="291">
        <f>Expenses!$G13/12*((1+Expenses!$F$17)^('Monthly CF'!U$2-1))</f>
        <v>3004.1666666666665</v>
      </c>
      <c r="V33" s="291">
        <f>Expenses!$G13/12*((1+Expenses!$F$17)^('Monthly CF'!V$2-1))</f>
        <v>3004.1666666666665</v>
      </c>
      <c r="W33" s="291">
        <f>Expenses!$G13/12*((1+Expenses!$F$17)^('Monthly CF'!W$2-1))</f>
        <v>3004.1666666666665</v>
      </c>
      <c r="X33" s="291">
        <f>Expenses!$G13/12*((1+Expenses!$F$17)^('Monthly CF'!X$2-1))</f>
        <v>3004.1666666666665</v>
      </c>
      <c r="Y33" s="291">
        <f>Expenses!$G13/12*((1+Expenses!$F$17)^('Monthly CF'!Y$2-1))</f>
        <v>3004.1666666666665</v>
      </c>
      <c r="Z33" s="291">
        <f>Expenses!$G13/12*((1+Expenses!$F$17)^('Monthly CF'!Z$2-1))</f>
        <v>3004.1666666666665</v>
      </c>
      <c r="AA33" s="291">
        <f>Expenses!$G13/12*((1+Expenses!$F$17)^('Monthly CF'!AA$2-1))</f>
        <v>3004.1666666666665</v>
      </c>
      <c r="AB33" s="291">
        <f>Expenses!$G13/12*((1+Expenses!$F$17)^('Monthly CF'!AB$2-1))</f>
        <v>3094.2916666666665</v>
      </c>
      <c r="AC33" s="291">
        <f>Expenses!$G13/12*((1+Expenses!$F$17)^('Monthly CF'!AC$2-1))</f>
        <v>3094.2916666666665</v>
      </c>
      <c r="AD33" s="291">
        <f>Expenses!$G13/12*((1+Expenses!$F$17)^('Monthly CF'!AD$2-1))</f>
        <v>3094.2916666666665</v>
      </c>
      <c r="AE33" s="291">
        <f>Expenses!$G13/12*((1+Expenses!$F$17)^('Monthly CF'!AE$2-1))</f>
        <v>3094.2916666666665</v>
      </c>
      <c r="AF33" s="291">
        <f>Expenses!$G13/12*((1+Expenses!$F$17)^('Monthly CF'!AF$2-1))</f>
        <v>3094.2916666666665</v>
      </c>
      <c r="AG33" s="291">
        <f>Expenses!$G13/12*((1+Expenses!$F$17)^('Monthly CF'!AG$2-1))</f>
        <v>3094.2916666666665</v>
      </c>
      <c r="AH33" s="291">
        <f>Expenses!$G13/12*((1+Expenses!$F$17)^('Monthly CF'!AH$2-1))</f>
        <v>3094.2916666666665</v>
      </c>
      <c r="AI33" s="291">
        <f>Expenses!$G13/12*((1+Expenses!$F$17)^('Monthly CF'!AI$2-1))</f>
        <v>3094.2916666666665</v>
      </c>
      <c r="AJ33" s="291">
        <f>Expenses!$G13/12*((1+Expenses!$F$17)^('Monthly CF'!AJ$2-1))</f>
        <v>3094.2916666666665</v>
      </c>
      <c r="AK33" s="291">
        <f>Expenses!$G13/12*((1+Expenses!$F$17)^('Monthly CF'!AK$2-1))</f>
        <v>3094.2916666666665</v>
      </c>
      <c r="AL33" s="291">
        <f>Expenses!$G13/12*((1+Expenses!$F$17)^('Monthly CF'!AL$2-1))</f>
        <v>3094.2916666666665</v>
      </c>
      <c r="AM33" s="291">
        <f>Expenses!$G13/12*((1+Expenses!$F$17)^('Monthly CF'!AM$2-1))</f>
        <v>3094.2916666666665</v>
      </c>
      <c r="AN33" s="291">
        <f>Expenses!$G13/12*((1+Expenses!$F$17)^('Monthly CF'!AN$2-1))</f>
        <v>3187.1204166666666</v>
      </c>
      <c r="AO33" s="291">
        <f>Expenses!$G13/12*((1+Expenses!$F$17)^('Monthly CF'!AO$2-1))</f>
        <v>3187.1204166666666</v>
      </c>
      <c r="AP33" s="291">
        <f>Expenses!$G13/12*((1+Expenses!$F$17)^('Monthly CF'!AP$2-1))</f>
        <v>3187.1204166666666</v>
      </c>
      <c r="AQ33" s="291">
        <f>Expenses!$G13/12*((1+Expenses!$F$17)^('Monthly CF'!AQ$2-1))</f>
        <v>3187.1204166666666</v>
      </c>
      <c r="AR33" s="291">
        <f>Expenses!$G13/12*((1+Expenses!$F$17)^('Monthly CF'!AR$2-1))</f>
        <v>3187.1204166666666</v>
      </c>
      <c r="AS33" s="291">
        <f>Expenses!$G13/12*((1+Expenses!$F$17)^('Monthly CF'!AS$2-1))</f>
        <v>3187.1204166666666</v>
      </c>
      <c r="AT33" s="291">
        <f>Expenses!$G13/12*((1+Expenses!$F$17)^('Monthly CF'!AT$2-1))</f>
        <v>3187.1204166666666</v>
      </c>
      <c r="AU33" s="291">
        <f>Expenses!$G13/12*((1+Expenses!$F$17)^('Monthly CF'!AU$2-1))</f>
        <v>3187.1204166666666</v>
      </c>
      <c r="AV33" s="291">
        <f>Expenses!$G13/12*((1+Expenses!$F$17)^('Monthly CF'!AV$2-1))</f>
        <v>3187.1204166666666</v>
      </c>
      <c r="AW33" s="291">
        <f>Expenses!$G13/12*((1+Expenses!$F$17)^('Monthly CF'!AW$2-1))</f>
        <v>3187.1204166666666</v>
      </c>
      <c r="AX33" s="291">
        <f>Expenses!$G13/12*((1+Expenses!$F$17)^('Monthly CF'!AX$2-1))</f>
        <v>3187.1204166666666</v>
      </c>
      <c r="AY33" s="291">
        <f>Expenses!$G13/12*((1+Expenses!$F$17)^('Monthly CF'!AY$2-1))</f>
        <v>3187.1204166666666</v>
      </c>
      <c r="AZ33" s="291">
        <f>Expenses!$G13/12*((1+Expenses!$F$17)^('Monthly CF'!AZ$2-1))</f>
        <v>3282.7340291666665</v>
      </c>
      <c r="BA33" s="291">
        <f>Expenses!$G13/12*((1+Expenses!$F$17)^('Monthly CF'!BA$2-1))</f>
        <v>3282.7340291666665</v>
      </c>
      <c r="BB33" s="291">
        <f>Expenses!$G13/12*((1+Expenses!$F$17)^('Monthly CF'!BB$2-1))</f>
        <v>3282.7340291666665</v>
      </c>
      <c r="BC33" s="291">
        <f>Expenses!$G13/12*((1+Expenses!$F$17)^('Monthly CF'!BC$2-1))</f>
        <v>3282.7340291666665</v>
      </c>
      <c r="BD33" s="291">
        <f>Expenses!$G13/12*((1+Expenses!$F$17)^('Monthly CF'!BD$2-1))</f>
        <v>3282.7340291666665</v>
      </c>
      <c r="BE33" s="291">
        <f>Expenses!$G13/12*((1+Expenses!$F$17)^('Monthly CF'!BE$2-1))</f>
        <v>3282.7340291666665</v>
      </c>
      <c r="BF33" s="291">
        <f>Expenses!$G13/12*((1+Expenses!$F$17)^('Monthly CF'!BF$2-1))</f>
        <v>3282.7340291666665</v>
      </c>
      <c r="BG33" s="291">
        <f>Expenses!$G13/12*((1+Expenses!$F$17)^('Monthly CF'!BG$2-1))</f>
        <v>3282.7340291666665</v>
      </c>
      <c r="BH33" s="291">
        <f>Expenses!$G13/12*((1+Expenses!$F$17)^('Monthly CF'!BH$2-1))</f>
        <v>3282.7340291666665</v>
      </c>
      <c r="BI33" s="291">
        <f>Expenses!$G13/12*((1+Expenses!$F$17)^('Monthly CF'!BI$2-1))</f>
        <v>3282.7340291666665</v>
      </c>
      <c r="BJ33" s="291">
        <f>Expenses!$G13/12*((1+Expenses!$F$17)^('Monthly CF'!BJ$2-1))</f>
        <v>3282.7340291666665</v>
      </c>
      <c r="BK33" s="291">
        <f>Expenses!$G13/12*((1+Expenses!$F$17)^('Monthly CF'!BK$2-1))</f>
        <v>3282.7340291666665</v>
      </c>
      <c r="BL33" s="291">
        <f>Expenses!$G13/12*((1+Expenses!$F$17)^('Monthly CF'!BL$2-1))</f>
        <v>3381.2160500416662</v>
      </c>
      <c r="BM33" s="291">
        <f>Expenses!$G13/12*((1+Expenses!$F$17)^('Monthly CF'!BM$2-1))</f>
        <v>3381.2160500416662</v>
      </c>
      <c r="BN33" s="291">
        <f>Expenses!$G13/12*((1+Expenses!$F$17)^('Monthly CF'!BN$2-1))</f>
        <v>3381.2160500416662</v>
      </c>
      <c r="BO33" s="291">
        <f>Expenses!$G13/12*((1+Expenses!$F$17)^('Monthly CF'!BO$2-1))</f>
        <v>3381.2160500416662</v>
      </c>
      <c r="BP33" s="291">
        <f>Expenses!$G13/12*((1+Expenses!$F$17)^('Monthly CF'!BP$2-1))</f>
        <v>3381.2160500416662</v>
      </c>
      <c r="BQ33" s="291">
        <f>Expenses!$G13/12*((1+Expenses!$F$17)^('Monthly CF'!BQ$2-1))</f>
        <v>3381.2160500416662</v>
      </c>
      <c r="BR33" s="291">
        <f>Expenses!$G13/12*((1+Expenses!$F$17)^('Monthly CF'!BR$2-1))</f>
        <v>3381.2160500416662</v>
      </c>
      <c r="BS33" s="291">
        <f>Expenses!$G13/12*((1+Expenses!$F$17)^('Monthly CF'!BS$2-1))</f>
        <v>3381.2160500416662</v>
      </c>
      <c r="BT33" s="291">
        <f>Expenses!$G13/12*((1+Expenses!$F$17)^('Monthly CF'!BT$2-1))</f>
        <v>3381.2160500416662</v>
      </c>
      <c r="BU33" s="291">
        <f>Expenses!$G13/12*((1+Expenses!$F$17)^('Monthly CF'!BU$2-1))</f>
        <v>3381.2160500416662</v>
      </c>
      <c r="BV33" s="291">
        <f>Expenses!$G13/12*((1+Expenses!$F$17)^('Monthly CF'!BV$2-1))</f>
        <v>3381.2160500416662</v>
      </c>
      <c r="BW33" s="291">
        <f>Expenses!$G13/12*((1+Expenses!$F$17)^('Monthly CF'!BW$2-1))</f>
        <v>3381.2160500416662</v>
      </c>
      <c r="BX33" s="291">
        <f>Expenses!$G13/12*((1+Expenses!$F$17)^('Monthly CF'!BX$2-1))</f>
        <v>3482.6525315429162</v>
      </c>
      <c r="BY33" s="291">
        <f>Expenses!$G13/12*((1+Expenses!$F$17)^('Monthly CF'!BY$2-1))</f>
        <v>3482.6525315429162</v>
      </c>
      <c r="BZ33" s="291">
        <f>Expenses!$G13/12*((1+Expenses!$F$17)^('Monthly CF'!BZ$2-1))</f>
        <v>3482.6525315429162</v>
      </c>
      <c r="CA33" s="291">
        <f>Expenses!$G13/12*((1+Expenses!$F$17)^('Monthly CF'!CA$2-1))</f>
        <v>3482.6525315429162</v>
      </c>
      <c r="CB33" s="291">
        <f>Expenses!$G13/12*((1+Expenses!$F$17)^('Monthly CF'!CB$2-1))</f>
        <v>3482.6525315429162</v>
      </c>
      <c r="CC33" s="291">
        <f>Expenses!$G13/12*((1+Expenses!$F$17)^('Monthly CF'!CC$2-1))</f>
        <v>3482.6525315429162</v>
      </c>
      <c r="CD33" s="291">
        <f>Expenses!$G13/12*((1+Expenses!$F$17)^('Monthly CF'!CD$2-1))</f>
        <v>3482.6525315429162</v>
      </c>
      <c r="CE33" s="291">
        <f>Expenses!$G13/12*((1+Expenses!$F$17)^('Monthly CF'!CE$2-1))</f>
        <v>3482.6525315429162</v>
      </c>
      <c r="CF33" s="291">
        <f>Expenses!$G13/12*((1+Expenses!$F$17)^('Monthly CF'!CF$2-1))</f>
        <v>3482.6525315429162</v>
      </c>
      <c r="CG33" s="291">
        <f>Expenses!$G13/12*((1+Expenses!$F$17)^('Monthly CF'!CG$2-1))</f>
        <v>3482.6525315429162</v>
      </c>
      <c r="CH33" s="291">
        <f>Expenses!$G13/12*((1+Expenses!$F$17)^('Monthly CF'!CH$2-1))</f>
        <v>3482.6525315429162</v>
      </c>
      <c r="CI33" s="291">
        <f>Expenses!$G13/12*((1+Expenses!$F$17)^('Monthly CF'!CI$2-1))</f>
        <v>3482.6525315429162</v>
      </c>
      <c r="CJ33" s="291">
        <f>Expenses!$G13/12*((1+Expenses!$F$17)^('Monthly CF'!CJ$2-1))</f>
        <v>3587.1321074892039</v>
      </c>
      <c r="CK33" s="291">
        <f>Expenses!$G13/12*((1+Expenses!$F$17)^('Monthly CF'!CK$2-1))</f>
        <v>3587.1321074892039</v>
      </c>
      <c r="CL33" s="291">
        <f>Expenses!$G13/12*((1+Expenses!$F$17)^('Monthly CF'!CL$2-1))</f>
        <v>3587.1321074892039</v>
      </c>
      <c r="CM33" s="291">
        <f>Expenses!$G13/12*((1+Expenses!$F$17)^('Monthly CF'!CM$2-1))</f>
        <v>3587.1321074892039</v>
      </c>
      <c r="CN33" s="291">
        <f>Expenses!$G13/12*((1+Expenses!$F$17)^('Monthly CF'!CN$2-1))</f>
        <v>3587.1321074892039</v>
      </c>
      <c r="CO33" s="291">
        <f>Expenses!$G13/12*((1+Expenses!$F$17)^('Monthly CF'!CO$2-1))</f>
        <v>3587.1321074892039</v>
      </c>
      <c r="CP33" s="291">
        <f>Expenses!$G13/12*((1+Expenses!$F$17)^('Monthly CF'!CP$2-1))</f>
        <v>3587.1321074892039</v>
      </c>
      <c r="CQ33" s="291">
        <f>Expenses!$G13/12*((1+Expenses!$F$17)^('Monthly CF'!CQ$2-1))</f>
        <v>3587.1321074892039</v>
      </c>
      <c r="CR33" s="291">
        <f>Expenses!$G13/12*((1+Expenses!$F$17)^('Monthly CF'!CR$2-1))</f>
        <v>3587.1321074892039</v>
      </c>
      <c r="CS33" s="291">
        <f>Expenses!$G13/12*((1+Expenses!$F$17)^('Monthly CF'!CS$2-1))</f>
        <v>3587.1321074892039</v>
      </c>
      <c r="CT33" s="291">
        <f>Expenses!$G13/12*((1+Expenses!$F$17)^('Monthly CF'!CT$2-1))</f>
        <v>3587.1321074892039</v>
      </c>
      <c r="CU33" s="291">
        <f>Expenses!$G13/12*((1+Expenses!$F$17)^('Monthly CF'!CU$2-1))</f>
        <v>3587.1321074892039</v>
      </c>
      <c r="CV33" s="291">
        <f>Expenses!$G13/12*((1+Expenses!$F$17)^('Monthly CF'!CV$2-1))</f>
        <v>3694.7460707138798</v>
      </c>
      <c r="CW33" s="291">
        <f>Expenses!$G13/12*((1+Expenses!$F$17)^('Monthly CF'!CW$2-1))</f>
        <v>3694.7460707138798</v>
      </c>
      <c r="CX33" s="291">
        <f>Expenses!$G13/12*((1+Expenses!$F$17)^('Monthly CF'!CX$2-1))</f>
        <v>3694.7460707138798</v>
      </c>
      <c r="CY33" s="291">
        <f>Expenses!$G13/12*((1+Expenses!$F$17)^('Monthly CF'!CY$2-1))</f>
        <v>3694.7460707138798</v>
      </c>
      <c r="CZ33" s="291">
        <f>Expenses!$G13/12*((1+Expenses!$F$17)^('Monthly CF'!CZ$2-1))</f>
        <v>3694.7460707138798</v>
      </c>
      <c r="DA33" s="291">
        <f>Expenses!$G13/12*((1+Expenses!$F$17)^('Monthly CF'!DA$2-1))</f>
        <v>3694.7460707138798</v>
      </c>
      <c r="DB33" s="291">
        <f>Expenses!$G13/12*((1+Expenses!$F$17)^('Monthly CF'!DB$2-1))</f>
        <v>3694.7460707138798</v>
      </c>
      <c r="DC33" s="291">
        <f>Expenses!$G13/12*((1+Expenses!$F$17)^('Monthly CF'!DC$2-1))</f>
        <v>3694.7460707138798</v>
      </c>
      <c r="DD33" s="291">
        <f>Expenses!$G13/12*((1+Expenses!$F$17)^('Monthly CF'!DD$2-1))</f>
        <v>3694.7460707138798</v>
      </c>
      <c r="DE33" s="291">
        <f>Expenses!$G13/12*((1+Expenses!$F$17)^('Monthly CF'!DE$2-1))</f>
        <v>3694.7460707138798</v>
      </c>
      <c r="DF33" s="291">
        <f>Expenses!$G13/12*((1+Expenses!$F$17)^('Monthly CF'!DF$2-1))</f>
        <v>3694.7460707138798</v>
      </c>
      <c r="DG33" s="291">
        <f>Expenses!$G13/12*((1+Expenses!$F$17)^('Monthly CF'!DG$2-1))</f>
        <v>3694.7460707138798</v>
      </c>
      <c r="DH33" s="291">
        <f>Expenses!$G13/12*((1+Expenses!$F$17)^('Monthly CF'!DH$2-1))</f>
        <v>3805.5884528352963</v>
      </c>
      <c r="DI33" s="291">
        <f>Expenses!$G13/12*((1+Expenses!$F$17)^('Monthly CF'!DI$2-1))</f>
        <v>3805.5884528352963</v>
      </c>
      <c r="DJ33" s="291">
        <f>Expenses!$G13/12*((1+Expenses!$F$17)^('Monthly CF'!DJ$2-1))</f>
        <v>3805.5884528352963</v>
      </c>
      <c r="DK33" s="291">
        <f>Expenses!$G13/12*((1+Expenses!$F$17)^('Monthly CF'!DK$2-1))</f>
        <v>3805.5884528352963</v>
      </c>
      <c r="DL33" s="291">
        <f>Expenses!$G13/12*((1+Expenses!$F$17)^('Monthly CF'!DL$2-1))</f>
        <v>3805.5884528352963</v>
      </c>
      <c r="DM33" s="291">
        <f>Expenses!$G13/12*((1+Expenses!$F$17)^('Monthly CF'!DM$2-1))</f>
        <v>3805.5884528352963</v>
      </c>
      <c r="DN33" s="291">
        <f>Expenses!$G13/12*((1+Expenses!$F$17)^('Monthly CF'!DN$2-1))</f>
        <v>3805.5884528352963</v>
      </c>
      <c r="DO33" s="291">
        <f>Expenses!$G13/12*((1+Expenses!$F$17)^('Monthly CF'!DO$2-1))</f>
        <v>3805.5884528352963</v>
      </c>
      <c r="DP33" s="291">
        <f>Expenses!$G13/12*((1+Expenses!$F$17)^('Monthly CF'!DP$2-1))</f>
        <v>3805.5884528352963</v>
      </c>
      <c r="DQ33" s="291">
        <f>Expenses!$G13/12*((1+Expenses!$F$17)^('Monthly CF'!DQ$2-1))</f>
        <v>3805.5884528352963</v>
      </c>
      <c r="DR33" s="291">
        <f>Expenses!$G13/12*((1+Expenses!$F$17)^('Monthly CF'!DR$2-1))</f>
        <v>3805.5884528352963</v>
      </c>
      <c r="DS33" s="291">
        <f>Expenses!$G13/12*((1+Expenses!$F$17)^('Monthly CF'!DS$2-1))</f>
        <v>3805.5884528352963</v>
      </c>
      <c r="DT33" s="291">
        <f>Expenses!$G13/12*((1+Expenses!$F$17)^('Monthly CF'!DT$2-1))</f>
        <v>3919.7561064203551</v>
      </c>
      <c r="DU33" s="291">
        <f>Expenses!$G13/12*((1+Expenses!$F$17)^('Monthly CF'!DU$2-1))</f>
        <v>3919.7561064203551</v>
      </c>
      <c r="DV33" s="291">
        <f>Expenses!$G13/12*((1+Expenses!$F$17)^('Monthly CF'!DV$2-1))</f>
        <v>3919.7561064203551</v>
      </c>
      <c r="DW33" s="291">
        <f>Expenses!$G13/12*((1+Expenses!$F$17)^('Monthly CF'!DW$2-1))</f>
        <v>3919.7561064203551</v>
      </c>
      <c r="DX33" s="291">
        <f>Expenses!$G13/12*((1+Expenses!$F$17)^('Monthly CF'!DX$2-1))</f>
        <v>3919.7561064203551</v>
      </c>
      <c r="DY33" s="291">
        <f>Expenses!$G13/12*((1+Expenses!$F$17)^('Monthly CF'!DY$2-1))</f>
        <v>3919.7561064203551</v>
      </c>
      <c r="DZ33" s="291">
        <f>Expenses!$G13/12*((1+Expenses!$F$17)^('Monthly CF'!DZ$2-1))</f>
        <v>3919.7561064203551</v>
      </c>
      <c r="EA33" s="291">
        <f>Expenses!$G13/12*((1+Expenses!$F$17)^('Monthly CF'!EA$2-1))</f>
        <v>3919.7561064203551</v>
      </c>
      <c r="EB33" s="291">
        <f>Expenses!$G13/12*((1+Expenses!$F$17)^('Monthly CF'!EB$2-1))</f>
        <v>3919.7561064203551</v>
      </c>
      <c r="EC33" s="291">
        <f>Expenses!$G13/12*((1+Expenses!$F$17)^('Monthly CF'!EC$2-1))</f>
        <v>3919.7561064203551</v>
      </c>
      <c r="ED33" s="291">
        <f>Expenses!$G13/12*((1+Expenses!$F$17)^('Monthly CF'!ED$2-1))</f>
        <v>3919.7561064203551</v>
      </c>
      <c r="EE33" s="291">
        <f>Expenses!$G13/12*((1+Expenses!$F$17)^('Monthly CF'!EE$2-1))</f>
        <v>3919.7561064203551</v>
      </c>
    </row>
    <row r="34" spans="1:135" x14ac:dyDescent="0.4">
      <c r="A34" s="128">
        <f>SUMIF($2:$2,"&lt;="&amp;HOLD,'Monthly CF'!34:34)</f>
        <v>401235.77590147505</v>
      </c>
      <c r="B34" s="80" t="str">
        <f>Expenses!E14</f>
        <v xml:space="preserve"> Capital Reserves</v>
      </c>
      <c r="C34" s="291"/>
      <c r="D34" s="291">
        <f>Expenses!$G14/12*((1+Expenses!$F$17)^('Monthly CF'!D$2-1))</f>
        <v>2916.6666666666665</v>
      </c>
      <c r="E34" s="291">
        <f>Expenses!$G14/12*((1+Expenses!$F$17)^('Monthly CF'!E$2-1))</f>
        <v>2916.6666666666665</v>
      </c>
      <c r="F34" s="291">
        <f>Expenses!$G14/12*((1+Expenses!$F$17)^('Monthly CF'!F$2-1))</f>
        <v>2916.6666666666665</v>
      </c>
      <c r="G34" s="291">
        <f>Expenses!$G14/12*((1+Expenses!$F$17)^('Monthly CF'!G$2-1))</f>
        <v>2916.6666666666665</v>
      </c>
      <c r="H34" s="291">
        <f>Expenses!$G14/12*((1+Expenses!$F$17)^('Monthly CF'!H$2-1))</f>
        <v>2916.6666666666665</v>
      </c>
      <c r="I34" s="291">
        <f>Expenses!$G14/12*((1+Expenses!$F$17)^('Monthly CF'!I$2-1))</f>
        <v>2916.6666666666665</v>
      </c>
      <c r="J34" s="291">
        <f>Expenses!$G14/12*((1+Expenses!$F$17)^('Monthly CF'!J$2-1))</f>
        <v>2916.6666666666665</v>
      </c>
      <c r="K34" s="291">
        <f>Expenses!$G14/12*((1+Expenses!$F$17)^('Monthly CF'!K$2-1))</f>
        <v>2916.6666666666665</v>
      </c>
      <c r="L34" s="291">
        <f>Expenses!$G14/12*((1+Expenses!$F$17)^('Monthly CF'!L$2-1))</f>
        <v>2916.6666666666665</v>
      </c>
      <c r="M34" s="291">
        <f>Expenses!$G14/12*((1+Expenses!$F$17)^('Monthly CF'!M$2-1))</f>
        <v>2916.6666666666665</v>
      </c>
      <c r="N34" s="291">
        <f>Expenses!$G14/12*((1+Expenses!$F$17)^('Monthly CF'!N$2-1))</f>
        <v>2916.6666666666665</v>
      </c>
      <c r="O34" s="291">
        <f>Expenses!$G14/12*((1+Expenses!$F$17)^('Monthly CF'!O$2-1))</f>
        <v>2916.6666666666665</v>
      </c>
      <c r="P34" s="291">
        <f>Expenses!$G14/12*((1+Expenses!$F$17)^('Monthly CF'!P$2-1))</f>
        <v>3004.1666666666665</v>
      </c>
      <c r="Q34" s="291">
        <f>Expenses!$G14/12*((1+Expenses!$F$17)^('Monthly CF'!Q$2-1))</f>
        <v>3004.1666666666665</v>
      </c>
      <c r="R34" s="291">
        <f>Expenses!$G14/12*((1+Expenses!$F$17)^('Monthly CF'!R$2-1))</f>
        <v>3004.1666666666665</v>
      </c>
      <c r="S34" s="291">
        <f>Expenses!$G14/12*((1+Expenses!$F$17)^('Monthly CF'!S$2-1))</f>
        <v>3004.1666666666665</v>
      </c>
      <c r="T34" s="291">
        <f>Expenses!$G14/12*((1+Expenses!$F$17)^('Monthly CF'!T$2-1))</f>
        <v>3004.1666666666665</v>
      </c>
      <c r="U34" s="291">
        <f>Expenses!$G14/12*((1+Expenses!$F$17)^('Monthly CF'!U$2-1))</f>
        <v>3004.1666666666665</v>
      </c>
      <c r="V34" s="291">
        <f>Expenses!$G14/12*((1+Expenses!$F$17)^('Monthly CF'!V$2-1))</f>
        <v>3004.1666666666665</v>
      </c>
      <c r="W34" s="291">
        <f>Expenses!$G14/12*((1+Expenses!$F$17)^('Monthly CF'!W$2-1))</f>
        <v>3004.1666666666665</v>
      </c>
      <c r="X34" s="291">
        <f>Expenses!$G14/12*((1+Expenses!$F$17)^('Monthly CF'!X$2-1))</f>
        <v>3004.1666666666665</v>
      </c>
      <c r="Y34" s="291">
        <f>Expenses!$G14/12*((1+Expenses!$F$17)^('Monthly CF'!Y$2-1))</f>
        <v>3004.1666666666665</v>
      </c>
      <c r="Z34" s="291">
        <f>Expenses!$G14/12*((1+Expenses!$F$17)^('Monthly CF'!Z$2-1))</f>
        <v>3004.1666666666665</v>
      </c>
      <c r="AA34" s="291">
        <f>Expenses!$G14/12*((1+Expenses!$F$17)^('Monthly CF'!AA$2-1))</f>
        <v>3004.1666666666665</v>
      </c>
      <c r="AB34" s="291">
        <f>Expenses!$G14/12*((1+Expenses!$F$17)^('Monthly CF'!AB$2-1))</f>
        <v>3094.2916666666665</v>
      </c>
      <c r="AC34" s="291">
        <f>Expenses!$G14/12*((1+Expenses!$F$17)^('Monthly CF'!AC$2-1))</f>
        <v>3094.2916666666665</v>
      </c>
      <c r="AD34" s="291">
        <f>Expenses!$G14/12*((1+Expenses!$F$17)^('Monthly CF'!AD$2-1))</f>
        <v>3094.2916666666665</v>
      </c>
      <c r="AE34" s="291">
        <f>Expenses!$G14/12*((1+Expenses!$F$17)^('Monthly CF'!AE$2-1))</f>
        <v>3094.2916666666665</v>
      </c>
      <c r="AF34" s="291">
        <f>Expenses!$G14/12*((1+Expenses!$F$17)^('Monthly CF'!AF$2-1))</f>
        <v>3094.2916666666665</v>
      </c>
      <c r="AG34" s="291">
        <f>Expenses!$G14/12*((1+Expenses!$F$17)^('Monthly CF'!AG$2-1))</f>
        <v>3094.2916666666665</v>
      </c>
      <c r="AH34" s="291">
        <f>Expenses!$G14/12*((1+Expenses!$F$17)^('Monthly CF'!AH$2-1))</f>
        <v>3094.2916666666665</v>
      </c>
      <c r="AI34" s="291">
        <f>Expenses!$G14/12*((1+Expenses!$F$17)^('Monthly CF'!AI$2-1))</f>
        <v>3094.2916666666665</v>
      </c>
      <c r="AJ34" s="291">
        <f>Expenses!$G14/12*((1+Expenses!$F$17)^('Monthly CF'!AJ$2-1))</f>
        <v>3094.2916666666665</v>
      </c>
      <c r="AK34" s="291">
        <f>Expenses!$G14/12*((1+Expenses!$F$17)^('Monthly CF'!AK$2-1))</f>
        <v>3094.2916666666665</v>
      </c>
      <c r="AL34" s="291">
        <f>Expenses!$G14/12*((1+Expenses!$F$17)^('Monthly CF'!AL$2-1))</f>
        <v>3094.2916666666665</v>
      </c>
      <c r="AM34" s="291">
        <f>Expenses!$G14/12*((1+Expenses!$F$17)^('Monthly CF'!AM$2-1))</f>
        <v>3094.2916666666665</v>
      </c>
      <c r="AN34" s="291">
        <f>Expenses!$G14/12*((1+Expenses!$F$17)^('Monthly CF'!AN$2-1))</f>
        <v>3187.1204166666666</v>
      </c>
      <c r="AO34" s="291">
        <f>Expenses!$G14/12*((1+Expenses!$F$17)^('Monthly CF'!AO$2-1))</f>
        <v>3187.1204166666666</v>
      </c>
      <c r="AP34" s="291">
        <f>Expenses!$G14/12*((1+Expenses!$F$17)^('Monthly CF'!AP$2-1))</f>
        <v>3187.1204166666666</v>
      </c>
      <c r="AQ34" s="291">
        <f>Expenses!$G14/12*((1+Expenses!$F$17)^('Monthly CF'!AQ$2-1))</f>
        <v>3187.1204166666666</v>
      </c>
      <c r="AR34" s="291">
        <f>Expenses!$G14/12*((1+Expenses!$F$17)^('Monthly CF'!AR$2-1))</f>
        <v>3187.1204166666666</v>
      </c>
      <c r="AS34" s="291">
        <f>Expenses!$G14/12*((1+Expenses!$F$17)^('Monthly CF'!AS$2-1))</f>
        <v>3187.1204166666666</v>
      </c>
      <c r="AT34" s="291">
        <f>Expenses!$G14/12*((1+Expenses!$F$17)^('Monthly CF'!AT$2-1))</f>
        <v>3187.1204166666666</v>
      </c>
      <c r="AU34" s="291">
        <f>Expenses!$G14/12*((1+Expenses!$F$17)^('Monthly CF'!AU$2-1))</f>
        <v>3187.1204166666666</v>
      </c>
      <c r="AV34" s="291">
        <f>Expenses!$G14/12*((1+Expenses!$F$17)^('Monthly CF'!AV$2-1))</f>
        <v>3187.1204166666666</v>
      </c>
      <c r="AW34" s="291">
        <f>Expenses!$G14/12*((1+Expenses!$F$17)^('Monthly CF'!AW$2-1))</f>
        <v>3187.1204166666666</v>
      </c>
      <c r="AX34" s="291">
        <f>Expenses!$G14/12*((1+Expenses!$F$17)^('Monthly CF'!AX$2-1))</f>
        <v>3187.1204166666666</v>
      </c>
      <c r="AY34" s="291">
        <f>Expenses!$G14/12*((1+Expenses!$F$17)^('Monthly CF'!AY$2-1))</f>
        <v>3187.1204166666666</v>
      </c>
      <c r="AZ34" s="291">
        <f>Expenses!$G14/12*((1+Expenses!$F$17)^('Monthly CF'!AZ$2-1))</f>
        <v>3282.7340291666665</v>
      </c>
      <c r="BA34" s="291">
        <f>Expenses!$G14/12*((1+Expenses!$F$17)^('Monthly CF'!BA$2-1))</f>
        <v>3282.7340291666665</v>
      </c>
      <c r="BB34" s="291">
        <f>Expenses!$G14/12*((1+Expenses!$F$17)^('Monthly CF'!BB$2-1))</f>
        <v>3282.7340291666665</v>
      </c>
      <c r="BC34" s="291">
        <f>Expenses!$G14/12*((1+Expenses!$F$17)^('Monthly CF'!BC$2-1))</f>
        <v>3282.7340291666665</v>
      </c>
      <c r="BD34" s="291">
        <f>Expenses!$G14/12*((1+Expenses!$F$17)^('Monthly CF'!BD$2-1))</f>
        <v>3282.7340291666665</v>
      </c>
      <c r="BE34" s="291">
        <f>Expenses!$G14/12*((1+Expenses!$F$17)^('Monthly CF'!BE$2-1))</f>
        <v>3282.7340291666665</v>
      </c>
      <c r="BF34" s="291">
        <f>Expenses!$G14/12*((1+Expenses!$F$17)^('Monthly CF'!BF$2-1))</f>
        <v>3282.7340291666665</v>
      </c>
      <c r="BG34" s="291">
        <f>Expenses!$G14/12*((1+Expenses!$F$17)^('Monthly CF'!BG$2-1))</f>
        <v>3282.7340291666665</v>
      </c>
      <c r="BH34" s="291">
        <f>Expenses!$G14/12*((1+Expenses!$F$17)^('Monthly CF'!BH$2-1))</f>
        <v>3282.7340291666665</v>
      </c>
      <c r="BI34" s="291">
        <f>Expenses!$G14/12*((1+Expenses!$F$17)^('Monthly CF'!BI$2-1))</f>
        <v>3282.7340291666665</v>
      </c>
      <c r="BJ34" s="291">
        <f>Expenses!$G14/12*((1+Expenses!$F$17)^('Monthly CF'!BJ$2-1))</f>
        <v>3282.7340291666665</v>
      </c>
      <c r="BK34" s="291">
        <f>Expenses!$G14/12*((1+Expenses!$F$17)^('Monthly CF'!BK$2-1))</f>
        <v>3282.7340291666665</v>
      </c>
      <c r="BL34" s="291">
        <f>Expenses!$G14/12*((1+Expenses!$F$17)^('Monthly CF'!BL$2-1))</f>
        <v>3381.2160500416662</v>
      </c>
      <c r="BM34" s="291">
        <f>Expenses!$G14/12*((1+Expenses!$F$17)^('Monthly CF'!BM$2-1))</f>
        <v>3381.2160500416662</v>
      </c>
      <c r="BN34" s="291">
        <f>Expenses!$G14/12*((1+Expenses!$F$17)^('Monthly CF'!BN$2-1))</f>
        <v>3381.2160500416662</v>
      </c>
      <c r="BO34" s="291">
        <f>Expenses!$G14/12*((1+Expenses!$F$17)^('Monthly CF'!BO$2-1))</f>
        <v>3381.2160500416662</v>
      </c>
      <c r="BP34" s="291">
        <f>Expenses!$G14/12*((1+Expenses!$F$17)^('Monthly CF'!BP$2-1))</f>
        <v>3381.2160500416662</v>
      </c>
      <c r="BQ34" s="291">
        <f>Expenses!$G14/12*((1+Expenses!$F$17)^('Monthly CF'!BQ$2-1))</f>
        <v>3381.2160500416662</v>
      </c>
      <c r="BR34" s="291">
        <f>Expenses!$G14/12*((1+Expenses!$F$17)^('Monthly CF'!BR$2-1))</f>
        <v>3381.2160500416662</v>
      </c>
      <c r="BS34" s="291">
        <f>Expenses!$G14/12*((1+Expenses!$F$17)^('Monthly CF'!BS$2-1))</f>
        <v>3381.2160500416662</v>
      </c>
      <c r="BT34" s="291">
        <f>Expenses!$G14/12*((1+Expenses!$F$17)^('Monthly CF'!BT$2-1))</f>
        <v>3381.2160500416662</v>
      </c>
      <c r="BU34" s="291">
        <f>Expenses!$G14/12*((1+Expenses!$F$17)^('Monthly CF'!BU$2-1))</f>
        <v>3381.2160500416662</v>
      </c>
      <c r="BV34" s="291">
        <f>Expenses!$G14/12*((1+Expenses!$F$17)^('Monthly CF'!BV$2-1))</f>
        <v>3381.2160500416662</v>
      </c>
      <c r="BW34" s="291">
        <f>Expenses!$G14/12*((1+Expenses!$F$17)^('Monthly CF'!BW$2-1))</f>
        <v>3381.2160500416662</v>
      </c>
      <c r="BX34" s="291">
        <f>Expenses!$G14/12*((1+Expenses!$F$17)^('Monthly CF'!BX$2-1))</f>
        <v>3482.6525315429162</v>
      </c>
      <c r="BY34" s="291">
        <f>Expenses!$G14/12*((1+Expenses!$F$17)^('Monthly CF'!BY$2-1))</f>
        <v>3482.6525315429162</v>
      </c>
      <c r="BZ34" s="291">
        <f>Expenses!$G14/12*((1+Expenses!$F$17)^('Monthly CF'!BZ$2-1))</f>
        <v>3482.6525315429162</v>
      </c>
      <c r="CA34" s="291">
        <f>Expenses!$G14/12*((1+Expenses!$F$17)^('Monthly CF'!CA$2-1))</f>
        <v>3482.6525315429162</v>
      </c>
      <c r="CB34" s="291">
        <f>Expenses!$G14/12*((1+Expenses!$F$17)^('Monthly CF'!CB$2-1))</f>
        <v>3482.6525315429162</v>
      </c>
      <c r="CC34" s="291">
        <f>Expenses!$G14/12*((1+Expenses!$F$17)^('Monthly CF'!CC$2-1))</f>
        <v>3482.6525315429162</v>
      </c>
      <c r="CD34" s="291">
        <f>Expenses!$G14/12*((1+Expenses!$F$17)^('Monthly CF'!CD$2-1))</f>
        <v>3482.6525315429162</v>
      </c>
      <c r="CE34" s="291">
        <f>Expenses!$G14/12*((1+Expenses!$F$17)^('Monthly CF'!CE$2-1))</f>
        <v>3482.6525315429162</v>
      </c>
      <c r="CF34" s="291">
        <f>Expenses!$G14/12*((1+Expenses!$F$17)^('Monthly CF'!CF$2-1))</f>
        <v>3482.6525315429162</v>
      </c>
      <c r="CG34" s="291">
        <f>Expenses!$G14/12*((1+Expenses!$F$17)^('Monthly CF'!CG$2-1))</f>
        <v>3482.6525315429162</v>
      </c>
      <c r="CH34" s="291">
        <f>Expenses!$G14/12*((1+Expenses!$F$17)^('Monthly CF'!CH$2-1))</f>
        <v>3482.6525315429162</v>
      </c>
      <c r="CI34" s="291">
        <f>Expenses!$G14/12*((1+Expenses!$F$17)^('Monthly CF'!CI$2-1))</f>
        <v>3482.6525315429162</v>
      </c>
      <c r="CJ34" s="291">
        <f>Expenses!$G14/12*((1+Expenses!$F$17)^('Monthly CF'!CJ$2-1))</f>
        <v>3587.1321074892039</v>
      </c>
      <c r="CK34" s="291">
        <f>Expenses!$G14/12*((1+Expenses!$F$17)^('Monthly CF'!CK$2-1))</f>
        <v>3587.1321074892039</v>
      </c>
      <c r="CL34" s="291">
        <f>Expenses!$G14/12*((1+Expenses!$F$17)^('Monthly CF'!CL$2-1))</f>
        <v>3587.1321074892039</v>
      </c>
      <c r="CM34" s="291">
        <f>Expenses!$G14/12*((1+Expenses!$F$17)^('Monthly CF'!CM$2-1))</f>
        <v>3587.1321074892039</v>
      </c>
      <c r="CN34" s="291">
        <f>Expenses!$G14/12*((1+Expenses!$F$17)^('Monthly CF'!CN$2-1))</f>
        <v>3587.1321074892039</v>
      </c>
      <c r="CO34" s="291">
        <f>Expenses!$G14/12*((1+Expenses!$F$17)^('Monthly CF'!CO$2-1))</f>
        <v>3587.1321074892039</v>
      </c>
      <c r="CP34" s="291">
        <f>Expenses!$G14/12*((1+Expenses!$F$17)^('Monthly CF'!CP$2-1))</f>
        <v>3587.1321074892039</v>
      </c>
      <c r="CQ34" s="291">
        <f>Expenses!$G14/12*((1+Expenses!$F$17)^('Monthly CF'!CQ$2-1))</f>
        <v>3587.1321074892039</v>
      </c>
      <c r="CR34" s="291">
        <f>Expenses!$G14/12*((1+Expenses!$F$17)^('Monthly CF'!CR$2-1))</f>
        <v>3587.1321074892039</v>
      </c>
      <c r="CS34" s="291">
        <f>Expenses!$G14/12*((1+Expenses!$F$17)^('Monthly CF'!CS$2-1))</f>
        <v>3587.1321074892039</v>
      </c>
      <c r="CT34" s="291">
        <f>Expenses!$G14/12*((1+Expenses!$F$17)^('Monthly CF'!CT$2-1))</f>
        <v>3587.1321074892039</v>
      </c>
      <c r="CU34" s="291">
        <f>Expenses!$G14/12*((1+Expenses!$F$17)^('Monthly CF'!CU$2-1))</f>
        <v>3587.1321074892039</v>
      </c>
      <c r="CV34" s="291">
        <f>Expenses!$G14/12*((1+Expenses!$F$17)^('Monthly CF'!CV$2-1))</f>
        <v>3694.7460707138798</v>
      </c>
      <c r="CW34" s="291">
        <f>Expenses!$G14/12*((1+Expenses!$F$17)^('Monthly CF'!CW$2-1))</f>
        <v>3694.7460707138798</v>
      </c>
      <c r="CX34" s="291">
        <f>Expenses!$G14/12*((1+Expenses!$F$17)^('Monthly CF'!CX$2-1))</f>
        <v>3694.7460707138798</v>
      </c>
      <c r="CY34" s="291">
        <f>Expenses!$G14/12*((1+Expenses!$F$17)^('Monthly CF'!CY$2-1))</f>
        <v>3694.7460707138798</v>
      </c>
      <c r="CZ34" s="291">
        <f>Expenses!$G14/12*((1+Expenses!$F$17)^('Monthly CF'!CZ$2-1))</f>
        <v>3694.7460707138798</v>
      </c>
      <c r="DA34" s="291">
        <f>Expenses!$G14/12*((1+Expenses!$F$17)^('Monthly CF'!DA$2-1))</f>
        <v>3694.7460707138798</v>
      </c>
      <c r="DB34" s="291">
        <f>Expenses!$G14/12*((1+Expenses!$F$17)^('Monthly CF'!DB$2-1))</f>
        <v>3694.7460707138798</v>
      </c>
      <c r="DC34" s="291">
        <f>Expenses!$G14/12*((1+Expenses!$F$17)^('Monthly CF'!DC$2-1))</f>
        <v>3694.7460707138798</v>
      </c>
      <c r="DD34" s="291">
        <f>Expenses!$G14/12*((1+Expenses!$F$17)^('Monthly CF'!DD$2-1))</f>
        <v>3694.7460707138798</v>
      </c>
      <c r="DE34" s="291">
        <f>Expenses!$G14/12*((1+Expenses!$F$17)^('Monthly CF'!DE$2-1))</f>
        <v>3694.7460707138798</v>
      </c>
      <c r="DF34" s="291">
        <f>Expenses!$G14/12*((1+Expenses!$F$17)^('Monthly CF'!DF$2-1))</f>
        <v>3694.7460707138798</v>
      </c>
      <c r="DG34" s="291">
        <f>Expenses!$G14/12*((1+Expenses!$F$17)^('Monthly CF'!DG$2-1))</f>
        <v>3694.7460707138798</v>
      </c>
      <c r="DH34" s="291">
        <f>Expenses!$G14/12*((1+Expenses!$F$17)^('Monthly CF'!DH$2-1))</f>
        <v>3805.5884528352963</v>
      </c>
      <c r="DI34" s="291">
        <f>Expenses!$G14/12*((1+Expenses!$F$17)^('Monthly CF'!DI$2-1))</f>
        <v>3805.5884528352963</v>
      </c>
      <c r="DJ34" s="291">
        <f>Expenses!$G14/12*((1+Expenses!$F$17)^('Monthly CF'!DJ$2-1))</f>
        <v>3805.5884528352963</v>
      </c>
      <c r="DK34" s="291">
        <f>Expenses!$G14/12*((1+Expenses!$F$17)^('Monthly CF'!DK$2-1))</f>
        <v>3805.5884528352963</v>
      </c>
      <c r="DL34" s="291">
        <f>Expenses!$G14/12*((1+Expenses!$F$17)^('Monthly CF'!DL$2-1))</f>
        <v>3805.5884528352963</v>
      </c>
      <c r="DM34" s="291">
        <f>Expenses!$G14/12*((1+Expenses!$F$17)^('Monthly CF'!DM$2-1))</f>
        <v>3805.5884528352963</v>
      </c>
      <c r="DN34" s="291">
        <f>Expenses!$G14/12*((1+Expenses!$F$17)^('Monthly CF'!DN$2-1))</f>
        <v>3805.5884528352963</v>
      </c>
      <c r="DO34" s="291">
        <f>Expenses!$G14/12*((1+Expenses!$F$17)^('Monthly CF'!DO$2-1))</f>
        <v>3805.5884528352963</v>
      </c>
      <c r="DP34" s="291">
        <f>Expenses!$G14/12*((1+Expenses!$F$17)^('Monthly CF'!DP$2-1))</f>
        <v>3805.5884528352963</v>
      </c>
      <c r="DQ34" s="291">
        <f>Expenses!$G14/12*((1+Expenses!$F$17)^('Monthly CF'!DQ$2-1))</f>
        <v>3805.5884528352963</v>
      </c>
      <c r="DR34" s="291">
        <f>Expenses!$G14/12*((1+Expenses!$F$17)^('Monthly CF'!DR$2-1))</f>
        <v>3805.5884528352963</v>
      </c>
      <c r="DS34" s="291">
        <f>Expenses!$G14/12*((1+Expenses!$F$17)^('Monthly CF'!DS$2-1))</f>
        <v>3805.5884528352963</v>
      </c>
      <c r="DT34" s="291">
        <f>Expenses!$G14/12*((1+Expenses!$F$17)^('Monthly CF'!DT$2-1))</f>
        <v>3919.7561064203551</v>
      </c>
      <c r="DU34" s="291">
        <f>Expenses!$G14/12*((1+Expenses!$F$17)^('Monthly CF'!DU$2-1))</f>
        <v>3919.7561064203551</v>
      </c>
      <c r="DV34" s="291">
        <f>Expenses!$G14/12*((1+Expenses!$F$17)^('Monthly CF'!DV$2-1))</f>
        <v>3919.7561064203551</v>
      </c>
      <c r="DW34" s="291">
        <f>Expenses!$G14/12*((1+Expenses!$F$17)^('Monthly CF'!DW$2-1))</f>
        <v>3919.7561064203551</v>
      </c>
      <c r="DX34" s="291">
        <f>Expenses!$G14/12*((1+Expenses!$F$17)^('Monthly CF'!DX$2-1))</f>
        <v>3919.7561064203551</v>
      </c>
      <c r="DY34" s="291">
        <f>Expenses!$G14/12*((1+Expenses!$F$17)^('Monthly CF'!DY$2-1))</f>
        <v>3919.7561064203551</v>
      </c>
      <c r="DZ34" s="291">
        <f>Expenses!$G14/12*((1+Expenses!$F$17)^('Monthly CF'!DZ$2-1))</f>
        <v>3919.7561064203551</v>
      </c>
      <c r="EA34" s="291">
        <f>Expenses!$G14/12*((1+Expenses!$F$17)^('Monthly CF'!EA$2-1))</f>
        <v>3919.7561064203551</v>
      </c>
      <c r="EB34" s="291">
        <f>Expenses!$G14/12*((1+Expenses!$F$17)^('Monthly CF'!EB$2-1))</f>
        <v>3919.7561064203551</v>
      </c>
      <c r="EC34" s="291">
        <f>Expenses!$G14/12*((1+Expenses!$F$17)^('Monthly CF'!EC$2-1))</f>
        <v>3919.7561064203551</v>
      </c>
      <c r="ED34" s="291">
        <f>Expenses!$G14/12*((1+Expenses!$F$17)^('Monthly CF'!ED$2-1))</f>
        <v>3919.7561064203551</v>
      </c>
      <c r="EE34" s="291">
        <f>Expenses!$G14/12*((1+Expenses!$F$17)^('Monthly CF'!EE$2-1))</f>
        <v>3919.7561064203551</v>
      </c>
    </row>
    <row r="35" spans="1:135" x14ac:dyDescent="0.4">
      <c r="A35" s="128">
        <f>SUMIF($2:$2,"&lt;="&amp;HOLD,'Monthly CF'!35:35)</f>
        <v>12206934.574497955</v>
      </c>
      <c r="B35" s="129" t="s">
        <v>154</v>
      </c>
      <c r="C35" s="297"/>
      <c r="D35" s="296">
        <f>SUM(D23:D34)</f>
        <v>88184.883333333346</v>
      </c>
      <c r="E35" s="296">
        <f t="shared" ref="E35:BP35" si="17">SUM(E23:E34)</f>
        <v>88300.259461522335</v>
      </c>
      <c r="F35" s="296">
        <f t="shared" si="17"/>
        <v>88415.920138368732</v>
      </c>
      <c r="G35" s="296">
        <f t="shared" si="17"/>
        <v>88531.86606564626</v>
      </c>
      <c r="H35" s="296">
        <f t="shared" si="17"/>
        <v>88703.541546568827</v>
      </c>
      <c r="I35" s="296">
        <f t="shared" si="17"/>
        <v>88875.777164414656</v>
      </c>
      <c r="J35" s="296">
        <f t="shared" si="17"/>
        <v>89048.574637867481</v>
      </c>
      <c r="K35" s="296">
        <f t="shared" si="17"/>
        <v>89221.935690681436</v>
      </c>
      <c r="L35" s="296">
        <f t="shared" si="17"/>
        <v>89395.862051695731</v>
      </c>
      <c r="M35" s="296">
        <f t="shared" si="17"/>
        <v>89570.355454849137</v>
      </c>
      <c r="N35" s="296">
        <f t="shared" si="17"/>
        <v>89745.417639194638</v>
      </c>
      <c r="O35" s="296">
        <f t="shared" si="17"/>
        <v>89921.050348914199</v>
      </c>
      <c r="P35" s="296">
        <f t="shared" si="17"/>
        <v>90983.653666666723</v>
      </c>
      <c r="Q35" s="296">
        <f t="shared" si="17"/>
        <v>91160.432680269529</v>
      </c>
      <c r="R35" s="296">
        <f t="shared" si="17"/>
        <v>91337.787482713145</v>
      </c>
      <c r="S35" s="296">
        <f t="shared" si="17"/>
        <v>91515.719838842837</v>
      </c>
      <c r="T35" s="296">
        <f t="shared" si="17"/>
        <v>91694.231518706743</v>
      </c>
      <c r="U35" s="296">
        <f t="shared" si="17"/>
        <v>91873.324297570973</v>
      </c>
      <c r="V35" s="296">
        <f t="shared" si="17"/>
        <v>92052.999955934385</v>
      </c>
      <c r="W35" s="296">
        <f t="shared" si="17"/>
        <v>92233.260279543785</v>
      </c>
      <c r="X35" s="296">
        <f t="shared" si="17"/>
        <v>92414.107059408794</v>
      </c>
      <c r="Y35" s="296">
        <f t="shared" si="17"/>
        <v>92595.542091817086</v>
      </c>
      <c r="Z35" s="296">
        <f t="shared" si="17"/>
        <v>92777.567178349476</v>
      </c>
      <c r="AA35" s="296">
        <f t="shared" si="17"/>
        <v>92960.184125895146</v>
      </c>
      <c r="AB35" s="296">
        <f t="shared" si="17"/>
        <v>94288.610086666798</v>
      </c>
      <c r="AC35" s="296">
        <f t="shared" si="17"/>
        <v>94474.282692614303</v>
      </c>
      <c r="AD35" s="296">
        <f t="shared" si="17"/>
        <v>94660.560363025928</v>
      </c>
      <c r="AE35" s="296">
        <f t="shared" si="17"/>
        <v>94847.444953054888</v>
      </c>
      <c r="AF35" s="296">
        <f t="shared" si="17"/>
        <v>95034.938323324779</v>
      </c>
      <c r="AG35" s="296">
        <f t="shared" si="17"/>
        <v>95162.788302322326</v>
      </c>
      <c r="AH35" s="296">
        <f t="shared" si="17"/>
        <v>95290.953593858503</v>
      </c>
      <c r="AI35" s="296">
        <f t="shared" si="17"/>
        <v>95419.434975579032</v>
      </c>
      <c r="AJ35" s="296">
        <f t="shared" si="17"/>
        <v>95548.233227047618</v>
      </c>
      <c r="AK35" s="296">
        <f t="shared" si="17"/>
        <v>95677.34912975051</v>
      </c>
      <c r="AL35" s="296">
        <f t="shared" si="17"/>
        <v>95806.78346710137</v>
      </c>
      <c r="AM35" s="296">
        <f t="shared" si="17"/>
        <v>95936.537024445948</v>
      </c>
      <c r="AN35" s="296">
        <f t="shared" si="17"/>
        <v>97118.28906546683</v>
      </c>
      <c r="AO35" s="296">
        <f t="shared" si="17"/>
        <v>97248.993885930744</v>
      </c>
      <c r="AP35" s="296">
        <f t="shared" si="17"/>
        <v>97380.021059742445</v>
      </c>
      <c r="AQ35" s="296">
        <f t="shared" si="17"/>
        <v>97511.371381912264</v>
      </c>
      <c r="AR35" s="296">
        <f t="shared" si="17"/>
        <v>97643.045649411244</v>
      </c>
      <c r="AS35" s="296">
        <f t="shared" si="17"/>
        <v>97775.044661175925</v>
      </c>
      <c r="AT35" s="296">
        <f t="shared" si="17"/>
        <v>97907.369218113337</v>
      </c>
      <c r="AU35" s="296">
        <f t="shared" si="17"/>
        <v>98040.020123105613</v>
      </c>
      <c r="AV35" s="296">
        <f t="shared" si="17"/>
        <v>98172.998181015166</v>
      </c>
      <c r="AW35" s="296">
        <f t="shared" si="17"/>
        <v>98306.304198689308</v>
      </c>
      <c r="AX35" s="296">
        <f t="shared" si="17"/>
        <v>98439.938984965323</v>
      </c>
      <c r="AY35" s="296">
        <f t="shared" si="17"/>
        <v>98573.903350675246</v>
      </c>
      <c r="AZ35" s="296">
        <f t="shared" si="17"/>
        <v>99654.366936170874</v>
      </c>
      <c r="BA35" s="296">
        <f t="shared" si="17"/>
        <v>99788.992901248697</v>
      </c>
      <c r="BB35" s="296">
        <f t="shared" si="17"/>
        <v>99923.950890274748</v>
      </c>
      <c r="BC35" s="296">
        <f t="shared" si="17"/>
        <v>100059.24172210967</v>
      </c>
      <c r="BD35" s="296">
        <f t="shared" si="17"/>
        <v>100194.86621763362</v>
      </c>
      <c r="BE35" s="296">
        <f t="shared" si="17"/>
        <v>100330.82519975126</v>
      </c>
      <c r="BF35" s="296">
        <f t="shared" si="17"/>
        <v>100467.11949339675</v>
      </c>
      <c r="BG35" s="296">
        <f t="shared" si="17"/>
        <v>100603.74992553884</v>
      </c>
      <c r="BH35" s="296">
        <f t="shared" si="17"/>
        <v>100740.71732518566</v>
      </c>
      <c r="BI35" s="296">
        <f t="shared" si="17"/>
        <v>100878.02252339004</v>
      </c>
      <c r="BJ35" s="296">
        <f t="shared" si="17"/>
        <v>101015.66635325432</v>
      </c>
      <c r="BK35" s="296">
        <f t="shared" si="17"/>
        <v>101153.64964993554</v>
      </c>
      <c r="BL35" s="296">
        <f t="shared" si="17"/>
        <v>102258.97772697086</v>
      </c>
      <c r="BM35" s="296">
        <f t="shared" si="17"/>
        <v>102397.64247100102</v>
      </c>
      <c r="BN35" s="296">
        <f t="shared" si="17"/>
        <v>102536.64919969786</v>
      </c>
      <c r="BO35" s="296">
        <f t="shared" si="17"/>
        <v>102675.99875648782</v>
      </c>
      <c r="BP35" s="296">
        <f t="shared" si="17"/>
        <v>102815.69198687747</v>
      </c>
      <c r="BQ35" s="296">
        <f t="shared" ref="BQ35:EB35" si="18">SUM(BQ23:BQ34)</f>
        <v>102955.72973845864</v>
      </c>
      <c r="BR35" s="296">
        <f t="shared" si="18"/>
        <v>103096.11286091352</v>
      </c>
      <c r="BS35" s="296">
        <f t="shared" si="18"/>
        <v>103236.84220601985</v>
      </c>
      <c r="BT35" s="296">
        <f t="shared" si="18"/>
        <v>103377.91862765609</v>
      </c>
      <c r="BU35" s="296">
        <f t="shared" si="18"/>
        <v>103519.34298180661</v>
      </c>
      <c r="BV35" s="296">
        <f t="shared" si="18"/>
        <v>103661.11612656683</v>
      </c>
      <c r="BW35" s="296">
        <f t="shared" si="18"/>
        <v>103803.23892214848</v>
      </c>
      <c r="BX35" s="296">
        <f t="shared" si="18"/>
        <v>104934.02643714916</v>
      </c>
      <c r="BY35" s="296">
        <f t="shared" si="18"/>
        <v>105076.85112350021</v>
      </c>
      <c r="BZ35" s="296">
        <f t="shared" si="18"/>
        <v>105220.02805405796</v>
      </c>
      <c r="CA35" s="296">
        <f t="shared" si="18"/>
        <v>105363.55809755164</v>
      </c>
      <c r="CB35" s="296">
        <f t="shared" si="18"/>
        <v>105507.44212485297</v>
      </c>
      <c r="CC35" s="296">
        <f t="shared" si="18"/>
        <v>105651.68100898157</v>
      </c>
      <c r="CD35" s="296">
        <f t="shared" si="18"/>
        <v>105796.27562511011</v>
      </c>
      <c r="CE35" s="296">
        <f t="shared" si="18"/>
        <v>105941.22685056963</v>
      </c>
      <c r="CF35" s="296">
        <f t="shared" si="18"/>
        <v>106086.53556485494</v>
      </c>
      <c r="CG35" s="296">
        <f t="shared" si="18"/>
        <v>106232.20264962997</v>
      </c>
      <c r="CH35" s="296">
        <f t="shared" si="18"/>
        <v>106378.22898873297</v>
      </c>
      <c r="CI35" s="296">
        <f t="shared" si="18"/>
        <v>106524.61546818211</v>
      </c>
      <c r="CJ35" s="296">
        <f>SUM(CJ23:CJ34)</f>
        <v>107681.47219620016</v>
      </c>
      <c r="CK35" s="296">
        <f t="shared" si="18"/>
        <v>107828.58162314176</v>
      </c>
      <c r="CL35" s="296">
        <f t="shared" si="18"/>
        <v>107976.05386161622</v>
      </c>
      <c r="CM35" s="296">
        <f t="shared" si="18"/>
        <v>108123.88980641469</v>
      </c>
      <c r="CN35" s="296">
        <f t="shared" si="18"/>
        <v>108272.09035453509</v>
      </c>
      <c r="CO35" s="296">
        <f t="shared" si="18"/>
        <v>108420.65640518753</v>
      </c>
      <c r="CP35" s="296">
        <f t="shared" si="18"/>
        <v>108569.58885979993</v>
      </c>
      <c r="CQ35" s="296">
        <f t="shared" si="18"/>
        <v>108718.88862202325</v>
      </c>
      <c r="CR35" s="296">
        <f t="shared" si="18"/>
        <v>108868.55659773713</v>
      </c>
      <c r="CS35" s="296">
        <f t="shared" si="18"/>
        <v>109018.59369505539</v>
      </c>
      <c r="CT35" s="296">
        <f t="shared" si="18"/>
        <v>109169.00082433151</v>
      </c>
      <c r="CU35" s="296">
        <f t="shared" si="18"/>
        <v>109319.77889816411</v>
      </c>
      <c r="CV35" s="296">
        <f t="shared" si="18"/>
        <v>110503.32982734144</v>
      </c>
      <c r="CW35" s="296">
        <f t="shared" si="18"/>
        <v>110654.85253709127</v>
      </c>
      <c r="CX35" s="296">
        <f t="shared" si="18"/>
        <v>110806.74894271998</v>
      </c>
      <c r="CY35" s="296">
        <f t="shared" si="18"/>
        <v>110959.01996586242</v>
      </c>
      <c r="CZ35" s="296">
        <f t="shared" si="18"/>
        <v>111111.66653042642</v>
      </c>
      <c r="DA35" s="296">
        <f t="shared" si="18"/>
        <v>111264.68956259845</v>
      </c>
      <c r="DB35" s="296">
        <f t="shared" si="18"/>
        <v>111418.0899908492</v>
      </c>
      <c r="DC35" s="296">
        <f t="shared" si="18"/>
        <v>111571.86874593919</v>
      </c>
      <c r="DD35" s="296">
        <f t="shared" si="18"/>
        <v>111726.02676092452</v>
      </c>
      <c r="DE35" s="296">
        <f t="shared" si="18"/>
        <v>111880.56497116233</v>
      </c>
      <c r="DF35" s="296">
        <f t="shared" si="18"/>
        <v>112035.48431431671</v>
      </c>
      <c r="DG35" s="296">
        <f t="shared" si="18"/>
        <v>112190.78573036427</v>
      </c>
      <c r="DH35" s="296">
        <f t="shared" si="18"/>
        <v>113401.67145672203</v>
      </c>
      <c r="DI35" s="296">
        <f t="shared" si="18"/>
        <v>113557.73984776437</v>
      </c>
      <c r="DJ35" s="296">
        <f t="shared" si="18"/>
        <v>113714.19314556193</v>
      </c>
      <c r="DK35" s="296">
        <f t="shared" si="18"/>
        <v>113871.03229939865</v>
      </c>
      <c r="DL35" s="296">
        <f t="shared" si="18"/>
        <v>114028.25826089957</v>
      </c>
      <c r="DM35" s="296">
        <f t="shared" si="18"/>
        <v>114185.87198403677</v>
      </c>
      <c r="DN35" s="296">
        <f t="shared" si="18"/>
        <v>114343.87442513504</v>
      </c>
      <c r="DO35" s="296">
        <f t="shared" si="18"/>
        <v>114502.26654287774</v>
      </c>
      <c r="DP35" s="296">
        <f t="shared" si="18"/>
        <v>114661.04929831262</v>
      </c>
      <c r="DQ35" s="296">
        <f t="shared" si="18"/>
        <v>114820.22365485756</v>
      </c>
      <c r="DR35" s="296">
        <f t="shared" si="18"/>
        <v>114979.79057830659</v>
      </c>
      <c r="DS35" s="296">
        <f t="shared" si="18"/>
        <v>115139.75103683557</v>
      </c>
      <c r="DT35" s="296">
        <f t="shared" ca="1" si="18"/>
        <v>122277.17756482502</v>
      </c>
      <c r="DU35" s="296">
        <f t="shared" ca="1" si="18"/>
        <v>122437.92800759862</v>
      </c>
      <c r="DV35" s="296">
        <f t="shared" ca="1" si="18"/>
        <v>122599.07490433012</v>
      </c>
      <c r="DW35" s="296">
        <f t="shared" ca="1" si="18"/>
        <v>122760.61923278193</v>
      </c>
      <c r="DX35" s="296">
        <f t="shared" ca="1" si="18"/>
        <v>122922.56197312789</v>
      </c>
      <c r="DY35" s="296">
        <f t="shared" ca="1" si="18"/>
        <v>123084.90410795918</v>
      </c>
      <c r="DZ35" s="296">
        <f t="shared" ca="1" si="18"/>
        <v>123247.6466222904</v>
      </c>
      <c r="EA35" s="296">
        <f t="shared" ca="1" si="18"/>
        <v>123410.7905035654</v>
      </c>
      <c r="EB35" s="296">
        <f t="shared" ca="1" si="18"/>
        <v>123574.33674166331</v>
      </c>
      <c r="EC35" s="296">
        <f t="shared" ref="EC35:EE35" ca="1" si="19">SUM(EC23:EC34)</f>
        <v>123738.28632890459</v>
      </c>
      <c r="ED35" s="296">
        <f t="shared" ca="1" si="19"/>
        <v>123902.64026005712</v>
      </c>
      <c r="EE35" s="296">
        <f t="shared" ca="1" si="19"/>
        <v>124067.39953234195</v>
      </c>
    </row>
    <row r="36" spans="1:135" x14ac:dyDescent="0.4">
      <c r="A36" s="128"/>
      <c r="B36" s="80"/>
      <c r="C36" s="291"/>
      <c r="D36" s="291"/>
      <c r="E36" s="291"/>
      <c r="F36" s="291"/>
      <c r="G36" s="291"/>
      <c r="H36" s="291"/>
      <c r="I36" s="291"/>
      <c r="J36" s="291"/>
      <c r="K36" s="291"/>
      <c r="L36" s="291"/>
      <c r="M36" s="291"/>
      <c r="N36" s="291"/>
      <c r="O36" s="291"/>
      <c r="P36" s="291"/>
      <c r="Q36" s="291"/>
      <c r="R36" s="291"/>
      <c r="S36" s="291"/>
      <c r="T36" s="291"/>
      <c r="U36" s="291"/>
      <c r="V36" s="291"/>
      <c r="W36" s="291"/>
      <c r="X36" s="291"/>
      <c r="Y36" s="291"/>
      <c r="Z36" s="291"/>
      <c r="AA36" s="291"/>
      <c r="AB36" s="291"/>
      <c r="AC36" s="291"/>
      <c r="AD36" s="291"/>
      <c r="AE36" s="291"/>
      <c r="AF36" s="291"/>
      <c r="AG36" s="291"/>
      <c r="AH36" s="291"/>
      <c r="AI36" s="291"/>
      <c r="AJ36" s="291"/>
      <c r="AK36" s="291"/>
      <c r="AL36" s="291"/>
      <c r="AM36" s="291"/>
      <c r="AN36" s="291"/>
      <c r="AO36" s="291"/>
      <c r="AP36" s="291"/>
      <c r="AQ36" s="291"/>
      <c r="AR36" s="291"/>
      <c r="AS36" s="291"/>
      <c r="AT36" s="291"/>
      <c r="AU36" s="291"/>
      <c r="AV36" s="291"/>
      <c r="AW36" s="291"/>
      <c r="AX36" s="291"/>
      <c r="AY36" s="291"/>
      <c r="AZ36" s="291"/>
      <c r="BA36" s="291"/>
      <c r="BB36" s="291"/>
      <c r="BC36" s="291"/>
      <c r="BD36" s="291"/>
      <c r="BE36" s="291"/>
      <c r="BF36" s="291"/>
      <c r="BG36" s="291"/>
      <c r="BH36" s="291"/>
      <c r="BI36" s="291"/>
      <c r="BJ36" s="291"/>
      <c r="BK36" s="291"/>
      <c r="BL36" s="291"/>
      <c r="BM36" s="291"/>
      <c r="BN36" s="291"/>
      <c r="BO36" s="291"/>
      <c r="BP36" s="291"/>
      <c r="BQ36" s="291"/>
      <c r="BR36" s="291"/>
      <c r="BS36" s="291"/>
      <c r="BT36" s="291"/>
      <c r="BU36" s="291"/>
      <c r="BV36" s="291"/>
      <c r="BW36" s="291"/>
      <c r="BX36" s="291"/>
      <c r="BY36" s="291"/>
      <c r="BZ36" s="291"/>
      <c r="CA36" s="291"/>
      <c r="CB36" s="291"/>
      <c r="CC36" s="291"/>
      <c r="CD36" s="291"/>
      <c r="CE36" s="291"/>
      <c r="CF36" s="291"/>
      <c r="CG36" s="291"/>
      <c r="CH36" s="291"/>
      <c r="CI36" s="291"/>
      <c r="CJ36" s="291"/>
      <c r="CK36" s="291"/>
      <c r="CL36" s="291"/>
      <c r="CM36" s="291"/>
      <c r="CN36" s="291"/>
      <c r="CO36" s="291"/>
      <c r="CP36" s="291"/>
      <c r="CQ36" s="291"/>
      <c r="CR36" s="291"/>
      <c r="CS36" s="291"/>
      <c r="CT36" s="291"/>
      <c r="CU36" s="291"/>
      <c r="CV36" s="291"/>
      <c r="CW36" s="291"/>
      <c r="CX36" s="291"/>
      <c r="CY36" s="291"/>
      <c r="CZ36" s="291"/>
      <c r="DA36" s="291"/>
      <c r="DB36" s="291"/>
      <c r="DC36" s="291"/>
      <c r="DD36" s="291"/>
      <c r="DE36" s="291"/>
      <c r="DF36" s="291"/>
      <c r="DG36" s="291"/>
      <c r="DH36" s="291"/>
      <c r="DI36" s="291"/>
      <c r="DJ36" s="291"/>
      <c r="DK36" s="291"/>
      <c r="DL36" s="291"/>
      <c r="DM36" s="291"/>
      <c r="DN36" s="291"/>
      <c r="DO36" s="291"/>
      <c r="DP36" s="291"/>
      <c r="DQ36" s="291"/>
      <c r="DR36" s="291"/>
      <c r="DS36" s="291"/>
      <c r="DT36" s="291"/>
      <c r="DU36" s="291"/>
      <c r="DV36" s="291"/>
      <c r="DW36" s="291"/>
      <c r="DX36" s="291"/>
      <c r="DY36" s="291"/>
      <c r="DZ36" s="291"/>
      <c r="EA36" s="291"/>
      <c r="EB36" s="291"/>
      <c r="EC36" s="291"/>
      <c r="ED36" s="291"/>
      <c r="EE36" s="291"/>
    </row>
    <row r="37" spans="1:135" x14ac:dyDescent="0.4">
      <c r="A37" s="128">
        <f>SUMIF($2:$2,"&lt;="&amp;HOLD,'Monthly CF'!37:37)</f>
        <v>25908978.257105116</v>
      </c>
      <c r="B37" s="129" t="s">
        <v>155</v>
      </c>
      <c r="C37" s="295"/>
      <c r="D37" s="296">
        <f>D20-D35</f>
        <v>148022.61666666664</v>
      </c>
      <c r="E37" s="296">
        <f t="shared" ref="E37:BP37" si="20">E20-E35</f>
        <v>148489.79195571909</v>
      </c>
      <c r="F37" s="296">
        <f t="shared" si="20"/>
        <v>148958.11942506529</v>
      </c>
      <c r="G37" s="296">
        <f t="shared" si="20"/>
        <v>149427.60191629265</v>
      </c>
      <c r="H37" s="296">
        <f t="shared" si="20"/>
        <v>151228.88867102095</v>
      </c>
      <c r="I37" s="296">
        <f t="shared" si="20"/>
        <v>153037.89961780055</v>
      </c>
      <c r="J37" s="296">
        <f t="shared" si="20"/>
        <v>154854.66190021142</v>
      </c>
      <c r="K37" s="296">
        <f t="shared" si="20"/>
        <v>156679.2027487384</v>
      </c>
      <c r="L37" s="296">
        <f t="shared" si="20"/>
        <v>158511.54948103428</v>
      </c>
      <c r="M37" s="296">
        <f t="shared" si="20"/>
        <v>160351.72950218411</v>
      </c>
      <c r="N37" s="296">
        <f t="shared" si="20"/>
        <v>162199.77030497044</v>
      </c>
      <c r="O37" s="296">
        <f t="shared" si="20"/>
        <v>164055.6994701394</v>
      </c>
      <c r="P37" s="296">
        <f t="shared" si="20"/>
        <v>165033.14633333351</v>
      </c>
      <c r="Q37" s="296">
        <f t="shared" si="20"/>
        <v>166904.93531869305</v>
      </c>
      <c r="R37" s="296">
        <f t="shared" si="20"/>
        <v>168784.69593912369</v>
      </c>
      <c r="S37" s="296">
        <f t="shared" si="20"/>
        <v>170672.45612989922</v>
      </c>
      <c r="T37" s="296">
        <f t="shared" si="20"/>
        <v>172568.243915598</v>
      </c>
      <c r="U37" s="296">
        <f t="shared" si="20"/>
        <v>174472.08741037344</v>
      </c>
      <c r="V37" s="296">
        <f t="shared" si="20"/>
        <v>176384.01481822526</v>
      </c>
      <c r="W37" s="296">
        <f t="shared" si="20"/>
        <v>178304.05443327184</v>
      </c>
      <c r="X37" s="296">
        <f t="shared" si="20"/>
        <v>180232.23464002326</v>
      </c>
      <c r="Y37" s="296">
        <f t="shared" si="20"/>
        <v>182168.58391365479</v>
      </c>
      <c r="Z37" s="296">
        <f t="shared" si="20"/>
        <v>184113.13082028157</v>
      </c>
      <c r="AA37" s="296">
        <f t="shared" si="20"/>
        <v>186065.90401723393</v>
      </c>
      <c r="AB37" s="296">
        <f t="shared" si="20"/>
        <v>192865.19291333386</v>
      </c>
      <c r="AC37" s="296">
        <f t="shared" si="20"/>
        <v>194879.30089473329</v>
      </c>
      <c r="AD37" s="296">
        <f t="shared" si="20"/>
        <v>196901.90770724934</v>
      </c>
      <c r="AE37" s="296">
        <f t="shared" si="20"/>
        <v>198933.04302091757</v>
      </c>
      <c r="AF37" s="296">
        <f t="shared" si="20"/>
        <v>200972.73660042847</v>
      </c>
      <c r="AG37" s="296">
        <f t="shared" si="20"/>
        <v>201574.9214024652</v>
      </c>
      <c r="AH37" s="296">
        <f t="shared" si="20"/>
        <v>202178.59135467658</v>
      </c>
      <c r="AI37" s="296">
        <f t="shared" si="20"/>
        <v>202783.75011984364</v>
      </c>
      <c r="AJ37" s="296">
        <f t="shared" si="20"/>
        <v>203390.40136978053</v>
      </c>
      <c r="AK37" s="296">
        <f t="shared" si="20"/>
        <v>203998.54878535756</v>
      </c>
      <c r="AL37" s="296">
        <f t="shared" si="20"/>
        <v>204608.19605652263</v>
      </c>
      <c r="AM37" s="296">
        <f t="shared" si="20"/>
        <v>205219.34688232437</v>
      </c>
      <c r="AN37" s="296">
        <f t="shared" si="20"/>
        <v>207927.38025453419</v>
      </c>
      <c r="AO37" s="296">
        <f t="shared" si="20"/>
        <v>208549.00034748641</v>
      </c>
      <c r="AP37" s="296">
        <f t="shared" si="20"/>
        <v>209172.15352328366</v>
      </c>
      <c r="AQ37" s="296">
        <f t="shared" si="20"/>
        <v>209796.84356292192</v>
      </c>
      <c r="AR37" s="296">
        <f t="shared" si="20"/>
        <v>210423.07425672197</v>
      </c>
      <c r="AS37" s="296">
        <f t="shared" si="20"/>
        <v>211050.8494043526</v>
      </c>
      <c r="AT37" s="296">
        <f t="shared" si="20"/>
        <v>211680.17281485369</v>
      </c>
      <c r="AU37" s="296">
        <f t="shared" si="20"/>
        <v>212311.04830665916</v>
      </c>
      <c r="AV37" s="296">
        <f t="shared" si="20"/>
        <v>212943.47970762008</v>
      </c>
      <c r="AW37" s="296">
        <f t="shared" si="20"/>
        <v>213577.47085502825</v>
      </c>
      <c r="AX37" s="296">
        <f t="shared" si="20"/>
        <v>214213.02559563913</v>
      </c>
      <c r="AY37" s="296">
        <f t="shared" si="20"/>
        <v>214850.1477856955</v>
      </c>
      <c r="AZ37" s="296">
        <f t="shared" si="20"/>
        <v>214542.67246343053</v>
      </c>
      <c r="BA37" s="296">
        <f t="shared" si="20"/>
        <v>215182.94115917129</v>
      </c>
      <c r="BB37" s="296">
        <f t="shared" si="20"/>
        <v>215824.78893024244</v>
      </c>
      <c r="BC37" s="296">
        <f t="shared" si="20"/>
        <v>216468.21967106988</v>
      </c>
      <c r="BD37" s="296">
        <f t="shared" si="20"/>
        <v>217113.23728568389</v>
      </c>
      <c r="BE37" s="296">
        <f t="shared" si="20"/>
        <v>217759.84568774357</v>
      </c>
      <c r="BF37" s="296">
        <f t="shared" si="20"/>
        <v>218408.04880055974</v>
      </c>
      <c r="BG37" s="296">
        <f t="shared" si="20"/>
        <v>219057.85055711924</v>
      </c>
      <c r="BH37" s="296">
        <f t="shared" si="20"/>
        <v>219709.25490010902</v>
      </c>
      <c r="BI37" s="296">
        <f t="shared" si="20"/>
        <v>220362.26578193941</v>
      </c>
      <c r="BJ37" s="296">
        <f t="shared" si="20"/>
        <v>221016.88716476868</v>
      </c>
      <c r="BK37" s="296">
        <f t="shared" si="20"/>
        <v>221673.12302052666</v>
      </c>
      <c r="BL37" s="296">
        <f t="shared" si="20"/>
        <v>221363.97285461886</v>
      </c>
      <c r="BM37" s="296">
        <f t="shared" si="20"/>
        <v>222023.4496112318</v>
      </c>
      <c r="BN37" s="296">
        <f t="shared" si="20"/>
        <v>222684.55281543513</v>
      </c>
      <c r="BO37" s="296">
        <f t="shared" si="20"/>
        <v>223347.28647848728</v>
      </c>
      <c r="BP37" s="296">
        <f t="shared" si="20"/>
        <v>224011.65462153987</v>
      </c>
      <c r="BQ37" s="296">
        <f t="shared" ref="BQ37:EB37" si="21">BQ20-BQ35</f>
        <v>224677.66127566114</v>
      </c>
      <c r="BR37" s="296">
        <f t="shared" si="21"/>
        <v>225345.31048186182</v>
      </c>
      <c r="BS37" s="296">
        <f t="shared" si="21"/>
        <v>226014.60629111819</v>
      </c>
      <c r="BT37" s="296">
        <f t="shared" si="21"/>
        <v>226685.55276439761</v>
      </c>
      <c r="BU37" s="296">
        <f t="shared" si="21"/>
        <v>227358.15397268301</v>
      </c>
      <c r="BV37" s="296">
        <f t="shared" si="21"/>
        <v>228032.41399699711</v>
      </c>
      <c r="BW37" s="296">
        <f t="shared" si="21"/>
        <v>228708.33692842786</v>
      </c>
      <c r="BX37" s="296">
        <f t="shared" si="21"/>
        <v>228397.61266188859</v>
      </c>
      <c r="BY37" s="296">
        <f t="shared" si="21"/>
        <v>229076.87372119993</v>
      </c>
      <c r="BZ37" s="296">
        <f t="shared" si="21"/>
        <v>229757.81002152932</v>
      </c>
      <c r="CA37" s="296">
        <f t="shared" si="21"/>
        <v>230440.42569447315</v>
      </c>
      <c r="CB37" s="296">
        <f t="shared" si="21"/>
        <v>231124.72488181718</v>
      </c>
      <c r="CC37" s="296">
        <f t="shared" si="21"/>
        <v>231810.71173556216</v>
      </c>
      <c r="CD37" s="296">
        <f t="shared" si="21"/>
        <v>232498.3904179488</v>
      </c>
      <c r="CE37" s="296">
        <f t="shared" si="21"/>
        <v>233187.76510148283</v>
      </c>
      <c r="CF37" s="296">
        <f t="shared" si="21"/>
        <v>233878.8399689607</v>
      </c>
      <c r="CG37" s="296">
        <f t="shared" si="21"/>
        <v>234571.61921349453</v>
      </c>
      <c r="CH37" s="296">
        <f t="shared" si="21"/>
        <v>235266.10703853809</v>
      </c>
      <c r="CI37" s="296">
        <f t="shared" si="21"/>
        <v>235962.30765791182</v>
      </c>
      <c r="CJ37" s="296">
        <f>CJ20-CJ35</f>
        <v>235650.11607580888</v>
      </c>
      <c r="CK37" s="296">
        <f t="shared" si="21"/>
        <v>236349.75496689958</v>
      </c>
      <c r="CL37" s="296">
        <f t="shared" si="21"/>
        <v>237051.11935623892</v>
      </c>
      <c r="CM37" s="296">
        <f t="shared" si="21"/>
        <v>237754.21349937105</v>
      </c>
      <c r="CN37" s="296">
        <f t="shared" si="21"/>
        <v>238459.04166233545</v>
      </c>
      <c r="CO37" s="296">
        <f t="shared" si="21"/>
        <v>239165.60812169281</v>
      </c>
      <c r="CP37" s="296">
        <f t="shared" si="21"/>
        <v>239873.91716455107</v>
      </c>
      <c r="CQ37" s="296">
        <f t="shared" si="21"/>
        <v>240583.9730885911</v>
      </c>
      <c r="CR37" s="296">
        <f t="shared" si="21"/>
        <v>241295.7802020933</v>
      </c>
      <c r="CS37" s="296">
        <f t="shared" si="21"/>
        <v>242009.3428239632</v>
      </c>
      <c r="CT37" s="296">
        <f t="shared" si="21"/>
        <v>242724.66528375816</v>
      </c>
      <c r="CU37" s="296">
        <f t="shared" si="21"/>
        <v>243441.751921713</v>
      </c>
      <c r="CV37" s="296">
        <f t="shared" si="21"/>
        <v>243128.2060928283</v>
      </c>
      <c r="CW37" s="296">
        <f t="shared" si="21"/>
        <v>243848.83415065173</v>
      </c>
      <c r="CX37" s="296">
        <f t="shared" si="21"/>
        <v>244571.2394716712</v>
      </c>
      <c r="CY37" s="296">
        <f t="shared" si="21"/>
        <v>245295.42643909724</v>
      </c>
      <c r="CZ37" s="296">
        <f t="shared" si="21"/>
        <v>246021.39944695059</v>
      </c>
      <c r="DA37" s="296">
        <f t="shared" si="21"/>
        <v>246749.16290008868</v>
      </c>
      <c r="DB37" s="296">
        <f t="shared" si="21"/>
        <v>247478.72121423268</v>
      </c>
      <c r="DC37" s="296">
        <f t="shared" si="21"/>
        <v>248210.07881599394</v>
      </c>
      <c r="DD37" s="296">
        <f t="shared" si="21"/>
        <v>248943.24014290117</v>
      </c>
      <c r="DE37" s="296">
        <f t="shared" si="21"/>
        <v>249678.2096434272</v>
      </c>
      <c r="DF37" s="296">
        <f t="shared" si="21"/>
        <v>250414.99177701591</v>
      </c>
      <c r="DG37" s="296">
        <f t="shared" si="21"/>
        <v>251153.59101410955</v>
      </c>
      <c r="DH37" s="296">
        <f t="shared" si="21"/>
        <v>250838.81054105324</v>
      </c>
      <c r="DI37" s="296">
        <f t="shared" si="21"/>
        <v>251581.0574406113</v>
      </c>
      <c r="DJ37" s="296">
        <f t="shared" si="21"/>
        <v>252325.13492126131</v>
      </c>
      <c r="DK37" s="296">
        <f t="shared" si="21"/>
        <v>253071.0474977103</v>
      </c>
      <c r="DL37" s="296">
        <f t="shared" si="21"/>
        <v>253818.79969579913</v>
      </c>
      <c r="DM37" s="296">
        <f t="shared" si="21"/>
        <v>254568.39605253137</v>
      </c>
      <c r="DN37" s="296">
        <f t="shared" si="21"/>
        <v>255319.84111609973</v>
      </c>
      <c r="DO37" s="296">
        <f t="shared" si="21"/>
        <v>256073.13944591381</v>
      </c>
      <c r="DP37" s="296">
        <f t="shared" si="21"/>
        <v>256828.29561262816</v>
      </c>
      <c r="DQ37" s="296">
        <f t="shared" si="21"/>
        <v>257585.31419817003</v>
      </c>
      <c r="DR37" s="296">
        <f t="shared" si="21"/>
        <v>258344.19979576638</v>
      </c>
      <c r="DS37" s="296">
        <f t="shared" si="21"/>
        <v>259104.95700997274</v>
      </c>
      <c r="DT37" s="296">
        <f t="shared" ca="1" si="21"/>
        <v>252890.51889288376</v>
      </c>
      <c r="DU37" s="296">
        <f t="shared" ca="1" si="21"/>
        <v>253655.03319942864</v>
      </c>
      <c r="DV37" s="296">
        <f t="shared" ca="1" si="21"/>
        <v>254421.43300449825</v>
      </c>
      <c r="DW37" s="296">
        <f t="shared" ca="1" si="21"/>
        <v>255189.72295824054</v>
      </c>
      <c r="DX37" s="296">
        <f t="shared" ca="1" si="21"/>
        <v>255959.9077222721</v>
      </c>
      <c r="DY37" s="296">
        <f t="shared" ca="1" si="21"/>
        <v>256731.99196970637</v>
      </c>
      <c r="DZ37" s="296">
        <f t="shared" ca="1" si="21"/>
        <v>257505.9803851817</v>
      </c>
      <c r="EA37" s="296">
        <f t="shared" ca="1" si="21"/>
        <v>258281.8776648902</v>
      </c>
      <c r="EB37" s="296">
        <f t="shared" ca="1" si="21"/>
        <v>259059.68851660614</v>
      </c>
      <c r="EC37" s="296">
        <f t="shared" ref="EC37:EE37" ca="1" si="22">EC20-EC35</f>
        <v>259839.41765971415</v>
      </c>
      <c r="ED37" s="296">
        <f t="shared" ca="1" si="22"/>
        <v>260621.06982523843</v>
      </c>
      <c r="EE37" s="296">
        <f t="shared" ca="1" si="22"/>
        <v>261404.64975587101</v>
      </c>
    </row>
    <row r="38" spans="1:135" x14ac:dyDescent="0.4">
      <c r="A38" s="128"/>
      <c r="B38" s="80"/>
      <c r="C38" s="291"/>
      <c r="D38" s="291"/>
      <c r="E38" s="291"/>
      <c r="F38" s="291"/>
      <c r="G38" s="291"/>
      <c r="H38" s="291"/>
      <c r="I38" s="291"/>
      <c r="J38" s="291"/>
      <c r="K38" s="291"/>
      <c r="L38" s="291"/>
      <c r="M38" s="291"/>
      <c r="N38" s="291"/>
      <c r="O38" s="291"/>
      <c r="P38" s="291"/>
      <c r="Q38" s="291"/>
      <c r="R38" s="291"/>
      <c r="S38" s="291"/>
      <c r="T38" s="291"/>
      <c r="U38" s="291"/>
      <c r="V38" s="291"/>
      <c r="W38" s="291"/>
      <c r="X38" s="291"/>
      <c r="Y38" s="291"/>
      <c r="Z38" s="291"/>
      <c r="AA38" s="291"/>
      <c r="AB38" s="291"/>
      <c r="AC38" s="291"/>
      <c r="AD38" s="291"/>
      <c r="AE38" s="291"/>
      <c r="AF38" s="291"/>
      <c r="AG38" s="291"/>
      <c r="AH38" s="291"/>
      <c r="AI38" s="291"/>
      <c r="AJ38" s="291"/>
      <c r="AK38" s="291"/>
      <c r="AL38" s="291"/>
      <c r="AM38" s="291"/>
      <c r="AN38" s="291"/>
      <c r="AO38" s="291"/>
      <c r="AP38" s="291"/>
      <c r="AQ38" s="291"/>
      <c r="AR38" s="291"/>
      <c r="AS38" s="291"/>
      <c r="AT38" s="291"/>
      <c r="AU38" s="291"/>
      <c r="AV38" s="291"/>
      <c r="AW38" s="291"/>
      <c r="AX38" s="291"/>
      <c r="AY38" s="291"/>
      <c r="AZ38" s="291"/>
      <c r="BA38" s="291"/>
      <c r="BB38" s="291"/>
      <c r="BC38" s="291"/>
      <c r="BD38" s="291"/>
      <c r="BE38" s="291"/>
      <c r="BF38" s="291"/>
      <c r="BG38" s="291"/>
      <c r="BH38" s="291"/>
      <c r="BI38" s="291"/>
      <c r="BJ38" s="291"/>
      <c r="BK38" s="291"/>
      <c r="BL38" s="291"/>
      <c r="BM38" s="291"/>
      <c r="BN38" s="291"/>
      <c r="BO38" s="291"/>
      <c r="BP38" s="291"/>
      <c r="BQ38" s="291"/>
      <c r="BR38" s="291"/>
      <c r="BS38" s="291"/>
      <c r="BT38" s="291"/>
      <c r="BU38" s="291"/>
      <c r="BV38" s="291"/>
      <c r="BW38" s="291"/>
      <c r="BX38" s="291"/>
      <c r="BY38" s="291"/>
      <c r="BZ38" s="291"/>
      <c r="CA38" s="291"/>
      <c r="CB38" s="291"/>
      <c r="CC38" s="291"/>
      <c r="CD38" s="291"/>
      <c r="CE38" s="291"/>
      <c r="CF38" s="291"/>
      <c r="CG38" s="291"/>
      <c r="CH38" s="291"/>
      <c r="CI38" s="291"/>
      <c r="CJ38" s="291"/>
      <c r="CK38" s="291"/>
      <c r="CL38" s="291"/>
      <c r="CM38" s="291"/>
      <c r="CN38" s="291"/>
      <c r="CO38" s="291"/>
      <c r="CP38" s="291"/>
      <c r="CQ38" s="291"/>
      <c r="CR38" s="291"/>
      <c r="CS38" s="291"/>
      <c r="CT38" s="291"/>
      <c r="CU38" s="291"/>
      <c r="CV38" s="291"/>
      <c r="CW38" s="291"/>
      <c r="CX38" s="291"/>
      <c r="CY38" s="291"/>
      <c r="CZ38" s="291"/>
      <c r="DA38" s="291"/>
      <c r="DB38" s="291"/>
      <c r="DC38" s="291"/>
      <c r="DD38" s="291"/>
      <c r="DE38" s="291"/>
      <c r="DF38" s="291"/>
      <c r="DG38" s="291"/>
      <c r="DH38" s="291"/>
      <c r="DI38" s="291"/>
      <c r="DJ38" s="291"/>
      <c r="DK38" s="291"/>
      <c r="DL38" s="291"/>
      <c r="DM38" s="291"/>
      <c r="DN38" s="291"/>
      <c r="DO38" s="291"/>
      <c r="DP38" s="291"/>
      <c r="DQ38" s="291"/>
      <c r="DR38" s="291"/>
      <c r="DS38" s="291"/>
      <c r="DT38" s="291"/>
      <c r="DU38" s="291"/>
      <c r="DV38" s="291"/>
      <c r="DW38" s="291"/>
      <c r="DX38" s="291"/>
      <c r="DY38" s="291"/>
      <c r="DZ38" s="291"/>
      <c r="EA38" s="291"/>
      <c r="EB38" s="291"/>
      <c r="EC38" s="291"/>
      <c r="ED38" s="291"/>
      <c r="EE38" s="291"/>
    </row>
    <row r="39" spans="1:135" x14ac:dyDescent="0.4">
      <c r="A39" s="128"/>
      <c r="B39" s="126" t="s">
        <v>25</v>
      </c>
      <c r="C39" s="291"/>
      <c r="D39" s="291"/>
      <c r="E39" s="291"/>
      <c r="F39" s="291"/>
      <c r="G39" s="291"/>
      <c r="H39" s="291"/>
      <c r="I39" s="291"/>
      <c r="J39" s="291"/>
      <c r="K39" s="291"/>
      <c r="L39" s="291"/>
      <c r="M39" s="291"/>
      <c r="N39" s="291"/>
      <c r="O39" s="291"/>
      <c r="P39" s="291"/>
      <c r="Q39" s="291"/>
      <c r="R39" s="291"/>
      <c r="S39" s="291"/>
      <c r="T39" s="291"/>
      <c r="U39" s="291"/>
      <c r="V39" s="291"/>
      <c r="W39" s="291"/>
      <c r="X39" s="291"/>
      <c r="Y39" s="291"/>
      <c r="Z39" s="291"/>
      <c r="AA39" s="291"/>
      <c r="AB39" s="291"/>
      <c r="AC39" s="291"/>
      <c r="AD39" s="291"/>
      <c r="AE39" s="291"/>
      <c r="AF39" s="291"/>
      <c r="AG39" s="291"/>
      <c r="AH39" s="291"/>
      <c r="AI39" s="291"/>
      <c r="AJ39" s="291"/>
      <c r="AK39" s="291"/>
      <c r="AL39" s="291"/>
      <c r="AM39" s="291"/>
      <c r="AN39" s="291"/>
      <c r="AO39" s="291"/>
      <c r="AP39" s="291"/>
      <c r="AQ39" s="291"/>
      <c r="AR39" s="291"/>
      <c r="AS39" s="291"/>
      <c r="AT39" s="291"/>
      <c r="AU39" s="291"/>
      <c r="AV39" s="291"/>
      <c r="AW39" s="291"/>
      <c r="AX39" s="291"/>
      <c r="AY39" s="291"/>
      <c r="AZ39" s="291"/>
      <c r="BA39" s="291"/>
      <c r="BB39" s="291"/>
      <c r="BC39" s="291"/>
      <c r="BD39" s="291"/>
      <c r="BE39" s="291"/>
      <c r="BF39" s="291"/>
      <c r="BG39" s="291"/>
      <c r="BH39" s="291"/>
      <c r="BI39" s="291"/>
      <c r="BJ39" s="291"/>
      <c r="BK39" s="291"/>
      <c r="BL39" s="291"/>
      <c r="BM39" s="291"/>
      <c r="BN39" s="291"/>
      <c r="BO39" s="291"/>
      <c r="BP39" s="291"/>
      <c r="BQ39" s="291"/>
      <c r="BR39" s="291"/>
      <c r="BS39" s="291"/>
      <c r="BT39" s="291"/>
      <c r="BU39" s="291"/>
      <c r="BV39" s="291"/>
      <c r="BW39" s="291"/>
      <c r="BX39" s="291"/>
      <c r="BY39" s="291"/>
      <c r="BZ39" s="291"/>
      <c r="CA39" s="291"/>
      <c r="CB39" s="291"/>
      <c r="CC39" s="291"/>
      <c r="CD39" s="291"/>
      <c r="CE39" s="291"/>
      <c r="CF39" s="291"/>
      <c r="CG39" s="291"/>
      <c r="CH39" s="291"/>
      <c r="CI39" s="291"/>
      <c r="CJ39" s="291"/>
      <c r="CK39" s="291"/>
      <c r="CL39" s="291"/>
      <c r="CM39" s="291"/>
      <c r="CN39" s="291"/>
      <c r="CO39" s="291"/>
      <c r="CP39" s="291"/>
      <c r="CQ39" s="291"/>
      <c r="CR39" s="291"/>
      <c r="CS39" s="291"/>
      <c r="CT39" s="291"/>
      <c r="CU39" s="291"/>
      <c r="CV39" s="291"/>
      <c r="CW39" s="291"/>
      <c r="CX39" s="291"/>
      <c r="CY39" s="291"/>
      <c r="CZ39" s="291"/>
      <c r="DA39" s="291"/>
      <c r="DB39" s="291"/>
      <c r="DC39" s="291"/>
      <c r="DD39" s="291"/>
      <c r="DE39" s="291"/>
      <c r="DF39" s="291"/>
      <c r="DG39" s="291"/>
      <c r="DH39" s="291"/>
      <c r="DI39" s="291"/>
      <c r="DJ39" s="291"/>
      <c r="DK39" s="291"/>
      <c r="DL39" s="291"/>
      <c r="DM39" s="291"/>
      <c r="DN39" s="291"/>
      <c r="DO39" s="291"/>
      <c r="DP39" s="291"/>
      <c r="DQ39" s="291"/>
      <c r="DR39" s="291"/>
      <c r="DS39" s="291"/>
      <c r="DT39" s="291"/>
      <c r="DU39" s="291"/>
      <c r="DV39" s="291"/>
      <c r="DW39" s="291"/>
      <c r="DX39" s="291"/>
      <c r="DY39" s="291"/>
      <c r="DZ39" s="291"/>
      <c r="EA39" s="291"/>
      <c r="EB39" s="291"/>
      <c r="EC39" s="291"/>
      <c r="ED39" s="291"/>
      <c r="EE39" s="291"/>
    </row>
    <row r="40" spans="1:135" x14ac:dyDescent="0.4">
      <c r="A40" s="128">
        <f t="shared" ref="A40:A66" si="23">SUM(C40:EE40)</f>
        <v>25187500</v>
      </c>
      <c r="B40" s="80" t="s">
        <v>156</v>
      </c>
      <c r="C40" s="291">
        <f>Summary!E2</f>
        <v>25187500</v>
      </c>
      <c r="D40" s="291">
        <f>IF(D1/12&gt;Summary!$B$37,0,IF(D1=Summary!$E$11,Summary!$E$15,0))</f>
        <v>0</v>
      </c>
      <c r="E40" s="291">
        <f>IF(E1/12&gt;Summary!$B$37,0,IF(E1=Summary!$E$11,Summary!$E$15,0))</f>
        <v>0</v>
      </c>
      <c r="F40" s="291">
        <f>IF(F1/12&gt;Summary!$B$37,0,IF(F1=Summary!$E$11,Summary!$E$15,0))</f>
        <v>0</v>
      </c>
      <c r="G40" s="291">
        <f>IF(G1/12&gt;Summary!$B$37,0,IF(G1=Summary!$E$11,Summary!$E$15,0))</f>
        <v>0</v>
      </c>
      <c r="H40" s="291">
        <f>IF(H1/12&gt;Summary!$B$37,0,IF(H1=Summary!$E$11,Summary!$E$15,0))</f>
        <v>0</v>
      </c>
      <c r="I40" s="291">
        <f>IF(I1/12&gt;Summary!$B$37,0,IF(I1=Summary!$E$11,Summary!$E$15,0))</f>
        <v>0</v>
      </c>
      <c r="J40" s="291">
        <f>IF(J1/12&gt;Summary!$B$37,0,IF(J1=Summary!$E$11,Summary!$E$15,0))</f>
        <v>0</v>
      </c>
      <c r="K40" s="291">
        <f>IF(K1/12&gt;Summary!$B$37,0,IF(K1=Summary!$E$11,Summary!$E$15,0))</f>
        <v>0</v>
      </c>
      <c r="L40" s="291">
        <f>IF(L1/12&gt;Summary!$B$37,0,IF(L1=Summary!$E$11,Summary!$E$15,0))</f>
        <v>0</v>
      </c>
      <c r="M40" s="291">
        <f>IF(M1/12&gt;Summary!$B$37,0,IF(M1=Summary!$E$11,Summary!$E$15,0))</f>
        <v>0</v>
      </c>
      <c r="N40" s="291">
        <f>IF(N1/12&gt;Summary!$B$37,0,IF(N1=Summary!$E$11,Summary!$E$15,0))</f>
        <v>0</v>
      </c>
      <c r="O40" s="291">
        <f>IF(O1/12&gt;Summary!$B$37,0,IF(O1=Summary!$E$11,Summary!$E$15,0))</f>
        <v>0</v>
      </c>
      <c r="P40" s="291">
        <f>IF(P1/12&gt;Summary!$B$37,0,IF(P1=Summary!$E$11,Summary!$E$15,0))</f>
        <v>0</v>
      </c>
      <c r="Q40" s="291">
        <f>IF(Q1/12&gt;Summary!$B$37,0,IF(Q1=Summary!$E$11,Summary!$E$15,0))</f>
        <v>0</v>
      </c>
      <c r="R40" s="291">
        <f>IF(R1/12&gt;Summary!$B$37,0,IF(R1=Summary!$E$11,Summary!$E$15,0))</f>
        <v>0</v>
      </c>
      <c r="S40" s="291">
        <f>IF(S1/12&gt;Summary!$B$37,0,IF(S1=Summary!$E$11,Summary!$E$15,0))</f>
        <v>0</v>
      </c>
      <c r="T40" s="291">
        <f>IF(T1/12&gt;Summary!$B$37,0,IF(T1=Summary!$E$11,Summary!$E$15,0))</f>
        <v>0</v>
      </c>
      <c r="U40" s="291">
        <f>IF(U1/12&gt;Summary!$B$37,0,IF(U1=Summary!$E$11,Summary!$E$15,0))</f>
        <v>0</v>
      </c>
      <c r="V40" s="291">
        <f>IF(V1/12&gt;Summary!$B$37,0,IF(V1=Summary!$E$11,Summary!$E$15,0))</f>
        <v>0</v>
      </c>
      <c r="W40" s="291">
        <f>IF(W1/12&gt;Summary!$B$37,0,IF(W1=Summary!$E$11,Summary!$E$15,0))</f>
        <v>0</v>
      </c>
      <c r="X40" s="291">
        <f>IF(X1/12&gt;Summary!$B$37,0,IF(X1=Summary!$E$11,Summary!$E$15,0))</f>
        <v>0</v>
      </c>
      <c r="Y40" s="291">
        <f>IF(Y1/12&gt;Summary!$B$37,0,IF(Y1=Summary!$E$11,Summary!$E$15,0))</f>
        <v>0</v>
      </c>
      <c r="Z40" s="291">
        <f>IF(Z1/12&gt;Summary!$B$37,0,IF(Z1=Summary!$E$11,Summary!$E$15,0))</f>
        <v>0</v>
      </c>
      <c r="AA40" s="291">
        <f>IF(AA1/12&gt;Summary!$B$37,0,IF(AA1=Summary!$E$11,Summary!$E$15,0))</f>
        <v>0</v>
      </c>
      <c r="AB40" s="291">
        <f>IF(AB1/12&gt;Summary!$B$37,0,IF(AB1=Summary!$E$11,Summary!$E$15,0))</f>
        <v>0</v>
      </c>
      <c r="AC40" s="291">
        <f>IF(AC1/12&gt;Summary!$B$37,0,IF(AC1=Summary!$E$11,Summary!$E$15,0))</f>
        <v>0</v>
      </c>
      <c r="AD40" s="291">
        <f>IF(AD1/12&gt;Summary!$B$37,0,IF(AD1=Summary!$E$11,Summary!$E$15,0))</f>
        <v>0</v>
      </c>
      <c r="AE40" s="291">
        <f>IF(AE1/12&gt;Summary!$B$37,0,IF(AE1=Summary!$E$11,Summary!$E$15,0))</f>
        <v>0</v>
      </c>
      <c r="AF40" s="291">
        <f>IF(AF1/12&gt;Summary!$B$37,0,IF(AF1=Summary!$E$11,Summary!$E$15,0))</f>
        <v>0</v>
      </c>
      <c r="AG40" s="291">
        <f>IF(AG1/12&gt;Summary!$B$37,0,IF(AG1=Summary!$E$11,Summary!$E$15,0))</f>
        <v>0</v>
      </c>
      <c r="AH40" s="291">
        <f>IF(AH1/12&gt;Summary!$B$37,0,IF(AH1=Summary!$E$11,Summary!$E$15,0))</f>
        <v>0</v>
      </c>
      <c r="AI40" s="291">
        <f>IF(AI1/12&gt;Summary!$B$37,0,IF(AI1=Summary!$E$11,Summary!$E$15,0))</f>
        <v>0</v>
      </c>
      <c r="AJ40" s="291">
        <f>IF(AJ1/12&gt;Summary!$B$37,0,IF(AJ1=Summary!$E$11,Summary!$E$15,0))</f>
        <v>0</v>
      </c>
      <c r="AK40" s="291">
        <f>IF(AK1/12&gt;Summary!$B$37,0,IF(AK1=Summary!$E$11,Summary!$E$15,0))</f>
        <v>0</v>
      </c>
      <c r="AL40" s="291">
        <f>IF(AL1/12&gt;Summary!$B$37,0,IF(AL1=Summary!$E$11,Summary!$E$15,0))</f>
        <v>0</v>
      </c>
      <c r="AM40" s="291">
        <f>IF(AM1/12&gt;Summary!$B$37,0,IF(AM1=Summary!$E$11,Summary!$E$15,0))</f>
        <v>0</v>
      </c>
      <c r="AN40" s="291">
        <f>IF(AN1/12&gt;Summary!$B$37,0,IF(AN1=Summary!$E$11,Summary!$E$15,0))</f>
        <v>0</v>
      </c>
      <c r="AO40" s="291">
        <f>IF(AO1/12&gt;Summary!$B$37,0,IF(AO1=Summary!$E$11,Summary!$E$15,0))</f>
        <v>0</v>
      </c>
      <c r="AP40" s="291">
        <f>IF(AP1/12&gt;Summary!$B$37,0,IF(AP1=Summary!$E$11,Summary!$E$15,0))</f>
        <v>0</v>
      </c>
      <c r="AQ40" s="291">
        <f>IF(AQ1/12&gt;Summary!$B$37,0,IF(AQ1=Summary!$E$11,Summary!$E$15,0))</f>
        <v>0</v>
      </c>
      <c r="AR40" s="291">
        <f>IF(AR1/12&gt;Summary!$B$37,0,IF(AR1=Summary!$E$11,Summary!$E$15,0))</f>
        <v>0</v>
      </c>
      <c r="AS40" s="291">
        <f>IF(AS1/12&gt;Summary!$B$37,0,IF(AS1=Summary!$E$11,Summary!$E$15,0))</f>
        <v>0</v>
      </c>
      <c r="AT40" s="291">
        <f>IF(AT1/12&gt;Summary!$B$37,0,IF(AT1=Summary!$E$11,Summary!$E$15,0))</f>
        <v>0</v>
      </c>
      <c r="AU40" s="291">
        <f>IF(AU1/12&gt;Summary!$B$37,0,IF(AU1=Summary!$E$11,Summary!$E$15,0))</f>
        <v>0</v>
      </c>
      <c r="AV40" s="291">
        <f>IF(AV1/12&gt;Summary!$B$37,0,IF(AV1=Summary!$E$11,Summary!$E$15,0))</f>
        <v>0</v>
      </c>
      <c r="AW40" s="291">
        <f>IF(AW1/12&gt;Summary!$B$37,0,IF(AW1=Summary!$E$11,Summary!$E$15,0))</f>
        <v>0</v>
      </c>
      <c r="AX40" s="291">
        <f>IF(AX1/12&gt;Summary!$B$37,0,IF(AX1=Summary!$E$11,Summary!$E$15,0))</f>
        <v>0</v>
      </c>
      <c r="AY40" s="291">
        <f>IF(AY1/12&gt;Summary!$B$37,0,IF(AY1=Summary!$E$11,Summary!$E$15,0))</f>
        <v>0</v>
      </c>
      <c r="AZ40" s="291">
        <f>IF(AZ1/12&gt;Summary!$B$37,0,IF(AZ1=Summary!$E$11,Summary!$E$15,0))</f>
        <v>0</v>
      </c>
      <c r="BA40" s="291">
        <f>IF(BA1/12&gt;Summary!$B$37,0,IF(BA1=Summary!$E$11,Summary!$E$15,0))</f>
        <v>0</v>
      </c>
      <c r="BB40" s="291">
        <f>IF(BB1/12&gt;Summary!$B$37,0,IF(BB1=Summary!$E$11,Summary!$E$15,0))</f>
        <v>0</v>
      </c>
      <c r="BC40" s="291">
        <f>IF(BC1/12&gt;Summary!$B$37,0,IF(BC1=Summary!$E$11,Summary!$E$15,0))</f>
        <v>0</v>
      </c>
      <c r="BD40" s="291">
        <f>IF(BD1/12&gt;Summary!$B$37,0,IF(BD1=Summary!$E$11,Summary!$E$15,0))</f>
        <v>0</v>
      </c>
      <c r="BE40" s="291">
        <f>IF(BE1/12&gt;Summary!$B$37,0,IF(BE1=Summary!$E$11,Summary!$E$15,0))</f>
        <v>0</v>
      </c>
      <c r="BF40" s="291">
        <f>IF(BF1/12&gt;Summary!$B$37,0,IF(BF1=Summary!$E$11,Summary!$E$15,0))</f>
        <v>0</v>
      </c>
      <c r="BG40" s="291">
        <f>IF(BG1/12&gt;Summary!$B$37,0,IF(BG1=Summary!$E$11,Summary!$E$15,0))</f>
        <v>0</v>
      </c>
      <c r="BH40" s="291">
        <f>IF(BH1/12&gt;Summary!$B$37,0,IF(BH1=Summary!$E$11,Summary!$E$15,0))</f>
        <v>0</v>
      </c>
      <c r="BI40" s="291">
        <f>IF(BI1/12&gt;Summary!$B$37,0,IF(BI1=Summary!$E$11,Summary!$E$15,0))</f>
        <v>0</v>
      </c>
      <c r="BJ40" s="291">
        <f>IF(BJ1/12&gt;Summary!$B$37,0,IF(BJ1=Summary!$E$11,Summary!$E$15,0))</f>
        <v>0</v>
      </c>
      <c r="BK40" s="291">
        <f>IF(BK1/12&gt;Summary!$B$37,0,IF(BK1=Summary!$E$11,Summary!$E$15,0))</f>
        <v>0</v>
      </c>
      <c r="BL40" s="291">
        <f>IF(BL1/12&gt;Summary!$B$37,0,IF(BL1=Summary!$E$11,Summary!$E$15,0))</f>
        <v>0</v>
      </c>
      <c r="BM40" s="291">
        <f>IF(BM1/12&gt;Summary!$B$37,0,IF(BM1=Summary!$E$11,Summary!$E$15,0))</f>
        <v>0</v>
      </c>
      <c r="BN40" s="291">
        <f>IF(BN1/12&gt;Summary!$B$37,0,IF(BN1=Summary!$E$11,Summary!$E$15,0))</f>
        <v>0</v>
      </c>
      <c r="BO40" s="291">
        <f>IF(BO1/12&gt;Summary!$B$37,0,IF(BO1=Summary!$E$11,Summary!$E$15,0))</f>
        <v>0</v>
      </c>
      <c r="BP40" s="291">
        <f>IF(BP1/12&gt;Summary!$B$37,0,IF(BP1=Summary!$E$11,Summary!$E$15,0))</f>
        <v>0</v>
      </c>
      <c r="BQ40" s="291">
        <f>IF(BQ1/12&gt;Summary!$B$37,0,IF(BQ1=Summary!$E$11,Summary!$E$15,0))</f>
        <v>0</v>
      </c>
      <c r="BR40" s="291">
        <f>IF(BR1/12&gt;Summary!$B$37,0,IF(BR1=Summary!$E$11,Summary!$E$15,0))</f>
        <v>0</v>
      </c>
      <c r="BS40" s="291">
        <f>IF(BS1/12&gt;Summary!$B$37,0,IF(BS1=Summary!$E$11,Summary!$E$15,0))</f>
        <v>0</v>
      </c>
      <c r="BT40" s="291">
        <f>IF(BT1/12&gt;Summary!$B$37,0,IF(BT1=Summary!$E$11,Summary!$E$15,0))</f>
        <v>0</v>
      </c>
      <c r="BU40" s="291">
        <f>IF(BU1/12&gt;Summary!$B$37,0,IF(BU1=Summary!$E$11,Summary!$E$15,0))</f>
        <v>0</v>
      </c>
      <c r="BV40" s="291">
        <f>IF(BV1/12&gt;Summary!$B$37,0,IF(BV1=Summary!$E$11,Summary!$E$15,0))</f>
        <v>0</v>
      </c>
      <c r="BW40" s="291">
        <f>IF(BW1/12&gt;Summary!$B$37,0,IF(BW1=Summary!$E$11,Summary!$E$15,0))</f>
        <v>0</v>
      </c>
      <c r="BX40" s="291">
        <f>IF(BX1/12&gt;Summary!$B$37,0,IF(BX1=Summary!$E$11,Summary!$E$15,0))</f>
        <v>0</v>
      </c>
      <c r="BY40" s="291">
        <f>IF(BY1/12&gt;Summary!$B$37,0,IF(BY1=Summary!$E$11,Summary!$E$15,0))</f>
        <v>0</v>
      </c>
      <c r="BZ40" s="291">
        <f>IF(BZ1/12&gt;Summary!$B$37,0,IF(BZ1=Summary!$E$11,Summary!$E$15,0))</f>
        <v>0</v>
      </c>
      <c r="CA40" s="291">
        <f>IF(CA1/12&gt;Summary!$B$37,0,IF(CA1=Summary!$E$11,Summary!$E$15,0))</f>
        <v>0</v>
      </c>
      <c r="CB40" s="291">
        <f>IF(CB1/12&gt;Summary!$B$37,0,IF(CB1=Summary!$E$11,Summary!$E$15,0))</f>
        <v>0</v>
      </c>
      <c r="CC40" s="291">
        <f>IF(CC1/12&gt;Summary!$B$37,0,IF(CC1=Summary!$E$11,Summary!$E$15,0))</f>
        <v>0</v>
      </c>
      <c r="CD40" s="291">
        <f>IF(CD1/12&gt;Summary!$B$37,0,IF(CD1=Summary!$E$11,Summary!$E$15,0))</f>
        <v>0</v>
      </c>
      <c r="CE40" s="291">
        <f>IF(CE1/12&gt;Summary!$B$37,0,IF(CE1=Summary!$E$11,Summary!$E$15,0))</f>
        <v>0</v>
      </c>
      <c r="CF40" s="291">
        <f>IF(CF1/12&gt;Summary!$B$37,0,IF(CF1=Summary!$E$11,Summary!$E$15,0))</f>
        <v>0</v>
      </c>
      <c r="CG40" s="291">
        <f>IF(CG1/12&gt;Summary!$B$37,0,IF(CG1=Summary!$E$11,Summary!$E$15,0))</f>
        <v>0</v>
      </c>
      <c r="CH40" s="291">
        <f>IF(CH1/12&gt;Summary!$B$37,0,IF(CH1=Summary!$E$11,Summary!$E$15,0))</f>
        <v>0</v>
      </c>
      <c r="CI40" s="291">
        <f>IF(CI1/12&gt;Summary!$B$37,0,IF(CI1=Summary!$E$11,Summary!$E$15,0))</f>
        <v>0</v>
      </c>
      <c r="CJ40" s="291">
        <f>IF(CJ1/12&gt;Summary!$B$37,0,IF(CJ1=Summary!$E$11,Summary!$E$15,0))</f>
        <v>0</v>
      </c>
      <c r="CK40" s="291">
        <f>IF(CK1/12&gt;Summary!$B$37,0,IF(CK1=Summary!$E$11,Summary!$E$15,0))</f>
        <v>0</v>
      </c>
      <c r="CL40" s="291">
        <f>IF(CL1/12&gt;Summary!$B$37,0,IF(CL1=Summary!$E$11,Summary!$E$15,0))</f>
        <v>0</v>
      </c>
      <c r="CM40" s="291">
        <f>IF(CM1/12&gt;Summary!$B$37,0,IF(CM1=Summary!$E$11,Summary!$E$15,0))</f>
        <v>0</v>
      </c>
      <c r="CN40" s="291">
        <f>IF(CN1/12&gt;Summary!$B$37,0,IF(CN1=Summary!$E$11,Summary!$E$15,0))</f>
        <v>0</v>
      </c>
      <c r="CO40" s="291">
        <f>IF(CO1/12&gt;Summary!$B$37,0,IF(CO1=Summary!$E$11,Summary!$E$15,0))</f>
        <v>0</v>
      </c>
      <c r="CP40" s="291">
        <f>IF(CP1/12&gt;Summary!$B$37,0,IF(CP1=Summary!$E$11,Summary!$E$15,0))</f>
        <v>0</v>
      </c>
      <c r="CQ40" s="291">
        <f>IF(CQ1/12&gt;Summary!$B$37,0,IF(CQ1=Summary!$E$11,Summary!$E$15,0))</f>
        <v>0</v>
      </c>
      <c r="CR40" s="291">
        <f>IF(CR1/12&gt;Summary!$B$37,0,IF(CR1=Summary!$E$11,Summary!$E$15,0))</f>
        <v>0</v>
      </c>
      <c r="CS40" s="291">
        <f>IF(CS1/12&gt;Summary!$B$37,0,IF(CS1=Summary!$E$11,Summary!$E$15,0))</f>
        <v>0</v>
      </c>
      <c r="CT40" s="291">
        <f>IF(CT1/12&gt;Summary!$B$37,0,IF(CT1=Summary!$E$11,Summary!$E$15,0))</f>
        <v>0</v>
      </c>
      <c r="CU40" s="291">
        <f>IF(CU1/12&gt;Summary!$B$37,0,IF(CU1=Summary!$E$11,Summary!$E$15,0))</f>
        <v>0</v>
      </c>
      <c r="CV40" s="291">
        <f>IF(CV1/12&gt;Summary!$B$37,0,IF(CV1=Summary!$E$11,Summary!$E$15,0))</f>
        <v>0</v>
      </c>
      <c r="CW40" s="291">
        <f>IF(CW1/12&gt;Summary!$B$37,0,IF(CW1=Summary!$E$11,Summary!$E$15,0))</f>
        <v>0</v>
      </c>
      <c r="CX40" s="291">
        <f>IF(CX1/12&gt;Summary!$B$37,0,IF(CX1=Summary!$E$11,Summary!$E$15,0))</f>
        <v>0</v>
      </c>
      <c r="CY40" s="291">
        <f>IF(CY1/12&gt;Summary!$B$37,0,IF(CY1=Summary!$E$11,Summary!$E$15,0))</f>
        <v>0</v>
      </c>
      <c r="CZ40" s="291">
        <f>IF(CZ1/12&gt;Summary!$B$37,0,IF(CZ1=Summary!$E$11,Summary!$E$15,0))</f>
        <v>0</v>
      </c>
      <c r="DA40" s="291">
        <f>IF(DA1/12&gt;Summary!$B$37,0,IF(DA1=Summary!$E$11,Summary!$E$15,0))</f>
        <v>0</v>
      </c>
      <c r="DB40" s="291">
        <f>IF(DB1/12&gt;Summary!$B$37,0,IF(DB1=Summary!$E$11,Summary!$E$15,0))</f>
        <v>0</v>
      </c>
      <c r="DC40" s="291">
        <f>IF(DC1/12&gt;Summary!$B$37,0,IF(DC1=Summary!$E$11,Summary!$E$15,0))</f>
        <v>0</v>
      </c>
      <c r="DD40" s="291">
        <f>IF(DD1/12&gt;Summary!$B$37,0,IF(DD1=Summary!$E$11,Summary!$E$15,0))</f>
        <v>0</v>
      </c>
      <c r="DE40" s="291">
        <f>IF(DE1/12&gt;Summary!$B$37,0,IF(DE1=Summary!$E$11,Summary!$E$15,0))</f>
        <v>0</v>
      </c>
      <c r="DF40" s="291">
        <f>IF(DF1/12&gt;Summary!$B$37,0,IF(DF1=Summary!$E$11,Summary!$E$15,0))</f>
        <v>0</v>
      </c>
      <c r="DG40" s="291">
        <f>IF(DG1/12&gt;Summary!$B$37,0,IF(DG1=Summary!$E$11,Summary!$E$15,0))</f>
        <v>0</v>
      </c>
      <c r="DH40" s="291">
        <f>IF(DH1/12&gt;Summary!$B$37,0,IF(DH1=Summary!$E$11,Summary!$E$15,0))</f>
        <v>0</v>
      </c>
      <c r="DI40" s="291">
        <f>IF(DI1/12&gt;Summary!$B$37,0,IF(DI1=Summary!$E$11,Summary!$E$15,0))</f>
        <v>0</v>
      </c>
      <c r="DJ40" s="291">
        <f>IF(DJ1/12&gt;Summary!$B$37,0,IF(DJ1=Summary!$E$11,Summary!$E$15,0))</f>
        <v>0</v>
      </c>
      <c r="DK40" s="291">
        <f>IF(DK1/12&gt;Summary!$B$37,0,IF(DK1=Summary!$E$11,Summary!$E$15,0))</f>
        <v>0</v>
      </c>
      <c r="DL40" s="291">
        <f>IF(DL1/12&gt;Summary!$B$37,0,IF(DL1=Summary!$E$11,Summary!$E$15,0))</f>
        <v>0</v>
      </c>
      <c r="DM40" s="291">
        <f>IF(DM1/12&gt;Summary!$B$37,0,IF(DM1=Summary!$E$11,Summary!$E$15,0))</f>
        <v>0</v>
      </c>
      <c r="DN40" s="291">
        <f>IF(DN1/12&gt;Summary!$B$37,0,IF(DN1=Summary!$E$11,Summary!$E$15,0))</f>
        <v>0</v>
      </c>
      <c r="DO40" s="291">
        <f>IF(DO1/12&gt;Summary!$B$37,0,IF(DO1=Summary!$E$11,Summary!$E$15,0))</f>
        <v>0</v>
      </c>
      <c r="DP40" s="291">
        <f>IF(DP1/12&gt;Summary!$B$37,0,IF(DP1=Summary!$E$11,Summary!$E$15,0))</f>
        <v>0</v>
      </c>
      <c r="DQ40" s="291">
        <f>IF(DQ1/12&gt;Summary!$B$37,0,IF(DQ1=Summary!$E$11,Summary!$E$15,0))</f>
        <v>0</v>
      </c>
      <c r="DR40" s="291">
        <f>IF(DR1/12&gt;Summary!$B$37,0,IF(DR1=Summary!$E$11,Summary!$E$15,0))</f>
        <v>0</v>
      </c>
      <c r="DS40" s="291">
        <f>IF(DS1/12&gt;Summary!$B$37,0,IF(DS1=Summary!$E$11,Summary!$E$15,0))</f>
        <v>0</v>
      </c>
      <c r="DT40" s="291">
        <f>IF(DT1/12&gt;Summary!$B$37,0,IF(DT1=Summary!$E$11,Summary!$E$15,0))</f>
        <v>0</v>
      </c>
      <c r="DU40" s="291">
        <f>IF(DU1/12&gt;Summary!$B$37,0,IF(DU1=Summary!$E$11,Summary!$E$15,0))</f>
        <v>0</v>
      </c>
      <c r="DV40" s="291">
        <f>IF(DV1/12&gt;Summary!$B$37,0,IF(DV1=Summary!$E$11,Summary!$E$15,0))</f>
        <v>0</v>
      </c>
      <c r="DW40" s="291">
        <f>IF(DW1/12&gt;Summary!$B$37,0,IF(DW1=Summary!$E$11,Summary!$E$15,0))</f>
        <v>0</v>
      </c>
      <c r="DX40" s="291">
        <f>IF(DX1/12&gt;Summary!$B$37,0,IF(DX1=Summary!$E$11,Summary!$E$15,0))</f>
        <v>0</v>
      </c>
      <c r="DY40" s="291">
        <f>IF(DY1/12&gt;Summary!$B$37,0,IF(DY1=Summary!$E$11,Summary!$E$15,0))</f>
        <v>0</v>
      </c>
      <c r="DZ40" s="291">
        <f>IF(DZ1/12&gt;Summary!$B$37,0,IF(DZ1=Summary!$E$11,Summary!$E$15,0))</f>
        <v>0</v>
      </c>
      <c r="EA40" s="291">
        <f>IF(EA1/12&gt;Summary!$B$37,0,IF(EA1=Summary!$E$11,Summary!$E$15,0))</f>
        <v>0</v>
      </c>
      <c r="EB40" s="291">
        <f>IF(EB1/12&gt;Summary!$B$37,0,IF(EB1=Summary!$E$11,Summary!$E$15,0))</f>
        <v>0</v>
      </c>
      <c r="EC40" s="291">
        <f>IF(EC1/12&gt;Summary!$B$37,0,IF(EC1=Summary!$E$11,Summary!$E$15,0))</f>
        <v>0</v>
      </c>
      <c r="ED40" s="291">
        <f>IF(ED1/12&gt;Summary!$B$37,0,IF(ED1=Summary!$E$11,Summary!$E$15,0))</f>
        <v>0</v>
      </c>
      <c r="EE40" s="291">
        <f>IF(EE1/12&gt;Summary!$B$37,0,IF(EE1=Summary!$E$11,Summary!$E$15,0))</f>
        <v>0</v>
      </c>
    </row>
    <row r="41" spans="1:135" x14ac:dyDescent="0.4">
      <c r="A41" s="128">
        <f t="shared" si="23"/>
        <v>-12534249.749007277</v>
      </c>
      <c r="B41" s="80" t="str">
        <f>Debt!B6</f>
        <v>Total Payment</v>
      </c>
      <c r="C41" s="291"/>
      <c r="D41" s="291">
        <f>-SUM(Debt!C6,Debt!C16)</f>
        <v>-77661.458333333328</v>
      </c>
      <c r="E41" s="291">
        <f>-SUM(Debt!D6,Debt!D16)</f>
        <v>-77661.458333333328</v>
      </c>
      <c r="F41" s="291">
        <f>-SUM(Debt!E6,Debt!E16)</f>
        <v>-77661.458333333328</v>
      </c>
      <c r="G41" s="291">
        <f>-SUM(Debt!F6,Debt!F16)</f>
        <v>-77661.458333333328</v>
      </c>
      <c r="H41" s="291">
        <f>-SUM(Debt!G6,Debt!G16)</f>
        <v>-77661.458333333328</v>
      </c>
      <c r="I41" s="291">
        <f>-SUM(Debt!H6,Debt!H16)</f>
        <v>-77661.458333333328</v>
      </c>
      <c r="J41" s="291">
        <f>-SUM(Debt!I6,Debt!I16)</f>
        <v>-77661.458333333328</v>
      </c>
      <c r="K41" s="291">
        <f>-SUM(Debt!J6,Debt!J16)</f>
        <v>-77661.458333333328</v>
      </c>
      <c r="L41" s="291">
        <f>-SUM(Debt!K6,Debt!K16)</f>
        <v>-77661.458333333328</v>
      </c>
      <c r="M41" s="291">
        <f>-SUM(Debt!L6,Debt!L16)</f>
        <v>-77661.458333333328</v>
      </c>
      <c r="N41" s="291">
        <f>-SUM(Debt!M6,Debt!M16)</f>
        <v>-77661.458333333328</v>
      </c>
      <c r="O41" s="291">
        <f>-SUM(Debt!N6,Debt!N16)</f>
        <v>-77661.458333333328</v>
      </c>
      <c r="P41" s="291">
        <f>-SUM(Debt!O6,Debt!O16)</f>
        <v>-77661.458333333328</v>
      </c>
      <c r="Q41" s="291">
        <f>-SUM(Debt!P6,Debt!P16)</f>
        <v>-77661.458333333328</v>
      </c>
      <c r="R41" s="291">
        <f>-SUM(Debt!Q6,Debt!Q16)</f>
        <v>-77661.458333333328</v>
      </c>
      <c r="S41" s="291">
        <f>-SUM(Debt!R6,Debt!R16)</f>
        <v>-77661.458333333328</v>
      </c>
      <c r="T41" s="291">
        <f>-SUM(Debt!S6,Debt!S16)</f>
        <v>-77661.458333333328</v>
      </c>
      <c r="U41" s="291">
        <f>-SUM(Debt!T6,Debt!T16)</f>
        <v>-77661.458333333328</v>
      </c>
      <c r="V41" s="291">
        <f>-SUM(Debt!U6,Debt!U16)</f>
        <v>-77661.458333333328</v>
      </c>
      <c r="W41" s="291">
        <f>-SUM(Debt!V6,Debt!V16)</f>
        <v>-77661.458333333328</v>
      </c>
      <c r="X41" s="291">
        <f>-SUM(Debt!W6,Debt!W16)</f>
        <v>-77661.458333333328</v>
      </c>
      <c r="Y41" s="291">
        <f>-SUM(Debt!X6,Debt!X16)</f>
        <v>-77661.458333333328</v>
      </c>
      <c r="Z41" s="291">
        <f>-SUM(Debt!Y6,Debt!Y16)</f>
        <v>-77661.458333333328</v>
      </c>
      <c r="AA41" s="291">
        <f>-SUM(Debt!Z6,Debt!Z16)</f>
        <v>-77661.458333333328</v>
      </c>
      <c r="AB41" s="291">
        <f>-SUM(Debt!AA6,Debt!AA16)</f>
        <v>-77661.458333333328</v>
      </c>
      <c r="AC41" s="291">
        <f>-SUM(Debt!AB6,Debt!AB16)</f>
        <v>-77661.458333333328</v>
      </c>
      <c r="AD41" s="291">
        <f>-SUM(Debt!AC6,Debt!AC16)</f>
        <v>-77661.458333333328</v>
      </c>
      <c r="AE41" s="291">
        <f>-SUM(Debt!AD6,Debt!AD16)</f>
        <v>-77661.458333333328</v>
      </c>
      <c r="AF41" s="291">
        <f>-SUM(Debt!AE6,Debt!AE16)</f>
        <v>-77661.458333333328</v>
      </c>
      <c r="AG41" s="291">
        <f>-SUM(Debt!AF6,Debt!AF16)</f>
        <v>-77661.458333333328</v>
      </c>
      <c r="AH41" s="291">
        <f>-SUM(Debt!AG6,Debt!AG16)</f>
        <v>-77661.458333333328</v>
      </c>
      <c r="AI41" s="291">
        <f>-SUM(Debt!AH6,Debt!AH16)</f>
        <v>-77661.458333333328</v>
      </c>
      <c r="AJ41" s="291">
        <f>-SUM(Debt!AI6,Debt!AI16)</f>
        <v>-77661.458333333328</v>
      </c>
      <c r="AK41" s="291">
        <f>-SUM(Debt!AJ6,Debt!AJ16)</f>
        <v>-77661.458333333328</v>
      </c>
      <c r="AL41" s="291">
        <f>-SUM(Debt!AK6,Debt!AK16)</f>
        <v>-77661.458333333328</v>
      </c>
      <c r="AM41" s="291">
        <f>-SUM(Debt!AL6,Debt!AL16)</f>
        <v>-77661.458333333328</v>
      </c>
      <c r="AN41" s="291">
        <f>-SUM(Debt!AM6,Debt!AM16)</f>
        <v>-115933.77677389642</v>
      </c>
      <c r="AO41" s="291">
        <f>-SUM(Debt!AN6,Debt!AN16)</f>
        <v>-115933.77677389642</v>
      </c>
      <c r="AP41" s="291">
        <f>-SUM(Debt!AO6,Debt!AO16)</f>
        <v>-115933.77677389642</v>
      </c>
      <c r="AQ41" s="291">
        <f>-SUM(Debt!AP6,Debt!AP16)</f>
        <v>-115933.77677389642</v>
      </c>
      <c r="AR41" s="291">
        <f>-SUM(Debt!AQ6,Debt!AQ16)</f>
        <v>-115933.77677389642</v>
      </c>
      <c r="AS41" s="291">
        <f>-SUM(Debt!AR6,Debt!AR16)</f>
        <v>-115933.77677389642</v>
      </c>
      <c r="AT41" s="291">
        <f>-SUM(Debt!AS6,Debt!AS16)</f>
        <v>-115933.77677389642</v>
      </c>
      <c r="AU41" s="291">
        <f>-SUM(Debt!AT6,Debt!AT16)</f>
        <v>-115933.77677389642</v>
      </c>
      <c r="AV41" s="291">
        <f>-SUM(Debt!AU6,Debt!AU16)</f>
        <v>-115933.77677389642</v>
      </c>
      <c r="AW41" s="291">
        <f>-SUM(Debt!AV6,Debt!AV16)</f>
        <v>-115933.77677389642</v>
      </c>
      <c r="AX41" s="291">
        <f>-SUM(Debt!AW6,Debt!AW16)</f>
        <v>-115933.77677389642</v>
      </c>
      <c r="AY41" s="291">
        <f>-SUM(Debt!AX6,Debt!AX16)</f>
        <v>-115933.77677389642</v>
      </c>
      <c r="AZ41" s="291">
        <f>-SUM(Debt!AY6,Debt!AY16)</f>
        <v>-115933.77677389642</v>
      </c>
      <c r="BA41" s="291">
        <f>-SUM(Debt!AZ6,Debt!AZ16)</f>
        <v>-115933.77677389642</v>
      </c>
      <c r="BB41" s="291">
        <f>-SUM(Debt!BA6,Debt!BA16)</f>
        <v>-115933.77677389642</v>
      </c>
      <c r="BC41" s="291">
        <f>-SUM(Debt!BB6,Debt!BB16)</f>
        <v>-115933.77677389642</v>
      </c>
      <c r="BD41" s="291">
        <f>-SUM(Debt!BC6,Debt!BC16)</f>
        <v>-115933.77677389642</v>
      </c>
      <c r="BE41" s="291">
        <f>-SUM(Debt!BD6,Debt!BD16)</f>
        <v>-115933.77677389642</v>
      </c>
      <c r="BF41" s="291">
        <f>-SUM(Debt!BE6,Debt!BE16)</f>
        <v>-115933.77677389642</v>
      </c>
      <c r="BG41" s="291">
        <f>-SUM(Debt!BF6,Debt!BF16)</f>
        <v>-115933.77677389642</v>
      </c>
      <c r="BH41" s="291">
        <f>-SUM(Debt!BG6,Debt!BG16)</f>
        <v>-115933.77677389642</v>
      </c>
      <c r="BI41" s="291">
        <f>-SUM(Debt!BH6,Debt!BH16)</f>
        <v>-115933.77677389642</v>
      </c>
      <c r="BJ41" s="291">
        <f>-SUM(Debt!BI6,Debt!BI16)</f>
        <v>-115933.77677389642</v>
      </c>
      <c r="BK41" s="291">
        <f>-SUM(Debt!BJ6,Debt!BJ16)</f>
        <v>-115933.77677389642</v>
      </c>
      <c r="BL41" s="291">
        <f>-SUM(Debt!BK6,Debt!BK16)</f>
        <v>-115933.77677389642</v>
      </c>
      <c r="BM41" s="291">
        <f>-SUM(Debt!BL6,Debt!BL16)</f>
        <v>-115933.77677389642</v>
      </c>
      <c r="BN41" s="291">
        <f>-SUM(Debt!BM6,Debt!BM16)</f>
        <v>-115933.77677389642</v>
      </c>
      <c r="BO41" s="291">
        <f>-SUM(Debt!BN6,Debt!BN16)</f>
        <v>-115933.77677389642</v>
      </c>
      <c r="BP41" s="291">
        <f>-SUM(Debt!BO6,Debt!BO16)</f>
        <v>-115933.77677389642</v>
      </c>
      <c r="BQ41" s="291">
        <f>-SUM(Debt!BP6,Debt!BP16)</f>
        <v>-115933.77677389642</v>
      </c>
      <c r="BR41" s="291">
        <f>-SUM(Debt!BQ6,Debt!BQ16)</f>
        <v>-115933.77677389642</v>
      </c>
      <c r="BS41" s="291">
        <f>-SUM(Debt!BR6,Debt!BR16)</f>
        <v>-115933.77677389642</v>
      </c>
      <c r="BT41" s="291">
        <f>-SUM(Debt!BS6,Debt!BS16)</f>
        <v>-115933.77677389642</v>
      </c>
      <c r="BU41" s="291">
        <f>-SUM(Debt!BT6,Debt!BT16)</f>
        <v>-115933.77677389642</v>
      </c>
      <c r="BV41" s="291">
        <f>-SUM(Debt!BU6,Debt!BU16)</f>
        <v>-115933.77677389642</v>
      </c>
      <c r="BW41" s="291">
        <f>-SUM(Debt!BV6,Debt!BV16)</f>
        <v>-115933.77677389642</v>
      </c>
      <c r="BX41" s="291">
        <f>-SUM(Debt!BW6,Debt!BW16)</f>
        <v>-115933.77677389642</v>
      </c>
      <c r="BY41" s="291">
        <f>-SUM(Debt!BX6,Debt!BX16)</f>
        <v>-115933.77677389642</v>
      </c>
      <c r="BZ41" s="291">
        <f>-SUM(Debt!BY6,Debt!BY16)</f>
        <v>-115933.77677389642</v>
      </c>
      <c r="CA41" s="291">
        <f>-SUM(Debt!BZ6,Debt!BZ16)</f>
        <v>-115933.77677389642</v>
      </c>
      <c r="CB41" s="291">
        <f>-SUM(Debt!CA6,Debt!CA16)</f>
        <v>-115933.77677389642</v>
      </c>
      <c r="CC41" s="291">
        <f>-SUM(Debt!CB6,Debt!CB16)</f>
        <v>-115933.77677389642</v>
      </c>
      <c r="CD41" s="291">
        <f>-SUM(Debt!CC6,Debt!CC16)</f>
        <v>-115933.77677389642</v>
      </c>
      <c r="CE41" s="291">
        <f>-SUM(Debt!CD6,Debt!CD16)</f>
        <v>-115933.77677389642</v>
      </c>
      <c r="CF41" s="291">
        <f>-SUM(Debt!CE6,Debt!CE16)</f>
        <v>-115933.77677389642</v>
      </c>
      <c r="CG41" s="291">
        <f>-SUM(Debt!CF6,Debt!CF16)</f>
        <v>-115933.77677389642</v>
      </c>
      <c r="CH41" s="291">
        <f>-SUM(Debt!CG6,Debt!CG16)</f>
        <v>-115933.77677389642</v>
      </c>
      <c r="CI41" s="291">
        <f>-SUM(Debt!CH6,Debt!CH16)</f>
        <v>-115933.77677389642</v>
      </c>
      <c r="CJ41" s="291">
        <f>-SUM(Debt!CI6,Debt!CI16)</f>
        <v>-115933.77677389642</v>
      </c>
      <c r="CK41" s="291">
        <f>-SUM(Debt!CJ6,Debt!CJ16)</f>
        <v>-115933.77677389642</v>
      </c>
      <c r="CL41" s="291">
        <f>-SUM(Debt!CK6,Debt!CK16)</f>
        <v>-115933.77677389642</v>
      </c>
      <c r="CM41" s="291">
        <f>-SUM(Debt!CL6,Debt!CL16)</f>
        <v>-115933.77677389642</v>
      </c>
      <c r="CN41" s="291">
        <f>-SUM(Debt!CM6,Debt!CM16)</f>
        <v>-115933.77677389642</v>
      </c>
      <c r="CO41" s="291">
        <f>-SUM(Debt!CN6,Debt!CN16)</f>
        <v>-115933.77677389642</v>
      </c>
      <c r="CP41" s="291">
        <f>-SUM(Debt!CO6,Debt!CO16)</f>
        <v>-115933.77677389642</v>
      </c>
      <c r="CQ41" s="291">
        <f>-SUM(Debt!CP6,Debt!CP16)</f>
        <v>-115933.77677389642</v>
      </c>
      <c r="CR41" s="291">
        <f>-SUM(Debt!CQ6,Debt!CQ16)</f>
        <v>-115933.77677389642</v>
      </c>
      <c r="CS41" s="291">
        <f>-SUM(Debt!CR6,Debt!CR16)</f>
        <v>-115933.77677389642</v>
      </c>
      <c r="CT41" s="291">
        <f>-SUM(Debt!CS6,Debt!CS16)</f>
        <v>-115933.77677389642</v>
      </c>
      <c r="CU41" s="291">
        <f>-SUM(Debt!CT6,Debt!CT16)</f>
        <v>-115933.77677389642</v>
      </c>
      <c r="CV41" s="291">
        <f>-SUM(Debt!CU6,Debt!CU16)</f>
        <v>-115933.77677389642</v>
      </c>
      <c r="CW41" s="291">
        <f>-SUM(Debt!CV6,Debt!CV16)</f>
        <v>-115933.77677389642</v>
      </c>
      <c r="CX41" s="291">
        <f>-SUM(Debt!CW6,Debt!CW16)</f>
        <v>-115933.77677389642</v>
      </c>
      <c r="CY41" s="291">
        <f>-SUM(Debt!CX6,Debt!CX16)</f>
        <v>-115933.77677389642</v>
      </c>
      <c r="CZ41" s="291">
        <f>-SUM(Debt!CY6,Debt!CY16)</f>
        <v>-115933.77677389642</v>
      </c>
      <c r="DA41" s="291">
        <f>-SUM(Debt!CZ6,Debt!CZ16)</f>
        <v>-115933.77677389642</v>
      </c>
      <c r="DB41" s="291">
        <f>-SUM(Debt!DA6,Debt!DA16)</f>
        <v>-115933.77677389642</v>
      </c>
      <c r="DC41" s="291">
        <f>-SUM(Debt!DB6,Debt!DB16)</f>
        <v>-115933.77677389642</v>
      </c>
      <c r="DD41" s="291">
        <f>-SUM(Debt!DC6,Debt!DC16)</f>
        <v>-115933.77677389642</v>
      </c>
      <c r="DE41" s="291">
        <f>-SUM(Debt!DD6,Debt!DD16)</f>
        <v>-115933.77677389642</v>
      </c>
      <c r="DF41" s="291">
        <f>-SUM(Debt!DE6,Debt!DE16)</f>
        <v>-115933.77677389642</v>
      </c>
      <c r="DG41" s="291">
        <f>-SUM(Debt!DF6,Debt!DF16)</f>
        <v>-115933.77677389642</v>
      </c>
      <c r="DH41" s="291">
        <f>-SUM(Debt!DG6,Debt!DG16)</f>
        <v>-115933.77677389642</v>
      </c>
      <c r="DI41" s="291">
        <f>-SUM(Debt!DH6,Debt!DH16)</f>
        <v>-115933.77677389642</v>
      </c>
      <c r="DJ41" s="291">
        <f>-SUM(Debt!DI6,Debt!DI16)</f>
        <v>-115933.77677389642</v>
      </c>
      <c r="DK41" s="291">
        <f>-SUM(Debt!DJ6,Debt!DJ16)</f>
        <v>-115933.77677389642</v>
      </c>
      <c r="DL41" s="291">
        <f>-SUM(Debt!DK6,Debt!DK16)</f>
        <v>-115933.77677389642</v>
      </c>
      <c r="DM41" s="291">
        <f>-SUM(Debt!DL6,Debt!DL16)</f>
        <v>-115933.77677389642</v>
      </c>
      <c r="DN41" s="291">
        <f>-SUM(Debt!DM6,Debt!DM16)</f>
        <v>-115933.77677389642</v>
      </c>
      <c r="DO41" s="291">
        <f>-SUM(Debt!DN6,Debt!DN16)</f>
        <v>-115933.77677389642</v>
      </c>
      <c r="DP41" s="291">
        <f>-SUM(Debt!DO6,Debt!DO16)</f>
        <v>-115933.77677389642</v>
      </c>
      <c r="DQ41" s="291">
        <f>-SUM(Debt!DP6,Debt!DP16)</f>
        <v>-115933.77677389642</v>
      </c>
      <c r="DR41" s="291">
        <f>-SUM(Debt!DQ6,Debt!DQ16)</f>
        <v>-115933.77677389642</v>
      </c>
      <c r="DS41" s="291">
        <f>-SUM(Debt!DR6,Debt!DR16)</f>
        <v>-115933.77677389642</v>
      </c>
      <c r="DT41" s="291">
        <f>-SUM(Debt!DS6,Debt!DS16)</f>
        <v>0</v>
      </c>
      <c r="DU41" s="291">
        <f>-SUM(Debt!DT6,Debt!DT16)</f>
        <v>0</v>
      </c>
      <c r="DV41" s="291">
        <f>-SUM(Debt!DU6,Debt!DU16)</f>
        <v>0</v>
      </c>
      <c r="DW41" s="291">
        <f>-SUM(Debt!DV6,Debt!DV16)</f>
        <v>0</v>
      </c>
      <c r="DX41" s="291">
        <f>-SUM(Debt!DW6,Debt!DW16)</f>
        <v>0</v>
      </c>
      <c r="DY41" s="291">
        <f>-SUM(Debt!DX6,Debt!DX16)</f>
        <v>0</v>
      </c>
      <c r="DZ41" s="291">
        <f>-SUM(Debt!DY6,Debt!DY16)</f>
        <v>0</v>
      </c>
      <c r="EA41" s="291">
        <f>-SUM(Debt!DZ6,Debt!DZ16)</f>
        <v>0</v>
      </c>
      <c r="EB41" s="291">
        <f>-SUM(Debt!EA6,Debt!EA16)</f>
        <v>0</v>
      </c>
      <c r="EC41" s="291">
        <f>-SUM(Debt!EB6,Debt!EB16)</f>
        <v>0</v>
      </c>
      <c r="ED41" s="291">
        <f>-SUM(Debt!EC6,Debt!EC16)</f>
        <v>0</v>
      </c>
      <c r="EE41" s="291">
        <f>-SUM(Debt!ED6,Debt!ED16)</f>
        <v>0</v>
      </c>
    </row>
    <row r="42" spans="1:135" x14ac:dyDescent="0.4">
      <c r="A42" s="128">
        <f t="shared" si="23"/>
        <v>-21524309.938816961</v>
      </c>
      <c r="B42" s="80" t="str">
        <f>Debt!B9</f>
        <v>Loan Payoff</v>
      </c>
      <c r="C42" s="291"/>
      <c r="D42" s="291">
        <f>SUM(Debt!C9,Debt!C19)</f>
        <v>0</v>
      </c>
      <c r="E42" s="291">
        <f>SUM(Debt!D9,Debt!D19)</f>
        <v>0</v>
      </c>
      <c r="F42" s="291">
        <f>SUM(Debt!E9,Debt!E19)</f>
        <v>0</v>
      </c>
      <c r="G42" s="291">
        <f>SUM(Debt!F9,Debt!F19)</f>
        <v>0</v>
      </c>
      <c r="H42" s="291">
        <f>SUM(Debt!G9,Debt!G19)</f>
        <v>0</v>
      </c>
      <c r="I42" s="291">
        <f>SUM(Debt!H9,Debt!H19)</f>
        <v>0</v>
      </c>
      <c r="J42" s="291">
        <f>SUM(Debt!I9,Debt!I19)</f>
        <v>0</v>
      </c>
      <c r="K42" s="291">
        <f>SUM(Debt!J9,Debt!J19)</f>
        <v>0</v>
      </c>
      <c r="L42" s="291">
        <f>SUM(Debt!K9,Debt!K19)</f>
        <v>0</v>
      </c>
      <c r="M42" s="291">
        <f>SUM(Debt!L9,Debt!L19)</f>
        <v>0</v>
      </c>
      <c r="N42" s="291">
        <f>SUM(Debt!M9,Debt!M19)</f>
        <v>0</v>
      </c>
      <c r="O42" s="291">
        <f>SUM(Debt!N9,Debt!N19)</f>
        <v>0</v>
      </c>
      <c r="P42" s="291">
        <f>SUM(Debt!O9,Debt!O19)</f>
        <v>0</v>
      </c>
      <c r="Q42" s="291">
        <f>SUM(Debt!P9,Debt!P19)</f>
        <v>0</v>
      </c>
      <c r="R42" s="291">
        <f>SUM(Debt!Q9,Debt!Q19)</f>
        <v>0</v>
      </c>
      <c r="S42" s="291">
        <f>SUM(Debt!R9,Debt!R19)</f>
        <v>0</v>
      </c>
      <c r="T42" s="291">
        <f>SUM(Debt!S9,Debt!S19)</f>
        <v>0</v>
      </c>
      <c r="U42" s="291">
        <f>SUM(Debt!T9,Debt!T19)</f>
        <v>0</v>
      </c>
      <c r="V42" s="291">
        <f>SUM(Debt!U9,Debt!U19)</f>
        <v>0</v>
      </c>
      <c r="W42" s="291">
        <f>SUM(Debt!V9,Debt!V19)</f>
        <v>0</v>
      </c>
      <c r="X42" s="291">
        <f>SUM(Debt!W9,Debt!W19)</f>
        <v>0</v>
      </c>
      <c r="Y42" s="291">
        <f>SUM(Debt!X9,Debt!X19)</f>
        <v>0</v>
      </c>
      <c r="Z42" s="291">
        <f>SUM(Debt!Y9,Debt!Y19)</f>
        <v>0</v>
      </c>
      <c r="AA42" s="291">
        <f>SUM(Debt!Z9,Debt!Z19)</f>
        <v>0</v>
      </c>
      <c r="AB42" s="291">
        <f>SUM(Debt!AA9,Debt!AA19)</f>
        <v>0</v>
      </c>
      <c r="AC42" s="291">
        <f>SUM(Debt!AB9,Debt!AB19)</f>
        <v>0</v>
      </c>
      <c r="AD42" s="291">
        <f>SUM(Debt!AC9,Debt!AC19)</f>
        <v>0</v>
      </c>
      <c r="AE42" s="291">
        <f>SUM(Debt!AD9,Debt!AD19)</f>
        <v>0</v>
      </c>
      <c r="AF42" s="291">
        <f>SUM(Debt!AE9,Debt!AE19)</f>
        <v>0</v>
      </c>
      <c r="AG42" s="291">
        <f>SUM(Debt!AF9,Debt!AF19)</f>
        <v>0</v>
      </c>
      <c r="AH42" s="291">
        <f>SUM(Debt!AG9,Debt!AG19)</f>
        <v>0</v>
      </c>
      <c r="AI42" s="291">
        <f>SUM(Debt!AH9,Debt!AH19)</f>
        <v>0</v>
      </c>
      <c r="AJ42" s="291">
        <f>SUM(Debt!AI9,Debt!AI19)</f>
        <v>0</v>
      </c>
      <c r="AK42" s="291">
        <f>SUM(Debt!AJ9,Debt!AJ19)</f>
        <v>0</v>
      </c>
      <c r="AL42" s="291">
        <f>SUM(Debt!AK9,Debt!AK19)</f>
        <v>0</v>
      </c>
      <c r="AM42" s="291">
        <f>SUM(Debt!AL9,Debt!AL19)</f>
        <v>0</v>
      </c>
      <c r="AN42" s="291">
        <f>SUM(Debt!AM9,Debt!AM19)</f>
        <v>0</v>
      </c>
      <c r="AO42" s="291">
        <f>SUM(Debt!AN9,Debt!AN19)</f>
        <v>0</v>
      </c>
      <c r="AP42" s="291">
        <f>SUM(Debt!AO9,Debt!AO19)</f>
        <v>0</v>
      </c>
      <c r="AQ42" s="291">
        <f>SUM(Debt!AP9,Debt!AP19)</f>
        <v>0</v>
      </c>
      <c r="AR42" s="291">
        <f>SUM(Debt!AQ9,Debt!AQ19)</f>
        <v>0</v>
      </c>
      <c r="AS42" s="291">
        <f>SUM(Debt!AR9,Debt!AR19)</f>
        <v>0</v>
      </c>
      <c r="AT42" s="291">
        <f>SUM(Debt!AS9,Debt!AS19)</f>
        <v>0</v>
      </c>
      <c r="AU42" s="291">
        <f>SUM(Debt!AT9,Debt!AT19)</f>
        <v>0</v>
      </c>
      <c r="AV42" s="291">
        <f>SUM(Debt!AU9,Debt!AU19)</f>
        <v>0</v>
      </c>
      <c r="AW42" s="291">
        <f>SUM(Debt!AV9,Debt!AV19)</f>
        <v>0</v>
      </c>
      <c r="AX42" s="291">
        <f>SUM(Debt!AW9,Debt!AW19)</f>
        <v>0</v>
      </c>
      <c r="AY42" s="291">
        <f>SUM(Debt!AX9,Debt!AX19)</f>
        <v>0</v>
      </c>
      <c r="AZ42" s="291">
        <f>SUM(Debt!AY9,Debt!AY19)</f>
        <v>0</v>
      </c>
      <c r="BA42" s="291">
        <f>SUM(Debt!AZ9,Debt!AZ19)</f>
        <v>0</v>
      </c>
      <c r="BB42" s="291">
        <f>SUM(Debt!BA9,Debt!BA19)</f>
        <v>0</v>
      </c>
      <c r="BC42" s="291">
        <f>SUM(Debt!BB9,Debt!BB19)</f>
        <v>0</v>
      </c>
      <c r="BD42" s="291">
        <f>SUM(Debt!BC9,Debt!BC19)</f>
        <v>0</v>
      </c>
      <c r="BE42" s="291">
        <f>SUM(Debt!BD9,Debt!BD19)</f>
        <v>0</v>
      </c>
      <c r="BF42" s="291">
        <f>SUM(Debt!BE9,Debt!BE19)</f>
        <v>0</v>
      </c>
      <c r="BG42" s="291">
        <f>SUM(Debt!BF9,Debt!BF19)</f>
        <v>0</v>
      </c>
      <c r="BH42" s="291">
        <f>SUM(Debt!BG9,Debt!BG19)</f>
        <v>0</v>
      </c>
      <c r="BI42" s="291">
        <f>SUM(Debt!BH9,Debt!BH19)</f>
        <v>0</v>
      </c>
      <c r="BJ42" s="291">
        <f>SUM(Debt!BI9,Debt!BI19)</f>
        <v>0</v>
      </c>
      <c r="BK42" s="291">
        <f>SUM(Debt!BJ9,Debt!BJ19)</f>
        <v>0</v>
      </c>
      <c r="BL42" s="291">
        <f>SUM(Debt!BK9,Debt!BK19)</f>
        <v>0</v>
      </c>
      <c r="BM42" s="291">
        <f>SUM(Debt!BL9,Debt!BL19)</f>
        <v>0</v>
      </c>
      <c r="BN42" s="291">
        <f>SUM(Debt!BM9,Debt!BM19)</f>
        <v>0</v>
      </c>
      <c r="BO42" s="291">
        <f>SUM(Debt!BN9,Debt!BN19)</f>
        <v>0</v>
      </c>
      <c r="BP42" s="291">
        <f>SUM(Debt!BO9,Debt!BO19)</f>
        <v>0</v>
      </c>
      <c r="BQ42" s="291">
        <f>SUM(Debt!BP9,Debt!BP19)</f>
        <v>0</v>
      </c>
      <c r="BR42" s="291">
        <f>SUM(Debt!BQ9,Debt!BQ19)</f>
        <v>0</v>
      </c>
      <c r="BS42" s="291">
        <f>SUM(Debt!BR9,Debt!BR19)</f>
        <v>0</v>
      </c>
      <c r="BT42" s="291">
        <f>SUM(Debt!BS9,Debt!BS19)</f>
        <v>0</v>
      </c>
      <c r="BU42" s="291">
        <f>SUM(Debt!BT9,Debt!BT19)</f>
        <v>0</v>
      </c>
      <c r="BV42" s="291">
        <f>SUM(Debt!BU9,Debt!BU19)</f>
        <v>0</v>
      </c>
      <c r="BW42" s="291">
        <f>SUM(Debt!BV9,Debt!BV19)</f>
        <v>0</v>
      </c>
      <c r="BX42" s="291">
        <f>SUM(Debt!BW9,Debt!BW19)</f>
        <v>0</v>
      </c>
      <c r="BY42" s="291">
        <f>SUM(Debt!BX9,Debt!BX19)</f>
        <v>0</v>
      </c>
      <c r="BZ42" s="291">
        <f>SUM(Debt!BY9,Debt!BY19)</f>
        <v>0</v>
      </c>
      <c r="CA42" s="291">
        <f>SUM(Debt!BZ9,Debt!BZ19)</f>
        <v>0</v>
      </c>
      <c r="CB42" s="291">
        <f>SUM(Debt!CA9,Debt!CA19)</f>
        <v>0</v>
      </c>
      <c r="CC42" s="291">
        <f>SUM(Debt!CB9,Debt!CB19)</f>
        <v>0</v>
      </c>
      <c r="CD42" s="291">
        <f>SUM(Debt!CC9,Debt!CC19)</f>
        <v>0</v>
      </c>
      <c r="CE42" s="291">
        <f>SUM(Debt!CD9,Debt!CD19)</f>
        <v>0</v>
      </c>
      <c r="CF42" s="291">
        <f>SUM(Debt!CE9,Debt!CE19)</f>
        <v>0</v>
      </c>
      <c r="CG42" s="291">
        <f>SUM(Debt!CF9,Debt!CF19)</f>
        <v>0</v>
      </c>
      <c r="CH42" s="291">
        <f>SUM(Debt!CG9,Debt!CG19)</f>
        <v>0</v>
      </c>
      <c r="CI42" s="291">
        <f>SUM(Debt!CH9,Debt!CH19)</f>
        <v>0</v>
      </c>
      <c r="CJ42" s="291">
        <f>SUM(Debt!CI9,Debt!CI19)</f>
        <v>0</v>
      </c>
      <c r="CK42" s="291">
        <f>SUM(Debt!CJ9,Debt!CJ19)</f>
        <v>0</v>
      </c>
      <c r="CL42" s="291">
        <f>SUM(Debt!CK9,Debt!CK19)</f>
        <v>0</v>
      </c>
      <c r="CM42" s="291">
        <f>SUM(Debt!CL9,Debt!CL19)</f>
        <v>0</v>
      </c>
      <c r="CN42" s="291">
        <f>SUM(Debt!CM9,Debt!CM19)</f>
        <v>0</v>
      </c>
      <c r="CO42" s="291">
        <f>SUM(Debt!CN9,Debt!CN19)</f>
        <v>0</v>
      </c>
      <c r="CP42" s="291">
        <f>SUM(Debt!CO9,Debt!CO19)</f>
        <v>0</v>
      </c>
      <c r="CQ42" s="291">
        <f>SUM(Debt!CP9,Debt!CP19)</f>
        <v>0</v>
      </c>
      <c r="CR42" s="291">
        <f>SUM(Debt!CQ9,Debt!CQ19)</f>
        <v>0</v>
      </c>
      <c r="CS42" s="291">
        <f>SUM(Debt!CR9,Debt!CR19)</f>
        <v>0</v>
      </c>
      <c r="CT42" s="291">
        <f>SUM(Debt!CS9,Debt!CS19)</f>
        <v>0</v>
      </c>
      <c r="CU42" s="291">
        <f>SUM(Debt!CT9,Debt!CT19)</f>
        <v>0</v>
      </c>
      <c r="CV42" s="291">
        <f>SUM(Debt!CU9,Debt!CU19)</f>
        <v>0</v>
      </c>
      <c r="CW42" s="291">
        <f>SUM(Debt!CV9,Debt!CV19)</f>
        <v>0</v>
      </c>
      <c r="CX42" s="291">
        <f>SUM(Debt!CW9,Debt!CW19)</f>
        <v>0</v>
      </c>
      <c r="CY42" s="291">
        <f>SUM(Debt!CX9,Debt!CX19)</f>
        <v>0</v>
      </c>
      <c r="CZ42" s="291">
        <f>SUM(Debt!CY9,Debt!CY19)</f>
        <v>0</v>
      </c>
      <c r="DA42" s="291">
        <f>SUM(Debt!CZ9,Debt!CZ19)</f>
        <v>0</v>
      </c>
      <c r="DB42" s="291">
        <f>SUM(Debt!DA9,Debt!DA19)</f>
        <v>0</v>
      </c>
      <c r="DC42" s="291">
        <f>SUM(Debt!DB9,Debt!DB19)</f>
        <v>0</v>
      </c>
      <c r="DD42" s="291">
        <f>SUM(Debt!DC9,Debt!DC19)</f>
        <v>0</v>
      </c>
      <c r="DE42" s="291">
        <f>SUM(Debt!DD9,Debt!DD19)</f>
        <v>0</v>
      </c>
      <c r="DF42" s="291">
        <f>SUM(Debt!DE9,Debt!DE19)</f>
        <v>0</v>
      </c>
      <c r="DG42" s="291">
        <f>SUM(Debt!DF9,Debt!DF19)</f>
        <v>0</v>
      </c>
      <c r="DH42" s="291">
        <f>SUM(Debt!DG9,Debt!DG19)</f>
        <v>0</v>
      </c>
      <c r="DI42" s="291">
        <f>SUM(Debt!DH9,Debt!DH19)</f>
        <v>0</v>
      </c>
      <c r="DJ42" s="291">
        <f>SUM(Debt!DI9,Debt!DI19)</f>
        <v>0</v>
      </c>
      <c r="DK42" s="291">
        <f>SUM(Debt!DJ9,Debt!DJ19)</f>
        <v>0</v>
      </c>
      <c r="DL42" s="291">
        <f>SUM(Debt!DK9,Debt!DK19)</f>
        <v>0</v>
      </c>
      <c r="DM42" s="291">
        <f>SUM(Debt!DL9,Debt!DL19)</f>
        <v>0</v>
      </c>
      <c r="DN42" s="291">
        <f>SUM(Debt!DM9,Debt!DM19)</f>
        <v>0</v>
      </c>
      <c r="DO42" s="291">
        <f>SUM(Debt!DN9,Debt!DN19)</f>
        <v>0</v>
      </c>
      <c r="DP42" s="291">
        <f>SUM(Debt!DO9,Debt!DO19)</f>
        <v>0</v>
      </c>
      <c r="DQ42" s="291">
        <f>SUM(Debt!DP9,Debt!DP19)</f>
        <v>0</v>
      </c>
      <c r="DR42" s="291">
        <f>SUM(Debt!DQ9,Debt!DQ19)</f>
        <v>0</v>
      </c>
      <c r="DS42" s="291">
        <f>SUM(Debt!DR9,Debt!DR19)</f>
        <v>-21524309.938816961</v>
      </c>
      <c r="DT42" s="291">
        <f>SUM(Debt!DS9,Debt!DS19)</f>
        <v>0</v>
      </c>
      <c r="DU42" s="291">
        <f>SUM(Debt!DT9,Debt!DT19)</f>
        <v>0</v>
      </c>
      <c r="DV42" s="291">
        <f>SUM(Debt!DU9,Debt!DU19)</f>
        <v>0</v>
      </c>
      <c r="DW42" s="291">
        <f>SUM(Debt!DV9,Debt!DV19)</f>
        <v>0</v>
      </c>
      <c r="DX42" s="291">
        <f>SUM(Debt!DW9,Debt!DW19)</f>
        <v>0</v>
      </c>
      <c r="DY42" s="291">
        <f>SUM(Debt!DX9,Debt!DX19)</f>
        <v>0</v>
      </c>
      <c r="DZ42" s="291">
        <f>SUM(Debt!DY9,Debt!DY19)</f>
        <v>0</v>
      </c>
      <c r="EA42" s="291">
        <f>SUM(Debt!DZ9,Debt!DZ19)</f>
        <v>0</v>
      </c>
      <c r="EB42" s="291">
        <f>SUM(Debt!EA9,Debt!EA19)</f>
        <v>0</v>
      </c>
      <c r="EC42" s="291">
        <f>SUM(Debt!EB9,Debt!EB19)</f>
        <v>0</v>
      </c>
      <c r="ED42" s="291">
        <f>SUM(Debt!EC9,Debt!EC19)</f>
        <v>0</v>
      </c>
      <c r="EE42" s="291">
        <f>SUM(Debt!ED9,Debt!ED19)</f>
        <v>0</v>
      </c>
    </row>
    <row r="43" spans="1:135" x14ac:dyDescent="0.4">
      <c r="A43" s="128">
        <f t="shared" si="23"/>
        <v>-251875</v>
      </c>
      <c r="B43" s="80" t="s">
        <v>157</v>
      </c>
      <c r="C43" s="291">
        <f>-Summary!E9*Summary!E2</f>
        <v>-251875</v>
      </c>
      <c r="D43" s="291">
        <f>D40*-Summary!$E$23</f>
        <v>0</v>
      </c>
      <c r="E43" s="291">
        <f>E40*-Summary!$E$23</f>
        <v>0</v>
      </c>
      <c r="F43" s="291">
        <f>F40*-Summary!$E$23</f>
        <v>0</v>
      </c>
      <c r="G43" s="291">
        <f>G40*-Summary!$E$23</f>
        <v>0</v>
      </c>
      <c r="H43" s="291">
        <f>H40*-Summary!$E$23</f>
        <v>0</v>
      </c>
      <c r="I43" s="291">
        <f>I40*-Summary!$E$23</f>
        <v>0</v>
      </c>
      <c r="J43" s="291">
        <f>J40*-Summary!$E$23</f>
        <v>0</v>
      </c>
      <c r="K43" s="291">
        <f>K40*-Summary!$E$23</f>
        <v>0</v>
      </c>
      <c r="L43" s="291">
        <f>L40*-Summary!$E$23</f>
        <v>0</v>
      </c>
      <c r="M43" s="291">
        <f>M40*-Summary!$E$23</f>
        <v>0</v>
      </c>
      <c r="N43" s="291">
        <f>N40*-Summary!$E$23</f>
        <v>0</v>
      </c>
      <c r="O43" s="291">
        <f>O40*-Summary!$E$23</f>
        <v>0</v>
      </c>
      <c r="P43" s="291">
        <f>P40*-Summary!$E$23</f>
        <v>0</v>
      </c>
      <c r="Q43" s="291">
        <f>Q40*-Summary!$E$23</f>
        <v>0</v>
      </c>
      <c r="R43" s="291">
        <f>R40*-Summary!$E$23</f>
        <v>0</v>
      </c>
      <c r="S43" s="291">
        <f>S40*-Summary!$E$23</f>
        <v>0</v>
      </c>
      <c r="T43" s="291">
        <f>T40*-Summary!$E$23</f>
        <v>0</v>
      </c>
      <c r="U43" s="291">
        <f>U40*-Summary!$E$23</f>
        <v>0</v>
      </c>
      <c r="V43" s="291">
        <f>V40*-Summary!$E$23</f>
        <v>0</v>
      </c>
      <c r="W43" s="291">
        <f>W40*-Summary!$E$23</f>
        <v>0</v>
      </c>
      <c r="X43" s="291">
        <f>X40*-Summary!$E$23</f>
        <v>0</v>
      </c>
      <c r="Y43" s="291">
        <f>Y40*-Summary!$E$23</f>
        <v>0</v>
      </c>
      <c r="Z43" s="291">
        <f>Z40*-Summary!$E$23</f>
        <v>0</v>
      </c>
      <c r="AA43" s="291">
        <f>AA40*-Summary!$E$23</f>
        <v>0</v>
      </c>
      <c r="AB43" s="291">
        <f>AB40*-Summary!$E$23</f>
        <v>0</v>
      </c>
      <c r="AC43" s="291">
        <f>AC40*-Summary!$E$23</f>
        <v>0</v>
      </c>
      <c r="AD43" s="291">
        <f>AD40*-Summary!$E$23</f>
        <v>0</v>
      </c>
      <c r="AE43" s="291">
        <f>AE40*-Summary!$E$23</f>
        <v>0</v>
      </c>
      <c r="AF43" s="291">
        <f>AF40*-Summary!$E$23</f>
        <v>0</v>
      </c>
      <c r="AG43" s="291">
        <f>AG40*-Summary!$E$23</f>
        <v>0</v>
      </c>
      <c r="AH43" s="291">
        <f>AH40*-Summary!$E$23</f>
        <v>0</v>
      </c>
      <c r="AI43" s="291">
        <f>AI40*-Summary!$E$23</f>
        <v>0</v>
      </c>
      <c r="AJ43" s="291">
        <f>AJ40*-Summary!$E$23</f>
        <v>0</v>
      </c>
      <c r="AK43" s="291">
        <f>AK40*-Summary!$E$23</f>
        <v>0</v>
      </c>
      <c r="AL43" s="291">
        <f>AL40*-Summary!$E$23</f>
        <v>0</v>
      </c>
      <c r="AM43" s="291">
        <f>AM40*-Summary!$E$23</f>
        <v>0</v>
      </c>
      <c r="AN43" s="291">
        <f>AN40*-Summary!$E$23</f>
        <v>0</v>
      </c>
      <c r="AO43" s="291">
        <f>AO40*-Summary!$E$23</f>
        <v>0</v>
      </c>
      <c r="AP43" s="291">
        <f>AP40*-Summary!$E$23</f>
        <v>0</v>
      </c>
      <c r="AQ43" s="291">
        <f>AQ40*-Summary!$E$23</f>
        <v>0</v>
      </c>
      <c r="AR43" s="291">
        <f>AR40*-Summary!$E$23</f>
        <v>0</v>
      </c>
      <c r="AS43" s="291">
        <f>AS40*-Summary!$E$23</f>
        <v>0</v>
      </c>
      <c r="AT43" s="291">
        <f>AT40*-Summary!$E$23</f>
        <v>0</v>
      </c>
      <c r="AU43" s="291">
        <f>AU40*-Summary!$E$23</f>
        <v>0</v>
      </c>
      <c r="AV43" s="291">
        <f>AV40*-Summary!$E$23</f>
        <v>0</v>
      </c>
      <c r="AW43" s="291">
        <f>AW40*-Summary!$E$23</f>
        <v>0</v>
      </c>
      <c r="AX43" s="291">
        <f>AX40*-Summary!$E$23</f>
        <v>0</v>
      </c>
      <c r="AY43" s="291">
        <f>AY40*-Summary!$E$23</f>
        <v>0</v>
      </c>
      <c r="AZ43" s="291">
        <f>AZ40*-Summary!$E$23</f>
        <v>0</v>
      </c>
      <c r="BA43" s="291">
        <f>BA40*-Summary!$E$23</f>
        <v>0</v>
      </c>
      <c r="BB43" s="291">
        <f>BB40*-Summary!$E$23</f>
        <v>0</v>
      </c>
      <c r="BC43" s="291">
        <f>BC40*-Summary!$E$23</f>
        <v>0</v>
      </c>
      <c r="BD43" s="291">
        <f>BD40*-Summary!$E$23</f>
        <v>0</v>
      </c>
      <c r="BE43" s="291">
        <f>BE40*-Summary!$E$23</f>
        <v>0</v>
      </c>
      <c r="BF43" s="291">
        <f>BF40*-Summary!$E$23</f>
        <v>0</v>
      </c>
      <c r="BG43" s="291">
        <f>BG40*-Summary!$E$23</f>
        <v>0</v>
      </c>
      <c r="BH43" s="291">
        <f>BH40*-Summary!$E$23</f>
        <v>0</v>
      </c>
      <c r="BI43" s="291">
        <f>BI40*-Summary!$E$23</f>
        <v>0</v>
      </c>
      <c r="BJ43" s="291">
        <f>BJ40*-Summary!$E$23</f>
        <v>0</v>
      </c>
      <c r="BK43" s="291">
        <f>BK40*-Summary!$E$23</f>
        <v>0</v>
      </c>
      <c r="BL43" s="291">
        <f>BL40*-Summary!$E$23</f>
        <v>0</v>
      </c>
      <c r="BM43" s="291">
        <f>BM40*-Summary!$E$23</f>
        <v>0</v>
      </c>
      <c r="BN43" s="291">
        <f>BN40*-Summary!$E$23</f>
        <v>0</v>
      </c>
      <c r="BO43" s="291">
        <f>BO40*-Summary!$E$23</f>
        <v>0</v>
      </c>
      <c r="BP43" s="291">
        <f>BP40*-Summary!$E$23</f>
        <v>0</v>
      </c>
      <c r="BQ43" s="291">
        <f>BQ40*-Summary!$E$23</f>
        <v>0</v>
      </c>
      <c r="BR43" s="291">
        <f>BR40*-Summary!$E$23</f>
        <v>0</v>
      </c>
      <c r="BS43" s="291">
        <f>BS40*-Summary!$E$23</f>
        <v>0</v>
      </c>
      <c r="BT43" s="291">
        <f>BT40*-Summary!$E$23</f>
        <v>0</v>
      </c>
      <c r="BU43" s="291">
        <f>BU40*-Summary!$E$23</f>
        <v>0</v>
      </c>
      <c r="BV43" s="291">
        <f>BV40*-Summary!$E$23</f>
        <v>0</v>
      </c>
      <c r="BW43" s="291">
        <f>BW40*-Summary!$E$23</f>
        <v>0</v>
      </c>
      <c r="BX43" s="291">
        <f>BX40*-Summary!$E$23</f>
        <v>0</v>
      </c>
      <c r="BY43" s="291">
        <f>BY40*-Summary!$E$23</f>
        <v>0</v>
      </c>
      <c r="BZ43" s="291">
        <f>BZ40*-Summary!$E$23</f>
        <v>0</v>
      </c>
      <c r="CA43" s="291">
        <f>CA40*-Summary!$E$23</f>
        <v>0</v>
      </c>
      <c r="CB43" s="291">
        <f>CB40*-Summary!$E$23</f>
        <v>0</v>
      </c>
      <c r="CC43" s="291">
        <f>CC40*-Summary!$E$23</f>
        <v>0</v>
      </c>
      <c r="CD43" s="291">
        <f>CD40*-Summary!$E$23</f>
        <v>0</v>
      </c>
      <c r="CE43" s="291">
        <f>CE40*-Summary!$E$23</f>
        <v>0</v>
      </c>
      <c r="CF43" s="291">
        <f>CF40*-Summary!$E$23</f>
        <v>0</v>
      </c>
      <c r="CG43" s="291">
        <f>CG40*-Summary!$E$23</f>
        <v>0</v>
      </c>
      <c r="CH43" s="291">
        <f>CH40*-Summary!$E$23</f>
        <v>0</v>
      </c>
      <c r="CI43" s="291">
        <f>CI40*-Summary!$E$23</f>
        <v>0</v>
      </c>
      <c r="CJ43" s="291">
        <f>CJ40*-Summary!$E$23</f>
        <v>0</v>
      </c>
      <c r="CK43" s="291">
        <f>CK40*-Summary!$E$23</f>
        <v>0</v>
      </c>
      <c r="CL43" s="291">
        <f>CL40*-Summary!$E$23</f>
        <v>0</v>
      </c>
      <c r="CM43" s="291">
        <f>CM40*-Summary!$E$23</f>
        <v>0</v>
      </c>
      <c r="CN43" s="291">
        <f>CN40*-Summary!$E$23</f>
        <v>0</v>
      </c>
      <c r="CO43" s="291">
        <f>CO40*-Summary!$E$23</f>
        <v>0</v>
      </c>
      <c r="CP43" s="291">
        <f>CP40*-Summary!$E$23</f>
        <v>0</v>
      </c>
      <c r="CQ43" s="291">
        <f>CQ40*-Summary!$E$23</f>
        <v>0</v>
      </c>
      <c r="CR43" s="291">
        <f>CR40*-Summary!$E$23</f>
        <v>0</v>
      </c>
      <c r="CS43" s="291">
        <f>CS40*-Summary!$E$23</f>
        <v>0</v>
      </c>
      <c r="CT43" s="291">
        <f>CT40*-Summary!$E$23</f>
        <v>0</v>
      </c>
      <c r="CU43" s="291">
        <f>CU40*-Summary!$E$23</f>
        <v>0</v>
      </c>
      <c r="CV43" s="291">
        <f>CV40*-Summary!$E$23</f>
        <v>0</v>
      </c>
      <c r="CW43" s="291">
        <f>CW40*-Summary!$E$23</f>
        <v>0</v>
      </c>
      <c r="CX43" s="291">
        <f>CX40*-Summary!$E$23</f>
        <v>0</v>
      </c>
      <c r="CY43" s="291">
        <f>CY40*-Summary!$E$23</f>
        <v>0</v>
      </c>
      <c r="CZ43" s="291">
        <f>CZ40*-Summary!$E$23</f>
        <v>0</v>
      </c>
      <c r="DA43" s="291">
        <f>DA40*-Summary!$E$23</f>
        <v>0</v>
      </c>
      <c r="DB43" s="291">
        <f>DB40*-Summary!$E$23</f>
        <v>0</v>
      </c>
      <c r="DC43" s="291">
        <f>DC40*-Summary!$E$23</f>
        <v>0</v>
      </c>
      <c r="DD43" s="291">
        <f>DD40*-Summary!$E$23</f>
        <v>0</v>
      </c>
      <c r="DE43" s="291">
        <f>DE40*-Summary!$E$23</f>
        <v>0</v>
      </c>
      <c r="DF43" s="291">
        <f>DF40*-Summary!$E$23</f>
        <v>0</v>
      </c>
      <c r="DG43" s="291">
        <f>DG40*-Summary!$E$23</f>
        <v>0</v>
      </c>
      <c r="DH43" s="291">
        <f>DH40*-Summary!$E$23</f>
        <v>0</v>
      </c>
      <c r="DI43" s="291">
        <f>DI40*-Summary!$E$23</f>
        <v>0</v>
      </c>
      <c r="DJ43" s="291">
        <f>DJ40*-Summary!$E$23</f>
        <v>0</v>
      </c>
      <c r="DK43" s="291">
        <f>DK40*-Summary!$E$23</f>
        <v>0</v>
      </c>
      <c r="DL43" s="291">
        <f>DL40*-Summary!$E$23</f>
        <v>0</v>
      </c>
      <c r="DM43" s="291">
        <f>DM40*-Summary!$E$23</f>
        <v>0</v>
      </c>
      <c r="DN43" s="291">
        <f>DN40*-Summary!$E$23</f>
        <v>0</v>
      </c>
      <c r="DO43" s="291">
        <f>DO40*-Summary!$E$23</f>
        <v>0</v>
      </c>
      <c r="DP43" s="291">
        <f>DP40*-Summary!$E$23</f>
        <v>0</v>
      </c>
      <c r="DQ43" s="291">
        <f>DQ40*-Summary!$E$23</f>
        <v>0</v>
      </c>
      <c r="DR43" s="291">
        <f>DR40*-Summary!$E$23</f>
        <v>0</v>
      </c>
      <c r="DS43" s="291">
        <f>DS40*-Summary!$E$23</f>
        <v>0</v>
      </c>
      <c r="DT43" s="291">
        <f>DT40*-Summary!$E$23</f>
        <v>0</v>
      </c>
      <c r="DU43" s="291">
        <f>DU40*-Summary!$E$23</f>
        <v>0</v>
      </c>
      <c r="DV43" s="291">
        <f>DV40*-Summary!$E$23</f>
        <v>0</v>
      </c>
      <c r="DW43" s="291">
        <f>DW40*-Summary!$E$23</f>
        <v>0</v>
      </c>
      <c r="DX43" s="291">
        <f>DX40*-Summary!$E$23</f>
        <v>0</v>
      </c>
      <c r="DY43" s="291">
        <f>DY40*-Summary!$E$23</f>
        <v>0</v>
      </c>
      <c r="DZ43" s="291">
        <f>DZ40*-Summary!$E$23</f>
        <v>0</v>
      </c>
      <c r="EA43" s="291">
        <f>EA40*-Summary!$E$23</f>
        <v>0</v>
      </c>
      <c r="EB43" s="291">
        <f>EB40*-Summary!$E$23</f>
        <v>0</v>
      </c>
      <c r="EC43" s="291">
        <f>EC40*-Summary!$E$23</f>
        <v>0</v>
      </c>
      <c r="ED43" s="291">
        <f>ED40*-Summary!$E$23</f>
        <v>0</v>
      </c>
      <c r="EE43" s="291">
        <f>EE40*-Summary!$E$23</f>
        <v>0</v>
      </c>
    </row>
    <row r="44" spans="1:135" x14ac:dyDescent="0.4">
      <c r="A44" s="128"/>
      <c r="B44" s="80"/>
      <c r="C44" s="291"/>
      <c r="D44" s="291"/>
      <c r="E44" s="291"/>
      <c r="F44" s="291"/>
      <c r="G44" s="291"/>
      <c r="H44" s="291"/>
      <c r="I44" s="291"/>
      <c r="J44" s="291"/>
      <c r="K44" s="291"/>
      <c r="L44" s="291"/>
      <c r="M44" s="291"/>
      <c r="N44" s="291"/>
      <c r="O44" s="291"/>
      <c r="P44" s="291"/>
      <c r="Q44" s="291"/>
      <c r="R44" s="291"/>
      <c r="S44" s="291"/>
      <c r="T44" s="291"/>
      <c r="U44" s="291"/>
      <c r="V44" s="291"/>
      <c r="W44" s="291"/>
      <c r="X44" s="291"/>
      <c r="Y44" s="291"/>
      <c r="Z44" s="291"/>
      <c r="AA44" s="291"/>
      <c r="AB44" s="291"/>
      <c r="AC44" s="291"/>
      <c r="AD44" s="291"/>
      <c r="AE44" s="291"/>
      <c r="AF44" s="291"/>
      <c r="AG44" s="291"/>
      <c r="AH44" s="291"/>
      <c r="AI44" s="291"/>
      <c r="AJ44" s="291"/>
      <c r="AK44" s="291"/>
      <c r="AL44" s="291"/>
      <c r="AM44" s="291"/>
      <c r="AN44" s="291"/>
      <c r="AO44" s="291"/>
      <c r="AP44" s="291"/>
      <c r="AQ44" s="291"/>
      <c r="AR44" s="291"/>
      <c r="AS44" s="291"/>
      <c r="AT44" s="291"/>
      <c r="AU44" s="291"/>
      <c r="AV44" s="291"/>
      <c r="AW44" s="291"/>
      <c r="AX44" s="291"/>
      <c r="AY44" s="291"/>
      <c r="AZ44" s="291"/>
      <c r="BA44" s="291"/>
      <c r="BB44" s="291"/>
      <c r="BC44" s="291"/>
      <c r="BD44" s="291"/>
      <c r="BE44" s="291"/>
      <c r="BF44" s="291"/>
      <c r="BG44" s="291"/>
      <c r="BH44" s="291"/>
      <c r="BI44" s="291"/>
      <c r="BJ44" s="291"/>
      <c r="BK44" s="291"/>
      <c r="BL44" s="291"/>
      <c r="BM44" s="291"/>
      <c r="BN44" s="291"/>
      <c r="BO44" s="291"/>
      <c r="BP44" s="291"/>
      <c r="BQ44" s="291"/>
      <c r="BR44" s="291"/>
      <c r="BS44" s="291"/>
      <c r="BT44" s="291"/>
      <c r="BU44" s="291"/>
      <c r="BV44" s="291"/>
      <c r="BW44" s="291"/>
      <c r="BX44" s="291"/>
      <c r="BY44" s="291"/>
      <c r="BZ44" s="291"/>
      <c r="CA44" s="291"/>
      <c r="CB44" s="291"/>
      <c r="CC44" s="291"/>
      <c r="CD44" s="291"/>
      <c r="CE44" s="291"/>
      <c r="CF44" s="291"/>
      <c r="CG44" s="291"/>
      <c r="CH44" s="291"/>
      <c r="CI44" s="291"/>
      <c r="CJ44" s="291"/>
      <c r="CK44" s="291"/>
      <c r="CL44" s="291"/>
      <c r="CM44" s="291"/>
      <c r="CN44" s="291"/>
      <c r="CO44" s="291"/>
      <c r="CP44" s="291"/>
      <c r="CQ44" s="291"/>
      <c r="CR44" s="291"/>
      <c r="CS44" s="291"/>
      <c r="CT44" s="291"/>
      <c r="CU44" s="291"/>
      <c r="CV44" s="291"/>
      <c r="CW44" s="291"/>
      <c r="CX44" s="291"/>
      <c r="CY44" s="291"/>
      <c r="CZ44" s="291"/>
      <c r="DA44" s="291"/>
      <c r="DB44" s="291"/>
      <c r="DC44" s="291"/>
      <c r="DD44" s="291"/>
      <c r="DE44" s="291"/>
      <c r="DF44" s="291"/>
      <c r="DG44" s="291"/>
      <c r="DH44" s="291"/>
      <c r="DI44" s="291"/>
      <c r="DJ44" s="291"/>
      <c r="DK44" s="291"/>
      <c r="DL44" s="291"/>
      <c r="DM44" s="291"/>
      <c r="DN44" s="291"/>
      <c r="DO44" s="291"/>
      <c r="DP44" s="291"/>
      <c r="DQ44" s="291"/>
      <c r="DR44" s="291"/>
      <c r="DS44" s="291"/>
      <c r="DT44" s="291"/>
      <c r="DU44" s="291"/>
      <c r="DV44" s="291"/>
      <c r="DW44" s="291"/>
      <c r="DX44" s="291"/>
      <c r="DY44" s="291"/>
      <c r="DZ44" s="291"/>
      <c r="EA44" s="291"/>
      <c r="EB44" s="291"/>
      <c r="EC44" s="291"/>
      <c r="ED44" s="291"/>
      <c r="EE44" s="291"/>
    </row>
    <row r="45" spans="1:135" x14ac:dyDescent="0.4">
      <c r="A45" s="128"/>
      <c r="B45" s="126" t="s">
        <v>158</v>
      </c>
      <c r="C45" s="291"/>
      <c r="D45" s="291"/>
      <c r="E45" s="291"/>
      <c r="F45" s="291"/>
      <c r="G45" s="291"/>
      <c r="H45" s="291"/>
      <c r="I45" s="291"/>
      <c r="J45" s="291"/>
      <c r="K45" s="291"/>
      <c r="L45" s="291"/>
      <c r="M45" s="291"/>
      <c r="N45" s="291"/>
      <c r="O45" s="291"/>
      <c r="P45" s="291"/>
      <c r="Q45" s="291"/>
      <c r="R45" s="291"/>
      <c r="S45" s="291"/>
      <c r="T45" s="291"/>
      <c r="U45" s="291"/>
      <c r="V45" s="291"/>
      <c r="W45" s="291"/>
      <c r="X45" s="291"/>
      <c r="Y45" s="291"/>
      <c r="Z45" s="291"/>
      <c r="AA45" s="291"/>
      <c r="AB45" s="291"/>
      <c r="AC45" s="291"/>
      <c r="AD45" s="291"/>
      <c r="AE45" s="291"/>
      <c r="AF45" s="291"/>
      <c r="AG45" s="291"/>
      <c r="AH45" s="291"/>
      <c r="AI45" s="291"/>
      <c r="AJ45" s="291"/>
      <c r="AK45" s="291"/>
      <c r="AL45" s="291"/>
      <c r="AM45" s="291"/>
      <c r="AN45" s="291"/>
      <c r="AO45" s="291"/>
      <c r="AP45" s="291"/>
      <c r="AQ45" s="291"/>
      <c r="AR45" s="291"/>
      <c r="AS45" s="291"/>
      <c r="AT45" s="291"/>
      <c r="AU45" s="291"/>
      <c r="AV45" s="291"/>
      <c r="AW45" s="291"/>
      <c r="AX45" s="291"/>
      <c r="AY45" s="291"/>
      <c r="AZ45" s="291"/>
      <c r="BA45" s="291"/>
      <c r="BB45" s="291"/>
      <c r="BC45" s="291"/>
      <c r="BD45" s="291"/>
      <c r="BE45" s="291"/>
      <c r="BF45" s="291"/>
      <c r="BG45" s="291"/>
      <c r="BH45" s="291"/>
      <c r="BI45" s="291"/>
      <c r="BJ45" s="291"/>
      <c r="BK45" s="291"/>
      <c r="BL45" s="291"/>
      <c r="BM45" s="291"/>
      <c r="BN45" s="291"/>
      <c r="BO45" s="291"/>
      <c r="BP45" s="291"/>
      <c r="BQ45" s="291"/>
      <c r="BR45" s="291"/>
      <c r="BS45" s="291"/>
      <c r="BT45" s="291"/>
      <c r="BU45" s="291"/>
      <c r="BV45" s="291"/>
      <c r="BW45" s="291"/>
      <c r="BX45" s="291"/>
      <c r="BY45" s="291"/>
      <c r="BZ45" s="291"/>
      <c r="CA45" s="291"/>
      <c r="CB45" s="291"/>
      <c r="CC45" s="291"/>
      <c r="CD45" s="291"/>
      <c r="CE45" s="291"/>
      <c r="CF45" s="291"/>
      <c r="CG45" s="291"/>
      <c r="CH45" s="291"/>
      <c r="CI45" s="291"/>
      <c r="CJ45" s="291"/>
      <c r="CK45" s="291"/>
      <c r="CL45" s="291"/>
      <c r="CM45" s="291"/>
      <c r="CN45" s="291"/>
      <c r="CO45" s="291"/>
      <c r="CP45" s="291"/>
      <c r="CQ45" s="291"/>
      <c r="CR45" s="291"/>
      <c r="CS45" s="291"/>
      <c r="CT45" s="291"/>
      <c r="CU45" s="291"/>
      <c r="CV45" s="291"/>
      <c r="CW45" s="291"/>
      <c r="CX45" s="291"/>
      <c r="CY45" s="291"/>
      <c r="CZ45" s="291"/>
      <c r="DA45" s="291"/>
      <c r="DB45" s="291"/>
      <c r="DC45" s="291"/>
      <c r="DD45" s="291"/>
      <c r="DE45" s="291"/>
      <c r="DF45" s="291"/>
      <c r="DG45" s="291"/>
      <c r="DH45" s="291"/>
      <c r="DI45" s="291"/>
      <c r="DJ45" s="291"/>
      <c r="DK45" s="291"/>
      <c r="DL45" s="291"/>
      <c r="DM45" s="291"/>
      <c r="DN45" s="291"/>
      <c r="DO45" s="291"/>
      <c r="DP45" s="291"/>
      <c r="DQ45" s="291"/>
      <c r="DR45" s="291"/>
      <c r="DS45" s="291"/>
      <c r="DT45" s="291"/>
      <c r="DU45" s="291"/>
      <c r="DV45" s="291"/>
      <c r="DW45" s="291"/>
      <c r="DX45" s="291"/>
      <c r="DY45" s="291"/>
      <c r="DZ45" s="291"/>
      <c r="EA45" s="291"/>
      <c r="EB45" s="291"/>
      <c r="EC45" s="291"/>
      <c r="ED45" s="291"/>
      <c r="EE45" s="291"/>
    </row>
    <row r="46" spans="1:135" x14ac:dyDescent="0.4">
      <c r="A46" s="128">
        <f t="shared" si="23"/>
        <v>0</v>
      </c>
      <c r="B46" s="80" t="s">
        <v>60</v>
      </c>
      <c r="C46" s="291"/>
      <c r="D46" s="291">
        <f>IF(D1/12&gt;Summary!$B$37,0,$C$66*Summary!$E$33/12)</f>
        <v>0</v>
      </c>
      <c r="E46" s="291">
        <f>IF(E1/12&gt;Summary!$B$37,0,$C$66*Summary!$E$33/12)</f>
        <v>0</v>
      </c>
      <c r="F46" s="291">
        <f>IF(F1/12&gt;Summary!$B$37,0,$C$66*Summary!$E$33/12)</f>
        <v>0</v>
      </c>
      <c r="G46" s="291">
        <f>IF(G1/12&gt;Summary!$B$37,0,$C$66*Summary!$E$33/12)</f>
        <v>0</v>
      </c>
      <c r="H46" s="291">
        <f>IF(H1/12&gt;Summary!$B$37,0,$C$66*Summary!$E$33/12)</f>
        <v>0</v>
      </c>
      <c r="I46" s="291">
        <f>IF(I1/12&gt;Summary!$B$37,0,$C$66*Summary!$E$33/12)</f>
        <v>0</v>
      </c>
      <c r="J46" s="291">
        <f>IF(J1/12&gt;Summary!$B$37,0,$C$66*Summary!$E$33/12)</f>
        <v>0</v>
      </c>
      <c r="K46" s="291">
        <f>IF(K1/12&gt;Summary!$B$37,0,$C$66*Summary!$E$33/12)</f>
        <v>0</v>
      </c>
      <c r="L46" s="291">
        <f>IF(L1/12&gt;Summary!$B$37,0,$C$66*Summary!$E$33/12)</f>
        <v>0</v>
      </c>
      <c r="M46" s="291">
        <f>IF(M1/12&gt;Summary!$B$37,0,$C$66*Summary!$E$33/12)</f>
        <v>0</v>
      </c>
      <c r="N46" s="291">
        <f>IF(N1/12&gt;Summary!$B$37,0,$C$66*Summary!$E$33/12)</f>
        <v>0</v>
      </c>
      <c r="O46" s="291">
        <f>IF(O1/12&gt;Summary!$B$37,0,$C$66*Summary!$E$33/12)</f>
        <v>0</v>
      </c>
      <c r="P46" s="291">
        <f>IF(P1/12&gt;Summary!$B$37,0,$C$66*Summary!$E$33/12)</f>
        <v>0</v>
      </c>
      <c r="Q46" s="291">
        <f>IF(Q1/12&gt;Summary!$B$37,0,$C$66*Summary!$E$33/12)</f>
        <v>0</v>
      </c>
      <c r="R46" s="291">
        <f>IF(R1/12&gt;Summary!$B$37,0,$C$66*Summary!$E$33/12)</f>
        <v>0</v>
      </c>
      <c r="S46" s="291">
        <f>IF(S1/12&gt;Summary!$B$37,0,$C$66*Summary!$E$33/12)</f>
        <v>0</v>
      </c>
      <c r="T46" s="291">
        <f>IF(T1/12&gt;Summary!$B$37,0,$C$66*Summary!$E$33/12)</f>
        <v>0</v>
      </c>
      <c r="U46" s="291">
        <f>IF(U1/12&gt;Summary!$B$37,0,$C$66*Summary!$E$33/12)</f>
        <v>0</v>
      </c>
      <c r="V46" s="291">
        <f>IF(V1/12&gt;Summary!$B$37,0,$C$66*Summary!$E$33/12)</f>
        <v>0</v>
      </c>
      <c r="W46" s="291">
        <f>IF(W1/12&gt;Summary!$B$37,0,$C$66*Summary!$E$33/12)</f>
        <v>0</v>
      </c>
      <c r="X46" s="291">
        <f>IF(X1/12&gt;Summary!$B$37,0,$C$66*Summary!$E$33/12)</f>
        <v>0</v>
      </c>
      <c r="Y46" s="291">
        <f>IF(Y1/12&gt;Summary!$B$37,0,$C$66*Summary!$E$33/12)</f>
        <v>0</v>
      </c>
      <c r="Z46" s="291">
        <f>IF(Z1/12&gt;Summary!$B$37,0,$C$66*Summary!$E$33/12)</f>
        <v>0</v>
      </c>
      <c r="AA46" s="291">
        <f>IF(AA1/12&gt;Summary!$B$37,0,$C$66*Summary!$E$33/12)</f>
        <v>0</v>
      </c>
      <c r="AB46" s="291">
        <f>IF(AB1/12&gt;Summary!$B$37,0,$C$66*Summary!$E$33/12)</f>
        <v>0</v>
      </c>
      <c r="AC46" s="291">
        <f>IF(AC1/12&gt;Summary!$B$37,0,$C$66*Summary!$E$33/12)</f>
        <v>0</v>
      </c>
      <c r="AD46" s="291">
        <f>IF(AD1/12&gt;Summary!$B$37,0,$C$66*Summary!$E$33/12)</f>
        <v>0</v>
      </c>
      <c r="AE46" s="291">
        <f>IF(AE1/12&gt;Summary!$B$37,0,$C$66*Summary!$E$33/12)</f>
        <v>0</v>
      </c>
      <c r="AF46" s="291">
        <f>IF(AF1/12&gt;Summary!$B$37,0,$C$66*Summary!$E$33/12)</f>
        <v>0</v>
      </c>
      <c r="AG46" s="291">
        <f>IF(AG1/12&gt;Summary!$B$37,0,$C$66*Summary!$E$33/12)</f>
        <v>0</v>
      </c>
      <c r="AH46" s="291">
        <f>IF(AH1/12&gt;Summary!$B$37,0,$C$66*Summary!$E$33/12)</f>
        <v>0</v>
      </c>
      <c r="AI46" s="291">
        <f>IF(AI1/12&gt;Summary!$B$37,0,$C$66*Summary!$E$33/12)</f>
        <v>0</v>
      </c>
      <c r="AJ46" s="291">
        <f>IF(AJ1/12&gt;Summary!$B$37,0,$C$66*Summary!$E$33/12)</f>
        <v>0</v>
      </c>
      <c r="AK46" s="291">
        <f>IF(AK1/12&gt;Summary!$B$37,0,$C$66*Summary!$E$33/12)</f>
        <v>0</v>
      </c>
      <c r="AL46" s="291">
        <f>IF(AL1/12&gt;Summary!$B$37,0,$C$66*Summary!$E$33/12)</f>
        <v>0</v>
      </c>
      <c r="AM46" s="291">
        <f>IF(AM1/12&gt;Summary!$B$37,0,$C$66*Summary!$E$33/12)</f>
        <v>0</v>
      </c>
      <c r="AN46" s="291">
        <f>IF(AN1/12&gt;Summary!$B$37,0,$C$66*Summary!$E$33/12)</f>
        <v>0</v>
      </c>
      <c r="AO46" s="291">
        <f>IF(AO1/12&gt;Summary!$B$37,0,$C$66*Summary!$E$33/12)</f>
        <v>0</v>
      </c>
      <c r="AP46" s="291">
        <f>IF(AP1/12&gt;Summary!$B$37,0,$C$66*Summary!$E$33/12)</f>
        <v>0</v>
      </c>
      <c r="AQ46" s="291">
        <f>IF(AQ1/12&gt;Summary!$B$37,0,$C$66*Summary!$E$33/12)</f>
        <v>0</v>
      </c>
      <c r="AR46" s="291">
        <f>IF(AR1/12&gt;Summary!$B$37,0,$C$66*Summary!$E$33/12)</f>
        <v>0</v>
      </c>
      <c r="AS46" s="291">
        <f>IF(AS1/12&gt;Summary!$B$37,0,$C$66*Summary!$E$33/12)</f>
        <v>0</v>
      </c>
      <c r="AT46" s="291">
        <f>IF(AT1/12&gt;Summary!$B$37,0,$C$66*Summary!$E$33/12)</f>
        <v>0</v>
      </c>
      <c r="AU46" s="291">
        <f>IF(AU1/12&gt;Summary!$B$37,0,$C$66*Summary!$E$33/12)</f>
        <v>0</v>
      </c>
      <c r="AV46" s="291">
        <f>IF(AV1/12&gt;Summary!$B$37,0,$C$66*Summary!$E$33/12)</f>
        <v>0</v>
      </c>
      <c r="AW46" s="291">
        <f>IF(AW1/12&gt;Summary!$B$37,0,$C$66*Summary!$E$33/12)</f>
        <v>0</v>
      </c>
      <c r="AX46" s="291">
        <f>IF(AX1/12&gt;Summary!$B$37,0,$C$66*Summary!$E$33/12)</f>
        <v>0</v>
      </c>
      <c r="AY46" s="291">
        <f>IF(AY1/12&gt;Summary!$B$37,0,$C$66*Summary!$E$33/12)</f>
        <v>0</v>
      </c>
      <c r="AZ46" s="291">
        <f>IF(AZ1/12&gt;Summary!$B$37,0,$C$66*Summary!$E$33/12)</f>
        <v>0</v>
      </c>
      <c r="BA46" s="291">
        <f>IF(BA1/12&gt;Summary!$B$37,0,$C$66*Summary!$E$33/12)</f>
        <v>0</v>
      </c>
      <c r="BB46" s="291">
        <f>IF(BB1/12&gt;Summary!$B$37,0,$C$66*Summary!$E$33/12)</f>
        <v>0</v>
      </c>
      <c r="BC46" s="291">
        <f>IF(BC1/12&gt;Summary!$B$37,0,$C$66*Summary!$E$33/12)</f>
        <v>0</v>
      </c>
      <c r="BD46" s="291">
        <f>IF(BD1/12&gt;Summary!$B$37,0,$C$66*Summary!$E$33/12)</f>
        <v>0</v>
      </c>
      <c r="BE46" s="291">
        <f>IF(BE1/12&gt;Summary!$B$37,0,$C$66*Summary!$E$33/12)</f>
        <v>0</v>
      </c>
      <c r="BF46" s="291">
        <f>IF(BF1/12&gt;Summary!$B$37,0,$C$66*Summary!$E$33/12)</f>
        <v>0</v>
      </c>
      <c r="BG46" s="291">
        <f>IF(BG1/12&gt;Summary!$B$37,0,$C$66*Summary!$E$33/12)</f>
        <v>0</v>
      </c>
      <c r="BH46" s="291">
        <f>IF(BH1/12&gt;Summary!$B$37,0,$C$66*Summary!$E$33/12)</f>
        <v>0</v>
      </c>
      <c r="BI46" s="291">
        <f>IF(BI1/12&gt;Summary!$B$37,0,$C$66*Summary!$E$33/12)</f>
        <v>0</v>
      </c>
      <c r="BJ46" s="291">
        <f>IF(BJ1/12&gt;Summary!$B$37,0,$C$66*Summary!$E$33/12)</f>
        <v>0</v>
      </c>
      <c r="BK46" s="291">
        <f>IF(BK1/12&gt;Summary!$B$37,0,$C$66*Summary!$E$33/12)</f>
        <v>0</v>
      </c>
      <c r="BL46" s="291">
        <f>IF(BL1/12&gt;Summary!$B$37,0,$C$66*Summary!$E$33/12)</f>
        <v>0</v>
      </c>
      <c r="BM46" s="291">
        <f>IF(BM1/12&gt;Summary!$B$37,0,$C$66*Summary!$E$33/12)</f>
        <v>0</v>
      </c>
      <c r="BN46" s="291">
        <f>IF(BN1/12&gt;Summary!$B$37,0,$C$66*Summary!$E$33/12)</f>
        <v>0</v>
      </c>
      <c r="BO46" s="291">
        <f>IF(BO1/12&gt;Summary!$B$37,0,$C$66*Summary!$E$33/12)</f>
        <v>0</v>
      </c>
      <c r="BP46" s="291">
        <f>IF(BP1/12&gt;Summary!$B$37,0,$C$66*Summary!$E$33/12)</f>
        <v>0</v>
      </c>
      <c r="BQ46" s="291">
        <f>IF(BQ1/12&gt;Summary!$B$37,0,$C$66*Summary!$E$33/12)</f>
        <v>0</v>
      </c>
      <c r="BR46" s="291">
        <f>IF(BR1/12&gt;Summary!$B$37,0,$C$66*Summary!$E$33/12)</f>
        <v>0</v>
      </c>
      <c r="BS46" s="291">
        <f>IF(BS1/12&gt;Summary!$B$37,0,$C$66*Summary!$E$33/12)</f>
        <v>0</v>
      </c>
      <c r="BT46" s="291">
        <f>IF(BT1/12&gt;Summary!$B$37,0,$C$66*Summary!$E$33/12)</f>
        <v>0</v>
      </c>
      <c r="BU46" s="291">
        <f>IF(BU1/12&gt;Summary!$B$37,0,$C$66*Summary!$E$33/12)</f>
        <v>0</v>
      </c>
      <c r="BV46" s="291">
        <f>IF(BV1/12&gt;Summary!$B$37,0,$C$66*Summary!$E$33/12)</f>
        <v>0</v>
      </c>
      <c r="BW46" s="291">
        <f>IF(BW1/12&gt;Summary!$B$37,0,$C$66*Summary!$E$33/12)</f>
        <v>0</v>
      </c>
      <c r="BX46" s="291">
        <f>IF(BX1/12&gt;Summary!$B$37,0,$C$66*Summary!$E$33/12)</f>
        <v>0</v>
      </c>
      <c r="BY46" s="291">
        <f>IF(BY1/12&gt;Summary!$B$37,0,$C$66*Summary!$E$33/12)</f>
        <v>0</v>
      </c>
      <c r="BZ46" s="291">
        <f>IF(BZ1/12&gt;Summary!$B$37,0,$C$66*Summary!$E$33/12)</f>
        <v>0</v>
      </c>
      <c r="CA46" s="291">
        <f>IF(CA1/12&gt;Summary!$B$37,0,$C$66*Summary!$E$33/12)</f>
        <v>0</v>
      </c>
      <c r="CB46" s="291">
        <f>IF(CB1/12&gt;Summary!$B$37,0,$C$66*Summary!$E$33/12)</f>
        <v>0</v>
      </c>
      <c r="CC46" s="291">
        <f>IF(CC1/12&gt;Summary!$B$37,0,$C$66*Summary!$E$33/12)</f>
        <v>0</v>
      </c>
      <c r="CD46" s="291">
        <f>IF(CD1/12&gt;Summary!$B$37,0,$C$66*Summary!$E$33/12)</f>
        <v>0</v>
      </c>
      <c r="CE46" s="291">
        <f>IF(CE1/12&gt;Summary!$B$37,0,$C$66*Summary!$E$33/12)</f>
        <v>0</v>
      </c>
      <c r="CF46" s="291">
        <f>IF(CF1/12&gt;Summary!$B$37,0,$C$66*Summary!$E$33/12)</f>
        <v>0</v>
      </c>
      <c r="CG46" s="291">
        <f>IF(CG1/12&gt;Summary!$B$37,0,$C$66*Summary!$E$33/12)</f>
        <v>0</v>
      </c>
      <c r="CH46" s="291">
        <f>IF(CH1/12&gt;Summary!$B$37,0,$C$66*Summary!$E$33/12)</f>
        <v>0</v>
      </c>
      <c r="CI46" s="291">
        <f>IF(CI1/12&gt;Summary!$B$37,0,$C$66*Summary!$E$33/12)</f>
        <v>0</v>
      </c>
      <c r="CJ46" s="291">
        <f>IF(CJ1/12&gt;Summary!$B$37,0,$C$66*Summary!$E$33/12)</f>
        <v>0</v>
      </c>
      <c r="CK46" s="291">
        <f>IF(CK1/12&gt;Summary!$B$37,0,$C$66*Summary!$E$33/12)</f>
        <v>0</v>
      </c>
      <c r="CL46" s="291">
        <f>IF(CL1/12&gt;Summary!$B$37,0,$C$66*Summary!$E$33/12)</f>
        <v>0</v>
      </c>
      <c r="CM46" s="291">
        <f>IF(CM1/12&gt;Summary!$B$37,0,$C$66*Summary!$E$33/12)</f>
        <v>0</v>
      </c>
      <c r="CN46" s="291">
        <f>IF(CN1/12&gt;Summary!$B$37,0,$C$66*Summary!$E$33/12)</f>
        <v>0</v>
      </c>
      <c r="CO46" s="291">
        <f>IF(CO1/12&gt;Summary!$B$37,0,$C$66*Summary!$E$33/12)</f>
        <v>0</v>
      </c>
      <c r="CP46" s="291">
        <f>IF(CP1/12&gt;Summary!$B$37,0,$C$66*Summary!$E$33/12)</f>
        <v>0</v>
      </c>
      <c r="CQ46" s="291">
        <f>IF(CQ1/12&gt;Summary!$B$37,0,$C$66*Summary!$E$33/12)</f>
        <v>0</v>
      </c>
      <c r="CR46" s="291">
        <f>IF(CR1/12&gt;Summary!$B$37,0,$C$66*Summary!$E$33/12)</f>
        <v>0</v>
      </c>
      <c r="CS46" s="291">
        <f>IF(CS1/12&gt;Summary!$B$37,0,$C$66*Summary!$E$33/12)</f>
        <v>0</v>
      </c>
      <c r="CT46" s="291">
        <f>IF(CT1/12&gt;Summary!$B$37,0,$C$66*Summary!$E$33/12)</f>
        <v>0</v>
      </c>
      <c r="CU46" s="291">
        <f>IF(CU1/12&gt;Summary!$B$37,0,$C$66*Summary!$E$33/12)</f>
        <v>0</v>
      </c>
      <c r="CV46" s="291">
        <f>IF(CV1/12&gt;Summary!$B$37,0,$C$66*Summary!$E$33/12)</f>
        <v>0</v>
      </c>
      <c r="CW46" s="291">
        <f>IF(CW1/12&gt;Summary!$B$37,0,$C$66*Summary!$E$33/12)</f>
        <v>0</v>
      </c>
      <c r="CX46" s="291">
        <f>IF(CX1/12&gt;Summary!$B$37,0,$C$66*Summary!$E$33/12)</f>
        <v>0</v>
      </c>
      <c r="CY46" s="291">
        <f>IF(CY1/12&gt;Summary!$B$37,0,$C$66*Summary!$E$33/12)</f>
        <v>0</v>
      </c>
      <c r="CZ46" s="291">
        <f>IF(CZ1/12&gt;Summary!$B$37,0,$C$66*Summary!$E$33/12)</f>
        <v>0</v>
      </c>
      <c r="DA46" s="291">
        <f>IF(DA1/12&gt;Summary!$B$37,0,$C$66*Summary!$E$33/12)</f>
        <v>0</v>
      </c>
      <c r="DB46" s="291">
        <f>IF(DB1/12&gt;Summary!$B$37,0,$C$66*Summary!$E$33/12)</f>
        <v>0</v>
      </c>
      <c r="DC46" s="291">
        <f>IF(DC1/12&gt;Summary!$B$37,0,$C$66*Summary!$E$33/12)</f>
        <v>0</v>
      </c>
      <c r="DD46" s="291">
        <f>IF(DD1/12&gt;Summary!$B$37,0,$C$66*Summary!$E$33/12)</f>
        <v>0</v>
      </c>
      <c r="DE46" s="291">
        <f>IF(DE1/12&gt;Summary!$B$37,0,$C$66*Summary!$E$33/12)</f>
        <v>0</v>
      </c>
      <c r="DF46" s="291">
        <f>IF(DF1/12&gt;Summary!$B$37,0,$C$66*Summary!$E$33/12)</f>
        <v>0</v>
      </c>
      <c r="DG46" s="291">
        <f>IF(DG1/12&gt;Summary!$B$37,0,$C$66*Summary!$E$33/12)</f>
        <v>0</v>
      </c>
      <c r="DH46" s="291">
        <f>IF(DH1/12&gt;Summary!$B$37,0,$C$66*Summary!$E$33/12)</f>
        <v>0</v>
      </c>
      <c r="DI46" s="291">
        <f>IF(DI1/12&gt;Summary!$B$37,0,$C$66*Summary!$E$33/12)</f>
        <v>0</v>
      </c>
      <c r="DJ46" s="291">
        <f>IF(DJ1/12&gt;Summary!$B$37,0,$C$66*Summary!$E$33/12)</f>
        <v>0</v>
      </c>
      <c r="DK46" s="291">
        <f>IF(DK1/12&gt;Summary!$B$37,0,$C$66*Summary!$E$33/12)</f>
        <v>0</v>
      </c>
      <c r="DL46" s="291">
        <f>IF(DL1/12&gt;Summary!$B$37,0,$C$66*Summary!$E$33/12)</f>
        <v>0</v>
      </c>
      <c r="DM46" s="291">
        <f>IF(DM1/12&gt;Summary!$B$37,0,$C$66*Summary!$E$33/12)</f>
        <v>0</v>
      </c>
      <c r="DN46" s="291">
        <f>IF(DN1/12&gt;Summary!$B$37,0,$C$66*Summary!$E$33/12)</f>
        <v>0</v>
      </c>
      <c r="DO46" s="291">
        <f>IF(DO1/12&gt;Summary!$B$37,0,$C$66*Summary!$E$33/12)</f>
        <v>0</v>
      </c>
      <c r="DP46" s="291">
        <f>IF(DP1/12&gt;Summary!$B$37,0,$C$66*Summary!$E$33/12)</f>
        <v>0</v>
      </c>
      <c r="DQ46" s="291">
        <f>IF(DQ1/12&gt;Summary!$B$37,0,$C$66*Summary!$E$33/12)</f>
        <v>0</v>
      </c>
      <c r="DR46" s="291">
        <f>IF(DR1/12&gt;Summary!$B$37,0,$C$66*Summary!$E$33/12)</f>
        <v>0</v>
      </c>
      <c r="DS46" s="291">
        <f>IF(DS1/12&gt;Summary!$B$37,0,$C$66*Summary!$E$33/12)</f>
        <v>0</v>
      </c>
      <c r="DT46" s="291">
        <f>IF(DT1/12&gt;Summary!$B$37,0,$C$66*Summary!$E$33/12)</f>
        <v>0</v>
      </c>
      <c r="DU46" s="291">
        <f>IF(DU1/12&gt;Summary!$B$37,0,$C$66*Summary!$E$33/12)</f>
        <v>0</v>
      </c>
      <c r="DV46" s="291">
        <f>IF(DV1/12&gt;Summary!$B$37,0,$C$66*Summary!$E$33/12)</f>
        <v>0</v>
      </c>
      <c r="DW46" s="291">
        <f>IF(DW1/12&gt;Summary!$B$37,0,$C$66*Summary!$E$33/12)</f>
        <v>0</v>
      </c>
      <c r="DX46" s="291">
        <f>IF(DX1/12&gt;Summary!$B$37,0,$C$66*Summary!$E$33/12)</f>
        <v>0</v>
      </c>
      <c r="DY46" s="291">
        <f>IF(DY1/12&gt;Summary!$B$37,0,$C$66*Summary!$E$33/12)</f>
        <v>0</v>
      </c>
      <c r="DZ46" s="291">
        <f>IF(DZ1/12&gt;Summary!$B$37,0,$C$66*Summary!$E$33/12)</f>
        <v>0</v>
      </c>
      <c r="EA46" s="291">
        <f>IF(EA1/12&gt;Summary!$B$37,0,$C$66*Summary!$E$33/12)</f>
        <v>0</v>
      </c>
      <c r="EB46" s="291">
        <f>IF(EB1/12&gt;Summary!$B$37,0,$C$66*Summary!$E$33/12)</f>
        <v>0</v>
      </c>
      <c r="EC46" s="291">
        <f>IF(EC1/12&gt;Summary!$B$37,0,$C$66*Summary!$E$33/12)</f>
        <v>0</v>
      </c>
      <c r="ED46" s="291">
        <f>IF(ED1/12&gt;Summary!$B$37,0,$C$66*Summary!$E$33/12)</f>
        <v>0</v>
      </c>
      <c r="EE46" s="291">
        <f>IF(EE1/12&gt;Summary!$B$37,0,$C$66*Summary!$E$33/12)</f>
        <v>0</v>
      </c>
    </row>
    <row r="47" spans="1:135" x14ac:dyDescent="0.4">
      <c r="A47" s="128"/>
      <c r="B47" s="80"/>
      <c r="C47" s="291"/>
      <c r="D47" s="291"/>
      <c r="E47" s="291"/>
      <c r="F47" s="291"/>
      <c r="G47" s="291"/>
      <c r="H47" s="291"/>
      <c r="I47" s="291"/>
      <c r="J47" s="291"/>
      <c r="K47" s="291"/>
      <c r="L47" s="291"/>
      <c r="M47" s="291"/>
      <c r="N47" s="291"/>
      <c r="O47" s="291"/>
      <c r="P47" s="291"/>
      <c r="Q47" s="291"/>
      <c r="R47" s="291"/>
      <c r="S47" s="291"/>
      <c r="T47" s="291"/>
      <c r="U47" s="291"/>
      <c r="V47" s="291"/>
      <c r="W47" s="291"/>
      <c r="X47" s="291"/>
      <c r="Y47" s="291"/>
      <c r="Z47" s="291"/>
      <c r="AA47" s="291"/>
      <c r="AB47" s="291"/>
      <c r="AC47" s="291"/>
      <c r="AD47" s="291"/>
      <c r="AE47" s="291"/>
      <c r="AF47" s="291"/>
      <c r="AG47" s="291"/>
      <c r="AH47" s="291"/>
      <c r="AI47" s="291"/>
      <c r="AJ47" s="291"/>
      <c r="AK47" s="291"/>
      <c r="AL47" s="291"/>
      <c r="AM47" s="291"/>
      <c r="AN47" s="291"/>
      <c r="AO47" s="291"/>
      <c r="AP47" s="291"/>
      <c r="AQ47" s="291"/>
      <c r="AR47" s="291"/>
      <c r="AS47" s="291"/>
      <c r="AT47" s="291"/>
      <c r="AU47" s="291"/>
      <c r="AV47" s="291"/>
      <c r="AW47" s="291"/>
      <c r="AX47" s="291"/>
      <c r="AY47" s="291"/>
      <c r="AZ47" s="291"/>
      <c r="BA47" s="291"/>
      <c r="BB47" s="291"/>
      <c r="BC47" s="291"/>
      <c r="BD47" s="291"/>
      <c r="BE47" s="291"/>
      <c r="BF47" s="291"/>
      <c r="BG47" s="291"/>
      <c r="BH47" s="291"/>
      <c r="BI47" s="291"/>
      <c r="BJ47" s="291"/>
      <c r="BK47" s="291"/>
      <c r="BL47" s="291"/>
      <c r="BM47" s="291"/>
      <c r="BN47" s="291"/>
      <c r="BO47" s="291"/>
      <c r="BP47" s="291"/>
      <c r="BQ47" s="291"/>
      <c r="BR47" s="291"/>
      <c r="BS47" s="291"/>
      <c r="BT47" s="291"/>
      <c r="BU47" s="291"/>
      <c r="BV47" s="291"/>
      <c r="BW47" s="291"/>
      <c r="BX47" s="291"/>
      <c r="BY47" s="291"/>
      <c r="BZ47" s="291"/>
      <c r="CA47" s="291"/>
      <c r="CB47" s="291"/>
      <c r="CC47" s="291"/>
      <c r="CD47" s="291"/>
      <c r="CE47" s="291"/>
      <c r="CF47" s="291"/>
      <c r="CG47" s="291"/>
      <c r="CH47" s="291"/>
      <c r="CI47" s="291"/>
      <c r="CJ47" s="291"/>
      <c r="CK47" s="291"/>
      <c r="CL47" s="291"/>
      <c r="CM47" s="291"/>
      <c r="CN47" s="291"/>
      <c r="CO47" s="291"/>
      <c r="CP47" s="291"/>
      <c r="CQ47" s="291"/>
      <c r="CR47" s="291"/>
      <c r="CS47" s="291"/>
      <c r="CT47" s="291"/>
      <c r="CU47" s="291"/>
      <c r="CV47" s="291"/>
      <c r="CW47" s="291"/>
      <c r="CX47" s="291"/>
      <c r="CY47" s="291"/>
      <c r="CZ47" s="291"/>
      <c r="DA47" s="291"/>
      <c r="DB47" s="291"/>
      <c r="DC47" s="291"/>
      <c r="DD47" s="291"/>
      <c r="DE47" s="291"/>
      <c r="DF47" s="291"/>
      <c r="DG47" s="291"/>
      <c r="DH47" s="291"/>
      <c r="DI47" s="291"/>
      <c r="DJ47" s="291"/>
      <c r="DK47" s="291"/>
      <c r="DL47" s="291"/>
      <c r="DM47" s="291"/>
      <c r="DN47" s="291"/>
      <c r="DO47" s="291"/>
      <c r="DP47" s="291"/>
      <c r="DQ47" s="291"/>
      <c r="DR47" s="291"/>
      <c r="DS47" s="291"/>
      <c r="DT47" s="291"/>
      <c r="DU47" s="291"/>
      <c r="DV47" s="291"/>
      <c r="DW47" s="291"/>
      <c r="DX47" s="291"/>
      <c r="DY47" s="291"/>
      <c r="DZ47" s="291"/>
      <c r="EA47" s="291"/>
      <c r="EB47" s="291"/>
      <c r="EC47" s="291"/>
      <c r="ED47" s="291"/>
      <c r="EE47" s="291"/>
    </row>
    <row r="48" spans="1:135" x14ac:dyDescent="0.4">
      <c r="A48" s="128"/>
      <c r="B48" s="126" t="s">
        <v>170</v>
      </c>
      <c r="C48" s="291"/>
      <c r="D48" s="291"/>
      <c r="E48" s="291"/>
      <c r="F48" s="291"/>
      <c r="G48" s="291"/>
      <c r="H48" s="291"/>
      <c r="I48" s="291"/>
      <c r="J48" s="291"/>
      <c r="K48" s="291"/>
      <c r="L48" s="291"/>
      <c r="M48" s="291"/>
      <c r="N48" s="291"/>
      <c r="O48" s="291"/>
      <c r="P48" s="291"/>
      <c r="Q48" s="291"/>
      <c r="R48" s="291"/>
      <c r="S48" s="291"/>
      <c r="T48" s="291"/>
      <c r="U48" s="291"/>
      <c r="V48" s="291"/>
      <c r="W48" s="291"/>
      <c r="X48" s="291"/>
      <c r="Y48" s="291"/>
      <c r="Z48" s="291"/>
      <c r="AA48" s="291"/>
      <c r="AB48" s="291"/>
      <c r="AC48" s="291"/>
      <c r="AD48" s="291"/>
      <c r="AE48" s="291"/>
      <c r="AF48" s="291"/>
      <c r="AG48" s="291"/>
      <c r="AH48" s="291"/>
      <c r="AI48" s="291"/>
      <c r="AJ48" s="291"/>
      <c r="AK48" s="291"/>
      <c r="AL48" s="291"/>
      <c r="AM48" s="291"/>
      <c r="AN48" s="291"/>
      <c r="AO48" s="291"/>
      <c r="AP48" s="291"/>
      <c r="AQ48" s="291"/>
      <c r="AR48" s="291"/>
      <c r="AS48" s="291"/>
      <c r="AT48" s="291"/>
      <c r="AU48" s="291"/>
      <c r="AV48" s="291"/>
      <c r="AW48" s="291"/>
      <c r="AX48" s="291"/>
      <c r="AY48" s="291"/>
      <c r="AZ48" s="291"/>
      <c r="BA48" s="291"/>
      <c r="BB48" s="291"/>
      <c r="BC48" s="291"/>
      <c r="BD48" s="291"/>
      <c r="BE48" s="291"/>
      <c r="BF48" s="291"/>
      <c r="BG48" s="291"/>
      <c r="BH48" s="291"/>
      <c r="BI48" s="291"/>
      <c r="BJ48" s="291"/>
      <c r="BK48" s="291"/>
      <c r="BL48" s="291"/>
      <c r="BM48" s="291"/>
      <c r="BN48" s="291"/>
      <c r="BO48" s="291"/>
      <c r="BP48" s="291"/>
      <c r="BQ48" s="291"/>
      <c r="BR48" s="291"/>
      <c r="BS48" s="291"/>
      <c r="BT48" s="291"/>
      <c r="BU48" s="291"/>
      <c r="BV48" s="291"/>
      <c r="BW48" s="291"/>
      <c r="BX48" s="291"/>
      <c r="BY48" s="291"/>
      <c r="BZ48" s="291"/>
      <c r="CA48" s="291"/>
      <c r="CB48" s="291"/>
      <c r="CC48" s="291"/>
      <c r="CD48" s="291"/>
      <c r="CE48" s="291"/>
      <c r="CF48" s="291"/>
      <c r="CG48" s="291"/>
      <c r="CH48" s="291"/>
      <c r="CI48" s="291"/>
      <c r="CJ48" s="291"/>
      <c r="CK48" s="291"/>
      <c r="CL48" s="291"/>
      <c r="CM48" s="291"/>
      <c r="CN48" s="291"/>
      <c r="CO48" s="291"/>
      <c r="CP48" s="291"/>
      <c r="CQ48" s="291"/>
      <c r="CR48" s="291"/>
      <c r="CS48" s="291"/>
      <c r="CT48" s="291"/>
      <c r="CU48" s="291"/>
      <c r="CV48" s="291"/>
      <c r="CW48" s="291"/>
      <c r="CX48" s="291"/>
      <c r="CY48" s="291"/>
      <c r="CZ48" s="291"/>
      <c r="DA48" s="291"/>
      <c r="DB48" s="291"/>
      <c r="DC48" s="291"/>
      <c r="DD48" s="291"/>
      <c r="DE48" s="291"/>
      <c r="DF48" s="291"/>
      <c r="DG48" s="291"/>
      <c r="DH48" s="291"/>
      <c r="DI48" s="291"/>
      <c r="DJ48" s="291"/>
      <c r="DK48" s="291"/>
      <c r="DL48" s="291"/>
      <c r="DM48" s="291"/>
      <c r="DN48" s="291"/>
      <c r="DO48" s="291"/>
      <c r="DP48" s="291"/>
      <c r="DQ48" s="291"/>
      <c r="DR48" s="291"/>
      <c r="DS48" s="291"/>
      <c r="DT48" s="291"/>
      <c r="DU48" s="291"/>
      <c r="DV48" s="291"/>
      <c r="DW48" s="291"/>
      <c r="DX48" s="291"/>
      <c r="DY48" s="291"/>
      <c r="DZ48" s="291"/>
      <c r="EA48" s="291"/>
      <c r="EB48" s="291"/>
      <c r="EC48" s="291"/>
      <c r="ED48" s="291"/>
      <c r="EE48" s="291"/>
    </row>
    <row r="49" spans="1:135" x14ac:dyDescent="0.4">
      <c r="A49" s="128">
        <f t="shared" si="23"/>
        <v>-1474000</v>
      </c>
      <c r="B49" s="80" t="s">
        <v>170</v>
      </c>
      <c r="C49" s="291"/>
      <c r="D49" s="291">
        <f>-('Construction Budget'!I62-'Construction Budget'!I58-'Construction Budget'!I38)</f>
        <v>0</v>
      </c>
      <c r="E49" s="291">
        <f>-('Construction Budget'!J62-'Construction Budget'!J58-'Construction Budget'!J38)</f>
        <v>0</v>
      </c>
      <c r="F49" s="291">
        <f>-('Construction Budget'!K62-'Construction Budget'!K58-'Construction Budget'!K38)</f>
        <v>-58960</v>
      </c>
      <c r="G49" s="291">
        <f>-('Construction Budget'!L62-'Construction Budget'!L58-'Construction Budget'!L38)</f>
        <v>-58960</v>
      </c>
      <c r="H49" s="291">
        <f>-('Construction Budget'!M62-'Construction Budget'!M58-'Construction Budget'!M38)</f>
        <v>-58960</v>
      </c>
      <c r="I49" s="291">
        <f>-('Construction Budget'!N62-'Construction Budget'!N58-'Construction Budget'!N38)</f>
        <v>-58960</v>
      </c>
      <c r="J49" s="291">
        <f>-('Construction Budget'!O62-'Construction Budget'!O58-'Construction Budget'!O38)</f>
        <v>-58960</v>
      </c>
      <c r="K49" s="291">
        <f>-('Construction Budget'!P62-'Construction Budget'!P58-'Construction Budget'!P38)</f>
        <v>-58960</v>
      </c>
      <c r="L49" s="291">
        <f>-('Construction Budget'!Q62-'Construction Budget'!Q58-'Construction Budget'!Q38)</f>
        <v>-58960</v>
      </c>
      <c r="M49" s="291">
        <f>-('Construction Budget'!R62-'Construction Budget'!R58-'Construction Budget'!R38)</f>
        <v>-58960</v>
      </c>
      <c r="N49" s="291">
        <f>-('Construction Budget'!S62-'Construction Budget'!S58-'Construction Budget'!S38)</f>
        <v>-58960</v>
      </c>
      <c r="O49" s="291">
        <f>-('Construction Budget'!T62-'Construction Budget'!T58-'Construction Budget'!T38)</f>
        <v>-58960</v>
      </c>
      <c r="P49" s="291">
        <f>-('Construction Budget'!U62-'Construction Budget'!U58-'Construction Budget'!U38)</f>
        <v>-58960</v>
      </c>
      <c r="Q49" s="291">
        <f>-('Construction Budget'!V62-'Construction Budget'!V58-'Construction Budget'!V38)</f>
        <v>-58960</v>
      </c>
      <c r="R49" s="291">
        <f>-('Construction Budget'!W62-'Construction Budget'!W58-'Construction Budget'!W38)</f>
        <v>-58960</v>
      </c>
      <c r="S49" s="291">
        <f>-('Construction Budget'!X62-'Construction Budget'!X58-'Construction Budget'!X38)</f>
        <v>-58960</v>
      </c>
      <c r="T49" s="291">
        <f>-('Construction Budget'!Y62-'Construction Budget'!Y58-'Construction Budget'!Y38)</f>
        <v>-58960</v>
      </c>
      <c r="U49" s="291">
        <f>-('Construction Budget'!Z62-'Construction Budget'!Z58-'Construction Budget'!Z38)</f>
        <v>-58960</v>
      </c>
      <c r="V49" s="291">
        <f>-('Construction Budget'!AA62-'Construction Budget'!AA58-'Construction Budget'!AA38)</f>
        <v>-58960</v>
      </c>
      <c r="W49" s="291">
        <f>-('Construction Budget'!AB62-'Construction Budget'!AB58-'Construction Budget'!AB38)</f>
        <v>-58960</v>
      </c>
      <c r="X49" s="291">
        <f>-('Construction Budget'!AC62-'Construction Budget'!AC58-'Construction Budget'!AC38)</f>
        <v>-58960</v>
      </c>
      <c r="Y49" s="291">
        <f>-('Construction Budget'!AD62-'Construction Budget'!AD58-'Construction Budget'!AD38)</f>
        <v>-58960</v>
      </c>
      <c r="Z49" s="291">
        <f>-('Construction Budget'!AE62-'Construction Budget'!AE58-'Construction Budget'!AE38)</f>
        <v>-58960</v>
      </c>
      <c r="AA49" s="291">
        <f>-('Construction Budget'!AF62-'Construction Budget'!AF58-'Construction Budget'!AF38)</f>
        <v>-58960</v>
      </c>
      <c r="AB49" s="291">
        <f>-('Construction Budget'!AG62-'Construction Budget'!AG58-'Construction Budget'!AG38)</f>
        <v>-58960</v>
      </c>
      <c r="AC49" s="291">
        <f>-('Construction Budget'!AH62-'Construction Budget'!AH58-'Construction Budget'!AH38)</f>
        <v>-58960</v>
      </c>
      <c r="AD49" s="291">
        <f>-('Construction Budget'!AI62-'Construction Budget'!AI58-'Construction Budget'!AI38)</f>
        <v>-58960</v>
      </c>
      <c r="AE49" s="291">
        <f>-('Construction Budget'!AJ62-'Construction Budget'!AJ58-'Construction Budget'!AJ38)</f>
        <v>0</v>
      </c>
      <c r="AF49" s="291">
        <f>-('Construction Budget'!AK62-'Construction Budget'!AK58-'Construction Budget'!AK38)</f>
        <v>0</v>
      </c>
      <c r="AG49" s="291">
        <f>-('Construction Budget'!AL62-'Construction Budget'!AL58-'Construction Budget'!AL38)</f>
        <v>0</v>
      </c>
      <c r="AH49" s="291">
        <f>-('Construction Budget'!AM62-'Construction Budget'!AM58-'Construction Budget'!AM38)</f>
        <v>0</v>
      </c>
      <c r="AI49" s="291">
        <f>-('Construction Budget'!AN62-'Construction Budget'!AN58-'Construction Budget'!AN38)</f>
        <v>0</v>
      </c>
      <c r="AJ49" s="291">
        <f>-('Construction Budget'!AO62-'Construction Budget'!AO58-'Construction Budget'!AO38)</f>
        <v>0</v>
      </c>
      <c r="AK49" s="291">
        <f>-('Construction Budget'!AP62-'Construction Budget'!AP58-'Construction Budget'!AP38)</f>
        <v>0</v>
      </c>
      <c r="AL49" s="291">
        <f>-('Construction Budget'!AQ62-'Construction Budget'!AQ58-'Construction Budget'!AQ38)</f>
        <v>0</v>
      </c>
      <c r="AM49" s="291">
        <f>-('Construction Budget'!AR62-'Construction Budget'!AR58-'Construction Budget'!AR38)</f>
        <v>0</v>
      </c>
      <c r="AN49" s="291">
        <f>-('Construction Budget'!AS62-'Construction Budget'!AS58-'Construction Budget'!AS38)</f>
        <v>0</v>
      </c>
      <c r="AO49" s="291">
        <f>-('Construction Budget'!AT62-'Construction Budget'!AT58-'Construction Budget'!AT38)</f>
        <v>0</v>
      </c>
      <c r="AP49" s="291">
        <f>-('Construction Budget'!AU62-'Construction Budget'!AU58-'Construction Budget'!AU38)</f>
        <v>0</v>
      </c>
      <c r="AQ49" s="291">
        <f>-('Construction Budget'!AV62-'Construction Budget'!AV58-'Construction Budget'!AV38)</f>
        <v>0</v>
      </c>
      <c r="AR49" s="291">
        <f>-('Construction Budget'!AW62-'Construction Budget'!AW58-'Construction Budget'!AW38)</f>
        <v>0</v>
      </c>
      <c r="AS49" s="291">
        <f>-('Construction Budget'!AX62-'Construction Budget'!AX58-'Construction Budget'!AX38)</f>
        <v>0</v>
      </c>
      <c r="AT49" s="291">
        <f>-('Construction Budget'!AY62-'Construction Budget'!AY58-'Construction Budget'!AY38)</f>
        <v>0</v>
      </c>
      <c r="AU49" s="291">
        <f>-('Construction Budget'!AZ62-'Construction Budget'!AZ58-'Construction Budget'!AZ38)</f>
        <v>0</v>
      </c>
      <c r="AV49" s="291">
        <f>-('Construction Budget'!BA62-'Construction Budget'!BA58-'Construction Budget'!BA38)</f>
        <v>0</v>
      </c>
      <c r="AW49" s="291">
        <f>-('Construction Budget'!BB62-'Construction Budget'!BB58-'Construction Budget'!BB38)</f>
        <v>0</v>
      </c>
      <c r="AX49" s="291">
        <f>-('Construction Budget'!BC62-'Construction Budget'!BC58-'Construction Budget'!BC38)</f>
        <v>0</v>
      </c>
      <c r="AY49" s="291">
        <f>-('Construction Budget'!BD62-'Construction Budget'!BD58-'Construction Budget'!BD38)</f>
        <v>0</v>
      </c>
      <c r="AZ49" s="291">
        <f>-('Construction Budget'!BE62-'Construction Budget'!BE58-'Construction Budget'!BE38)</f>
        <v>0</v>
      </c>
      <c r="BA49" s="291">
        <f>-('Construction Budget'!BF62-'Construction Budget'!BF58-'Construction Budget'!BF38)</f>
        <v>0</v>
      </c>
      <c r="BB49" s="291">
        <f>-('Construction Budget'!BG62-'Construction Budget'!BG58-'Construction Budget'!BG38)</f>
        <v>0</v>
      </c>
      <c r="BC49" s="291">
        <f>-('Construction Budget'!BH62-'Construction Budget'!BH58-'Construction Budget'!BH38)</f>
        <v>0</v>
      </c>
      <c r="BD49" s="291">
        <f>-('Construction Budget'!BI62-'Construction Budget'!BI58-'Construction Budget'!BI38)</f>
        <v>0</v>
      </c>
      <c r="BE49" s="291">
        <f>-('Construction Budget'!BJ62-'Construction Budget'!BJ58-'Construction Budget'!BJ38)</f>
        <v>0</v>
      </c>
      <c r="BF49" s="291">
        <f>-('Construction Budget'!BK62-'Construction Budget'!BK58-'Construction Budget'!BK38)</f>
        <v>0</v>
      </c>
      <c r="BG49" s="291">
        <f>-('Construction Budget'!BL62-'Construction Budget'!BL58-'Construction Budget'!BL38)</f>
        <v>0</v>
      </c>
      <c r="BH49" s="291">
        <f>-('Construction Budget'!BM62-'Construction Budget'!BM58-'Construction Budget'!BM38)</f>
        <v>0</v>
      </c>
      <c r="BI49" s="291">
        <f>-('Construction Budget'!BN62-'Construction Budget'!BN58-'Construction Budget'!BN38)</f>
        <v>0</v>
      </c>
      <c r="BJ49" s="291">
        <f>-('Construction Budget'!BO62-'Construction Budget'!BO58-'Construction Budget'!BO38)</f>
        <v>0</v>
      </c>
      <c r="BK49" s="291">
        <f>-('Construction Budget'!BP62-'Construction Budget'!BP58-'Construction Budget'!BP38)</f>
        <v>0</v>
      </c>
      <c r="BL49" s="291">
        <f>-('Construction Budget'!BQ62-'Construction Budget'!BQ58-'Construction Budget'!BQ38)</f>
        <v>0</v>
      </c>
      <c r="BM49" s="291">
        <f>-('Construction Budget'!BR62-'Construction Budget'!BR58-'Construction Budget'!BR38)</f>
        <v>0</v>
      </c>
      <c r="BN49" s="291">
        <f>-('Construction Budget'!BS62-'Construction Budget'!BS58-'Construction Budget'!BS38)</f>
        <v>0</v>
      </c>
      <c r="BO49" s="291">
        <f>-('Construction Budget'!BT62-'Construction Budget'!BT58-'Construction Budget'!BT38)</f>
        <v>0</v>
      </c>
      <c r="BP49" s="291">
        <f>-('Construction Budget'!BU62-'Construction Budget'!BU58-'Construction Budget'!BU38)</f>
        <v>0</v>
      </c>
      <c r="BQ49" s="291">
        <f>-('Construction Budget'!BV62-'Construction Budget'!BV58-'Construction Budget'!BV38)</f>
        <v>0</v>
      </c>
      <c r="BR49" s="291">
        <f>-('Construction Budget'!BW62-'Construction Budget'!BW58-'Construction Budget'!BW38)</f>
        <v>0</v>
      </c>
      <c r="BS49" s="291">
        <f>-('Construction Budget'!BX62-'Construction Budget'!BX58-'Construction Budget'!BX38)</f>
        <v>0</v>
      </c>
      <c r="BT49" s="291">
        <f>-('Construction Budget'!BY62-'Construction Budget'!BY58-'Construction Budget'!BY38)</f>
        <v>0</v>
      </c>
      <c r="BU49" s="291">
        <f>-('Construction Budget'!BZ62-'Construction Budget'!BZ58-'Construction Budget'!BZ38)</f>
        <v>0</v>
      </c>
      <c r="BV49" s="291">
        <f>-('Construction Budget'!CA62-'Construction Budget'!CA58-'Construction Budget'!CA38)</f>
        <v>0</v>
      </c>
      <c r="BW49" s="291">
        <f>-('Construction Budget'!CB62-'Construction Budget'!CB58-'Construction Budget'!CB38)</f>
        <v>0</v>
      </c>
      <c r="BX49" s="291">
        <f>-('Construction Budget'!CC62-'Construction Budget'!CC58-'Construction Budget'!CC38)</f>
        <v>0</v>
      </c>
      <c r="BY49" s="291">
        <f>-('Construction Budget'!CD62-'Construction Budget'!CD58-'Construction Budget'!CD38)</f>
        <v>0</v>
      </c>
      <c r="BZ49" s="291">
        <f>-('Construction Budget'!CE62-'Construction Budget'!CE58-'Construction Budget'!CE38)</f>
        <v>0</v>
      </c>
      <c r="CA49" s="291">
        <f>-('Construction Budget'!CF62-'Construction Budget'!CF58-'Construction Budget'!CF38)</f>
        <v>0</v>
      </c>
      <c r="CB49" s="291">
        <f>-('Construction Budget'!CG62-'Construction Budget'!CG58-'Construction Budget'!CG38)</f>
        <v>0</v>
      </c>
      <c r="CC49" s="291">
        <f>-('Construction Budget'!CH62-'Construction Budget'!CH58-'Construction Budget'!CH38)</f>
        <v>0</v>
      </c>
      <c r="CD49" s="291">
        <f>-('Construction Budget'!CI62-'Construction Budget'!CI58-'Construction Budget'!CI38)</f>
        <v>0</v>
      </c>
      <c r="CE49" s="291">
        <f>-('Construction Budget'!CJ62-'Construction Budget'!CJ58-'Construction Budget'!CJ38)</f>
        <v>0</v>
      </c>
      <c r="CF49" s="291">
        <f>-('Construction Budget'!CK62-'Construction Budget'!CK58-'Construction Budget'!CK38)</f>
        <v>0</v>
      </c>
      <c r="CG49" s="291">
        <f>-('Construction Budget'!CL62-'Construction Budget'!CL58-'Construction Budget'!CL38)</f>
        <v>0</v>
      </c>
      <c r="CH49" s="291">
        <f>-('Construction Budget'!CM62-'Construction Budget'!CM58-'Construction Budget'!CM38)</f>
        <v>0</v>
      </c>
      <c r="CI49" s="291">
        <f>-('Construction Budget'!CN62-'Construction Budget'!CN58-'Construction Budget'!CN38)</f>
        <v>0</v>
      </c>
      <c r="CJ49" s="291">
        <f>-('Construction Budget'!CO62-'Construction Budget'!CO58-'Construction Budget'!CO38)</f>
        <v>0</v>
      </c>
      <c r="CK49" s="291">
        <f>-('Construction Budget'!CP62-'Construction Budget'!CP58-'Construction Budget'!CP38)</f>
        <v>0</v>
      </c>
      <c r="CL49" s="291">
        <f>-('Construction Budget'!CQ62-'Construction Budget'!CQ58-'Construction Budget'!CQ38)</f>
        <v>0</v>
      </c>
      <c r="CM49" s="291">
        <f>-('Construction Budget'!CR62-'Construction Budget'!CR58-'Construction Budget'!CR38)</f>
        <v>0</v>
      </c>
      <c r="CN49" s="291">
        <f>-('Construction Budget'!CS62-'Construction Budget'!CS58-'Construction Budget'!CS38)</f>
        <v>0</v>
      </c>
      <c r="CO49" s="291">
        <f>-('Construction Budget'!CT62-'Construction Budget'!CT58-'Construction Budget'!CT38)</f>
        <v>0</v>
      </c>
      <c r="CP49" s="291">
        <f>-('Construction Budget'!CU62-'Construction Budget'!CU58-'Construction Budget'!CU38)</f>
        <v>0</v>
      </c>
      <c r="CQ49" s="291">
        <f>-('Construction Budget'!CV62-'Construction Budget'!CV58-'Construction Budget'!CV38)</f>
        <v>0</v>
      </c>
      <c r="CR49" s="291">
        <f>-('Construction Budget'!CW62-'Construction Budget'!CW58-'Construction Budget'!CW38)</f>
        <v>0</v>
      </c>
      <c r="CS49" s="291">
        <f>-('Construction Budget'!CX62-'Construction Budget'!CX58-'Construction Budget'!CX38)</f>
        <v>0</v>
      </c>
      <c r="CT49" s="291">
        <f>-('Construction Budget'!CY62-'Construction Budget'!CY58-'Construction Budget'!CY38)</f>
        <v>0</v>
      </c>
      <c r="CU49" s="291">
        <f>-('Construction Budget'!CZ62-'Construction Budget'!CZ58-'Construction Budget'!CZ38)</f>
        <v>0</v>
      </c>
      <c r="CV49" s="291">
        <f>-('Construction Budget'!DA62-'Construction Budget'!DA58-'Construction Budget'!DA38)</f>
        <v>0</v>
      </c>
      <c r="CW49" s="291">
        <f>-('Construction Budget'!DB62-'Construction Budget'!DB58-'Construction Budget'!DB38)</f>
        <v>0</v>
      </c>
      <c r="CX49" s="291">
        <f>-('Construction Budget'!DC62-'Construction Budget'!DC58-'Construction Budget'!DC38)</f>
        <v>0</v>
      </c>
      <c r="CY49" s="291">
        <f>-('Construction Budget'!DD62-'Construction Budget'!DD58-'Construction Budget'!DD38)</f>
        <v>0</v>
      </c>
      <c r="CZ49" s="291">
        <f>-('Construction Budget'!DE62-'Construction Budget'!DE58-'Construction Budget'!DE38)</f>
        <v>0</v>
      </c>
      <c r="DA49" s="291">
        <f>-('Construction Budget'!DF62-'Construction Budget'!DF58-'Construction Budget'!DF38)</f>
        <v>0</v>
      </c>
      <c r="DB49" s="291">
        <f>-('Construction Budget'!DG62-'Construction Budget'!DG58-'Construction Budget'!DG38)</f>
        <v>0</v>
      </c>
      <c r="DC49" s="291">
        <f>-('Construction Budget'!DH62-'Construction Budget'!DH58-'Construction Budget'!DH38)</f>
        <v>0</v>
      </c>
      <c r="DD49" s="291">
        <f>-('Construction Budget'!DI62-'Construction Budget'!DI58-'Construction Budget'!DI38)</f>
        <v>0</v>
      </c>
      <c r="DE49" s="291">
        <f>-('Construction Budget'!DJ62-'Construction Budget'!DJ58-'Construction Budget'!DJ38)</f>
        <v>0</v>
      </c>
      <c r="DF49" s="291">
        <f>-('Construction Budget'!DK62-'Construction Budget'!DK58-'Construction Budget'!DK38)</f>
        <v>0</v>
      </c>
      <c r="DG49" s="291">
        <f>-('Construction Budget'!DL62-'Construction Budget'!DL58-'Construction Budget'!DL38)</f>
        <v>0</v>
      </c>
      <c r="DH49" s="291">
        <f>-('Construction Budget'!DM62-'Construction Budget'!DM58-'Construction Budget'!DM38)</f>
        <v>0</v>
      </c>
      <c r="DI49" s="291">
        <f>-('Construction Budget'!DN62-'Construction Budget'!DN58-'Construction Budget'!DN38)</f>
        <v>0</v>
      </c>
      <c r="DJ49" s="291">
        <f>-('Construction Budget'!DO62-'Construction Budget'!DO58-'Construction Budget'!DO38)</f>
        <v>0</v>
      </c>
      <c r="DK49" s="291">
        <f>-('Construction Budget'!DP62-'Construction Budget'!DP58-'Construction Budget'!DP38)</f>
        <v>0</v>
      </c>
      <c r="DL49" s="291">
        <f>-('Construction Budget'!DQ62-'Construction Budget'!DQ58-'Construction Budget'!DQ38)</f>
        <v>0</v>
      </c>
      <c r="DM49" s="291">
        <f>-('Construction Budget'!DR62-'Construction Budget'!DR58-'Construction Budget'!DR38)</f>
        <v>0</v>
      </c>
      <c r="DN49" s="291">
        <f>-('Construction Budget'!DS62-'Construction Budget'!DS58-'Construction Budget'!DS38)</f>
        <v>0</v>
      </c>
      <c r="DO49" s="291">
        <f>-('Construction Budget'!DT62-'Construction Budget'!DT58-'Construction Budget'!DT38)</f>
        <v>0</v>
      </c>
      <c r="DP49" s="291">
        <f>-('Construction Budget'!DU62-'Construction Budget'!DU58-'Construction Budget'!DU38)</f>
        <v>0</v>
      </c>
      <c r="DQ49" s="291">
        <f>-('Construction Budget'!DV62-'Construction Budget'!DV58-'Construction Budget'!DV38)</f>
        <v>0</v>
      </c>
      <c r="DR49" s="291">
        <f>-('Construction Budget'!DW62-'Construction Budget'!DW58-'Construction Budget'!DW38)</f>
        <v>0</v>
      </c>
      <c r="DS49" s="291">
        <f>-('Construction Budget'!DX62-'Construction Budget'!DX58-'Construction Budget'!DX38)</f>
        <v>0</v>
      </c>
      <c r="DT49" s="291">
        <f>-('Construction Budget'!DY62-'Construction Budget'!DY58-'Construction Budget'!DY38)</f>
        <v>0</v>
      </c>
      <c r="DU49" s="291">
        <f>-('Construction Budget'!DZ62-'Construction Budget'!DZ58-'Construction Budget'!DZ38)</f>
        <v>0</v>
      </c>
      <c r="DV49" s="291">
        <f>-('Construction Budget'!EA62-'Construction Budget'!EA58-'Construction Budget'!EA38)</f>
        <v>0</v>
      </c>
      <c r="DW49" s="291">
        <f>-('Construction Budget'!EB62-'Construction Budget'!EB58-'Construction Budget'!EB38)</f>
        <v>0</v>
      </c>
      <c r="DX49" s="291">
        <f>-('Construction Budget'!EC62-'Construction Budget'!EC58-'Construction Budget'!EC38)</f>
        <v>0</v>
      </c>
      <c r="DY49" s="291">
        <f>-('Construction Budget'!ED62-'Construction Budget'!ED58-'Construction Budget'!ED38)</f>
        <v>0</v>
      </c>
      <c r="DZ49" s="291">
        <f>-('Construction Budget'!EE62-'Construction Budget'!EE58-'Construction Budget'!EE38)</f>
        <v>0</v>
      </c>
      <c r="EA49" s="291">
        <f>-('Construction Budget'!EF62-'Construction Budget'!EF58-'Construction Budget'!EF38)</f>
        <v>0</v>
      </c>
      <c r="EB49" s="291">
        <f>-('Construction Budget'!EG62-'Construction Budget'!EG58-'Construction Budget'!EG38)</f>
        <v>0</v>
      </c>
      <c r="EC49" s="291">
        <f>-('Construction Budget'!EH62-'Construction Budget'!EH58-'Construction Budget'!EH38)</f>
        <v>0</v>
      </c>
      <c r="ED49" s="291">
        <f>-('Construction Budget'!EI62-'Construction Budget'!EI58-'Construction Budget'!EI38)</f>
        <v>0</v>
      </c>
      <c r="EE49" s="291">
        <f>-('Construction Budget'!EJ62-'Construction Budget'!EJ58-'Construction Budget'!EJ38)</f>
        <v>0</v>
      </c>
    </row>
    <row r="50" spans="1:135" x14ac:dyDescent="0.4">
      <c r="A50" s="128">
        <f t="shared" si="23"/>
        <v>0</v>
      </c>
      <c r="B50" s="80" t="s">
        <v>125</v>
      </c>
      <c r="C50" s="291"/>
      <c r="D50" s="291">
        <f>-('Construction Budget'!I38+'Construction Budget'!I58)</f>
        <v>0</v>
      </c>
      <c r="E50" s="291">
        <f>-('Construction Budget'!J38+'Construction Budget'!J58)</f>
        <v>0</v>
      </c>
      <c r="F50" s="291">
        <f>-('Construction Budget'!K38+'Construction Budget'!K58)</f>
        <v>0</v>
      </c>
      <c r="G50" s="291">
        <f>-('Construction Budget'!L38+'Construction Budget'!L58)</f>
        <v>0</v>
      </c>
      <c r="H50" s="291">
        <f>-('Construction Budget'!M38+'Construction Budget'!M58)</f>
        <v>0</v>
      </c>
      <c r="I50" s="291">
        <f>-('Construction Budget'!N38+'Construction Budget'!N58)</f>
        <v>0</v>
      </c>
      <c r="J50" s="291">
        <f>-('Construction Budget'!O38+'Construction Budget'!O58)</f>
        <v>0</v>
      </c>
      <c r="K50" s="291">
        <f>-('Construction Budget'!P38+'Construction Budget'!P58)</f>
        <v>0</v>
      </c>
      <c r="L50" s="291">
        <f>-('Construction Budget'!Q38+'Construction Budget'!Q58)</f>
        <v>0</v>
      </c>
      <c r="M50" s="291">
        <f>-('Construction Budget'!R38+'Construction Budget'!R58)</f>
        <v>0</v>
      </c>
      <c r="N50" s="291">
        <f>-('Construction Budget'!S38+'Construction Budget'!S58)</f>
        <v>0</v>
      </c>
      <c r="O50" s="291">
        <f>-('Construction Budget'!T38+'Construction Budget'!T58)</f>
        <v>0</v>
      </c>
      <c r="P50" s="291">
        <f>-('Construction Budget'!U38+'Construction Budget'!U58)</f>
        <v>0</v>
      </c>
      <c r="Q50" s="291">
        <f>-('Construction Budget'!V38+'Construction Budget'!V58)</f>
        <v>0</v>
      </c>
      <c r="R50" s="291">
        <f>-('Construction Budget'!W38+'Construction Budget'!W58)</f>
        <v>0</v>
      </c>
      <c r="S50" s="291">
        <f>-('Construction Budget'!X38+'Construction Budget'!X58)</f>
        <v>0</v>
      </c>
      <c r="T50" s="291">
        <f>-('Construction Budget'!Y38+'Construction Budget'!Y58)</f>
        <v>0</v>
      </c>
      <c r="U50" s="291">
        <f>-('Construction Budget'!Z38+'Construction Budget'!Z58)</f>
        <v>0</v>
      </c>
      <c r="V50" s="291">
        <f>-('Construction Budget'!AA38+'Construction Budget'!AA58)</f>
        <v>0</v>
      </c>
      <c r="W50" s="291">
        <f>-('Construction Budget'!AB38+'Construction Budget'!AB58)</f>
        <v>0</v>
      </c>
      <c r="X50" s="291">
        <f>-('Construction Budget'!AC38+'Construction Budget'!AC58)</f>
        <v>0</v>
      </c>
      <c r="Y50" s="291">
        <f>-('Construction Budget'!AD38+'Construction Budget'!AD58)</f>
        <v>0</v>
      </c>
      <c r="Z50" s="291">
        <f>-('Construction Budget'!AE38+'Construction Budget'!AE58)</f>
        <v>0</v>
      </c>
      <c r="AA50" s="291">
        <f>-('Construction Budget'!AF38+'Construction Budget'!AF58)</f>
        <v>0</v>
      </c>
      <c r="AB50" s="291">
        <f>-('Construction Budget'!AG38+'Construction Budget'!AG58)</f>
        <v>0</v>
      </c>
      <c r="AC50" s="291">
        <f>-('Construction Budget'!AH38+'Construction Budget'!AH58)</f>
        <v>0</v>
      </c>
      <c r="AD50" s="291">
        <f>-('Construction Budget'!AI38+'Construction Budget'!AI58)</f>
        <v>0</v>
      </c>
      <c r="AE50" s="291">
        <f>-('Construction Budget'!AJ38+'Construction Budget'!AJ58)</f>
        <v>0</v>
      </c>
      <c r="AF50" s="291">
        <f>-('Construction Budget'!AK38+'Construction Budget'!AK58)</f>
        <v>0</v>
      </c>
      <c r="AG50" s="291">
        <f>-('Construction Budget'!AL38+'Construction Budget'!AL58)</f>
        <v>0</v>
      </c>
      <c r="AH50" s="291">
        <f>-('Construction Budget'!AM38+'Construction Budget'!AM58)</f>
        <v>0</v>
      </c>
      <c r="AI50" s="291">
        <f>-('Construction Budget'!AN38+'Construction Budget'!AN58)</f>
        <v>0</v>
      </c>
      <c r="AJ50" s="291">
        <f>-('Construction Budget'!AO38+'Construction Budget'!AO58)</f>
        <v>0</v>
      </c>
      <c r="AK50" s="291">
        <f>-('Construction Budget'!AP38+'Construction Budget'!AP58)</f>
        <v>0</v>
      </c>
      <c r="AL50" s="291">
        <f>-('Construction Budget'!AQ38+'Construction Budget'!AQ58)</f>
        <v>0</v>
      </c>
      <c r="AM50" s="291">
        <f>-('Construction Budget'!AR38+'Construction Budget'!AR58)</f>
        <v>0</v>
      </c>
      <c r="AN50" s="291">
        <f>-('Construction Budget'!AS38+'Construction Budget'!AS58)</f>
        <v>0</v>
      </c>
      <c r="AO50" s="291">
        <f>-('Construction Budget'!AT38+'Construction Budget'!AT58)</f>
        <v>0</v>
      </c>
      <c r="AP50" s="291">
        <f>-('Construction Budget'!AU38+'Construction Budget'!AU58)</f>
        <v>0</v>
      </c>
      <c r="AQ50" s="291">
        <f>-('Construction Budget'!AV38+'Construction Budget'!AV58)</f>
        <v>0</v>
      </c>
      <c r="AR50" s="291">
        <f>-('Construction Budget'!AW38+'Construction Budget'!AW58)</f>
        <v>0</v>
      </c>
      <c r="AS50" s="291">
        <f>-('Construction Budget'!AX38+'Construction Budget'!AX58)</f>
        <v>0</v>
      </c>
      <c r="AT50" s="291">
        <f>-('Construction Budget'!AY38+'Construction Budget'!AY58)</f>
        <v>0</v>
      </c>
      <c r="AU50" s="291">
        <f>-('Construction Budget'!AZ38+'Construction Budget'!AZ58)</f>
        <v>0</v>
      </c>
      <c r="AV50" s="291">
        <f>-('Construction Budget'!BA38+'Construction Budget'!BA58)</f>
        <v>0</v>
      </c>
      <c r="AW50" s="291">
        <f>-('Construction Budget'!BB38+'Construction Budget'!BB58)</f>
        <v>0</v>
      </c>
      <c r="AX50" s="291">
        <f>-('Construction Budget'!BC38+'Construction Budget'!BC58)</f>
        <v>0</v>
      </c>
      <c r="AY50" s="291">
        <f>-('Construction Budget'!BD38+'Construction Budget'!BD58)</f>
        <v>0</v>
      </c>
      <c r="AZ50" s="291">
        <f>-('Construction Budget'!BE38+'Construction Budget'!BE58)</f>
        <v>0</v>
      </c>
      <c r="BA50" s="291">
        <f>-('Construction Budget'!BF38+'Construction Budget'!BF58)</f>
        <v>0</v>
      </c>
      <c r="BB50" s="291">
        <f>-('Construction Budget'!BG38+'Construction Budget'!BG58)</f>
        <v>0</v>
      </c>
      <c r="BC50" s="291">
        <f>-('Construction Budget'!BH38+'Construction Budget'!BH58)</f>
        <v>0</v>
      </c>
      <c r="BD50" s="291">
        <f>-('Construction Budget'!BI38+'Construction Budget'!BI58)</f>
        <v>0</v>
      </c>
      <c r="BE50" s="291">
        <f>-('Construction Budget'!BJ38+'Construction Budget'!BJ58)</f>
        <v>0</v>
      </c>
      <c r="BF50" s="291">
        <f>-('Construction Budget'!BK38+'Construction Budget'!BK58)</f>
        <v>0</v>
      </c>
      <c r="BG50" s="291">
        <f>-('Construction Budget'!BL38+'Construction Budget'!BL58)</f>
        <v>0</v>
      </c>
      <c r="BH50" s="291">
        <f>-('Construction Budget'!BM38+'Construction Budget'!BM58)</f>
        <v>0</v>
      </c>
      <c r="BI50" s="291">
        <f>-('Construction Budget'!BN38+'Construction Budget'!BN58)</f>
        <v>0</v>
      </c>
      <c r="BJ50" s="291">
        <f>-('Construction Budget'!BO38+'Construction Budget'!BO58)</f>
        <v>0</v>
      </c>
      <c r="BK50" s="291">
        <f>-('Construction Budget'!BP38+'Construction Budget'!BP58)</f>
        <v>0</v>
      </c>
      <c r="BL50" s="291">
        <f>-('Construction Budget'!BQ38+'Construction Budget'!BQ58)</f>
        <v>0</v>
      </c>
      <c r="BM50" s="291">
        <f>-('Construction Budget'!BR38+'Construction Budget'!BR58)</f>
        <v>0</v>
      </c>
      <c r="BN50" s="291">
        <f>-('Construction Budget'!BS38+'Construction Budget'!BS58)</f>
        <v>0</v>
      </c>
      <c r="BO50" s="291">
        <f>-('Construction Budget'!BT38+'Construction Budget'!BT58)</f>
        <v>0</v>
      </c>
      <c r="BP50" s="291">
        <f>-('Construction Budget'!BU38+'Construction Budget'!BU58)</f>
        <v>0</v>
      </c>
      <c r="BQ50" s="291">
        <f>-('Construction Budget'!BV38+'Construction Budget'!BV58)</f>
        <v>0</v>
      </c>
      <c r="BR50" s="291">
        <f>-('Construction Budget'!BW38+'Construction Budget'!BW58)</f>
        <v>0</v>
      </c>
      <c r="BS50" s="291">
        <f>-('Construction Budget'!BX38+'Construction Budget'!BX58)</f>
        <v>0</v>
      </c>
      <c r="BT50" s="291">
        <f>-('Construction Budget'!BY38+'Construction Budget'!BY58)</f>
        <v>0</v>
      </c>
      <c r="BU50" s="291">
        <f>-('Construction Budget'!BZ38+'Construction Budget'!BZ58)</f>
        <v>0</v>
      </c>
      <c r="BV50" s="291">
        <f>-('Construction Budget'!CA38+'Construction Budget'!CA58)</f>
        <v>0</v>
      </c>
      <c r="BW50" s="291">
        <f>-('Construction Budget'!CB38+'Construction Budget'!CB58)</f>
        <v>0</v>
      </c>
      <c r="BX50" s="291">
        <f>-('Construction Budget'!CC38+'Construction Budget'!CC58)</f>
        <v>0</v>
      </c>
      <c r="BY50" s="291">
        <f>-('Construction Budget'!CD38+'Construction Budget'!CD58)</f>
        <v>0</v>
      </c>
      <c r="BZ50" s="291">
        <f>-('Construction Budget'!CE38+'Construction Budget'!CE58)</f>
        <v>0</v>
      </c>
      <c r="CA50" s="291">
        <f>-('Construction Budget'!CF38+'Construction Budget'!CF58)</f>
        <v>0</v>
      </c>
      <c r="CB50" s="291">
        <f>-('Construction Budget'!CG38+'Construction Budget'!CG58)</f>
        <v>0</v>
      </c>
      <c r="CC50" s="291">
        <f>-('Construction Budget'!CH38+'Construction Budget'!CH58)</f>
        <v>0</v>
      </c>
      <c r="CD50" s="291">
        <f>-('Construction Budget'!CI38+'Construction Budget'!CI58)</f>
        <v>0</v>
      </c>
      <c r="CE50" s="291">
        <f>-('Construction Budget'!CJ38+'Construction Budget'!CJ58)</f>
        <v>0</v>
      </c>
      <c r="CF50" s="291">
        <f>-('Construction Budget'!CK38+'Construction Budget'!CK58)</f>
        <v>0</v>
      </c>
      <c r="CG50" s="291">
        <f>-('Construction Budget'!CL38+'Construction Budget'!CL58)</f>
        <v>0</v>
      </c>
      <c r="CH50" s="291">
        <f>-('Construction Budget'!CM38+'Construction Budget'!CM58)</f>
        <v>0</v>
      </c>
      <c r="CI50" s="291">
        <f>-('Construction Budget'!CN38+'Construction Budget'!CN58)</f>
        <v>0</v>
      </c>
      <c r="CJ50" s="291">
        <f>-('Construction Budget'!CO38+'Construction Budget'!CO58)</f>
        <v>0</v>
      </c>
      <c r="CK50" s="291">
        <f>-('Construction Budget'!CP38+'Construction Budget'!CP58)</f>
        <v>0</v>
      </c>
      <c r="CL50" s="291">
        <f>-('Construction Budget'!CQ38+'Construction Budget'!CQ58)</f>
        <v>0</v>
      </c>
      <c r="CM50" s="291">
        <f>-('Construction Budget'!CR38+'Construction Budget'!CR58)</f>
        <v>0</v>
      </c>
      <c r="CN50" s="291">
        <f>-('Construction Budget'!CS38+'Construction Budget'!CS58)</f>
        <v>0</v>
      </c>
      <c r="CO50" s="291">
        <f>-('Construction Budget'!CT38+'Construction Budget'!CT58)</f>
        <v>0</v>
      </c>
      <c r="CP50" s="291">
        <f>-('Construction Budget'!CU38+'Construction Budget'!CU58)</f>
        <v>0</v>
      </c>
      <c r="CQ50" s="291">
        <f>-('Construction Budget'!CV38+'Construction Budget'!CV58)</f>
        <v>0</v>
      </c>
      <c r="CR50" s="291">
        <f>-('Construction Budget'!CW38+'Construction Budget'!CW58)</f>
        <v>0</v>
      </c>
      <c r="CS50" s="291">
        <f>-('Construction Budget'!CX38+'Construction Budget'!CX58)</f>
        <v>0</v>
      </c>
      <c r="CT50" s="291">
        <f>-('Construction Budget'!CY38+'Construction Budget'!CY58)</f>
        <v>0</v>
      </c>
      <c r="CU50" s="291">
        <f>-('Construction Budget'!CZ38+'Construction Budget'!CZ58)</f>
        <v>0</v>
      </c>
      <c r="CV50" s="291">
        <f>-('Construction Budget'!DA38+'Construction Budget'!DA58)</f>
        <v>0</v>
      </c>
      <c r="CW50" s="291">
        <f>-('Construction Budget'!DB38+'Construction Budget'!DB58)</f>
        <v>0</v>
      </c>
      <c r="CX50" s="291">
        <f>-('Construction Budget'!DC38+'Construction Budget'!DC58)</f>
        <v>0</v>
      </c>
      <c r="CY50" s="291">
        <f>-('Construction Budget'!DD38+'Construction Budget'!DD58)</f>
        <v>0</v>
      </c>
      <c r="CZ50" s="291">
        <f>-('Construction Budget'!DE38+'Construction Budget'!DE58)</f>
        <v>0</v>
      </c>
      <c r="DA50" s="291">
        <f>-('Construction Budget'!DF38+'Construction Budget'!DF58)</f>
        <v>0</v>
      </c>
      <c r="DB50" s="291">
        <f>-('Construction Budget'!DG38+'Construction Budget'!DG58)</f>
        <v>0</v>
      </c>
      <c r="DC50" s="291">
        <f>-('Construction Budget'!DH38+'Construction Budget'!DH58)</f>
        <v>0</v>
      </c>
      <c r="DD50" s="291">
        <f>-('Construction Budget'!DI38+'Construction Budget'!DI58)</f>
        <v>0</v>
      </c>
      <c r="DE50" s="291">
        <f>-('Construction Budget'!DJ38+'Construction Budget'!DJ58)</f>
        <v>0</v>
      </c>
      <c r="DF50" s="291">
        <f>-('Construction Budget'!DK38+'Construction Budget'!DK58)</f>
        <v>0</v>
      </c>
      <c r="DG50" s="291">
        <f>-('Construction Budget'!DL38+'Construction Budget'!DL58)</f>
        <v>0</v>
      </c>
      <c r="DH50" s="291">
        <f>-('Construction Budget'!DM38+'Construction Budget'!DM58)</f>
        <v>0</v>
      </c>
      <c r="DI50" s="291">
        <f>-('Construction Budget'!DN38+'Construction Budget'!DN58)</f>
        <v>0</v>
      </c>
      <c r="DJ50" s="291">
        <f>-('Construction Budget'!DO38+'Construction Budget'!DO58)</f>
        <v>0</v>
      </c>
      <c r="DK50" s="291">
        <f>-('Construction Budget'!DP38+'Construction Budget'!DP58)</f>
        <v>0</v>
      </c>
      <c r="DL50" s="291">
        <f>-('Construction Budget'!DQ38+'Construction Budget'!DQ58)</f>
        <v>0</v>
      </c>
      <c r="DM50" s="291">
        <f>-('Construction Budget'!DR38+'Construction Budget'!DR58)</f>
        <v>0</v>
      </c>
      <c r="DN50" s="291">
        <f>-('Construction Budget'!DS38+'Construction Budget'!DS58)</f>
        <v>0</v>
      </c>
      <c r="DO50" s="291">
        <f>-('Construction Budget'!DT38+'Construction Budget'!DT58)</f>
        <v>0</v>
      </c>
      <c r="DP50" s="291">
        <f>-('Construction Budget'!DU38+'Construction Budget'!DU58)</f>
        <v>0</v>
      </c>
      <c r="DQ50" s="291">
        <f>-('Construction Budget'!DV38+'Construction Budget'!DV58)</f>
        <v>0</v>
      </c>
      <c r="DR50" s="291">
        <f>-('Construction Budget'!DW38+'Construction Budget'!DW58)</f>
        <v>0</v>
      </c>
      <c r="DS50" s="291">
        <f>-('Construction Budget'!DX38+'Construction Budget'!DX58)</f>
        <v>0</v>
      </c>
      <c r="DT50" s="291">
        <f>-('Construction Budget'!DY38+'Construction Budget'!DY58)</f>
        <v>0</v>
      </c>
      <c r="DU50" s="291">
        <f>-('Construction Budget'!DZ38+'Construction Budget'!DZ58)</f>
        <v>0</v>
      </c>
      <c r="DV50" s="291">
        <f>-('Construction Budget'!EA38+'Construction Budget'!EA58)</f>
        <v>0</v>
      </c>
      <c r="DW50" s="291">
        <f>-('Construction Budget'!EB38+'Construction Budget'!EB58)</f>
        <v>0</v>
      </c>
      <c r="DX50" s="291">
        <f>-('Construction Budget'!EC38+'Construction Budget'!EC58)</f>
        <v>0</v>
      </c>
      <c r="DY50" s="291">
        <f>-('Construction Budget'!ED38+'Construction Budget'!ED58)</f>
        <v>0</v>
      </c>
      <c r="DZ50" s="291">
        <f>-('Construction Budget'!EE38+'Construction Budget'!EE58)</f>
        <v>0</v>
      </c>
      <c r="EA50" s="291">
        <f>-('Construction Budget'!EF38+'Construction Budget'!EF58)</f>
        <v>0</v>
      </c>
      <c r="EB50" s="291">
        <f>-('Construction Budget'!EG38+'Construction Budget'!EG58)</f>
        <v>0</v>
      </c>
      <c r="EC50" s="291">
        <f>-('Construction Budget'!EH38+'Construction Budget'!EH58)</f>
        <v>0</v>
      </c>
      <c r="ED50" s="291">
        <f>-('Construction Budget'!EI38+'Construction Budget'!EI58)</f>
        <v>0</v>
      </c>
      <c r="EE50" s="291">
        <f>-('Construction Budget'!EJ38+'Construction Budget'!EJ58)</f>
        <v>0</v>
      </c>
    </row>
    <row r="51" spans="1:135" x14ac:dyDescent="0.4">
      <c r="A51" s="128"/>
      <c r="B51" s="80"/>
      <c r="C51" s="291"/>
      <c r="D51" s="291"/>
      <c r="E51" s="291"/>
      <c r="F51" s="291"/>
      <c r="G51" s="291"/>
      <c r="H51" s="291"/>
      <c r="I51" s="291"/>
      <c r="J51" s="291"/>
      <c r="K51" s="291"/>
      <c r="L51" s="291"/>
      <c r="M51" s="291"/>
      <c r="N51" s="291"/>
      <c r="O51" s="291"/>
      <c r="P51" s="291"/>
      <c r="Q51" s="291"/>
      <c r="R51" s="291"/>
      <c r="S51" s="291"/>
      <c r="T51" s="291"/>
      <c r="U51" s="291"/>
      <c r="V51" s="291"/>
      <c r="W51" s="291"/>
      <c r="X51" s="291"/>
      <c r="Y51" s="291"/>
      <c r="Z51" s="291"/>
      <c r="AA51" s="291"/>
      <c r="AB51" s="291"/>
      <c r="AC51" s="291"/>
      <c r="AD51" s="291"/>
      <c r="AE51" s="291"/>
      <c r="AF51" s="291"/>
      <c r="AG51" s="291"/>
      <c r="AH51" s="291"/>
      <c r="AI51" s="291"/>
      <c r="AJ51" s="291"/>
      <c r="AK51" s="291"/>
      <c r="AL51" s="291"/>
      <c r="AM51" s="291"/>
      <c r="AN51" s="291"/>
      <c r="AO51" s="291"/>
      <c r="AP51" s="291"/>
      <c r="AQ51" s="291"/>
      <c r="AR51" s="291"/>
      <c r="AS51" s="291"/>
      <c r="AT51" s="291"/>
      <c r="AU51" s="291"/>
      <c r="AV51" s="291"/>
      <c r="AW51" s="291"/>
      <c r="AX51" s="291"/>
      <c r="AY51" s="291"/>
      <c r="AZ51" s="291"/>
      <c r="BA51" s="291"/>
      <c r="BB51" s="291"/>
      <c r="BC51" s="291"/>
      <c r="BD51" s="291"/>
      <c r="BE51" s="291"/>
      <c r="BF51" s="291"/>
      <c r="BG51" s="291"/>
      <c r="BH51" s="291"/>
      <c r="BI51" s="291"/>
      <c r="BJ51" s="291"/>
      <c r="BK51" s="291"/>
      <c r="BL51" s="291"/>
      <c r="BM51" s="291"/>
      <c r="BN51" s="291"/>
      <c r="BO51" s="291"/>
      <c r="BP51" s="291"/>
      <c r="BQ51" s="291"/>
      <c r="BR51" s="291"/>
      <c r="BS51" s="291"/>
      <c r="BT51" s="291"/>
      <c r="BU51" s="291"/>
      <c r="BV51" s="291"/>
      <c r="BW51" s="291"/>
      <c r="BX51" s="291"/>
      <c r="BY51" s="291"/>
      <c r="BZ51" s="291"/>
      <c r="CA51" s="291"/>
      <c r="CB51" s="291"/>
      <c r="CC51" s="291"/>
      <c r="CD51" s="291"/>
      <c r="CE51" s="291"/>
      <c r="CF51" s="291"/>
      <c r="CG51" s="291"/>
      <c r="CH51" s="291"/>
      <c r="CI51" s="291"/>
      <c r="CJ51" s="291"/>
      <c r="CK51" s="291"/>
      <c r="CL51" s="291"/>
      <c r="CM51" s="291"/>
      <c r="CN51" s="291"/>
      <c r="CO51" s="291"/>
      <c r="CP51" s="291"/>
      <c r="CQ51" s="291"/>
      <c r="CR51" s="291"/>
      <c r="CS51" s="291"/>
      <c r="CT51" s="291"/>
      <c r="CU51" s="291"/>
      <c r="CV51" s="291"/>
      <c r="CW51" s="291"/>
      <c r="CX51" s="291"/>
      <c r="CY51" s="291"/>
      <c r="CZ51" s="291"/>
      <c r="DA51" s="291"/>
      <c r="DB51" s="291"/>
      <c r="DC51" s="291"/>
      <c r="DD51" s="291"/>
      <c r="DE51" s="291"/>
      <c r="DF51" s="291"/>
      <c r="DG51" s="291"/>
      <c r="DH51" s="291"/>
      <c r="DI51" s="291"/>
      <c r="DJ51" s="291"/>
      <c r="DK51" s="291"/>
      <c r="DL51" s="291"/>
      <c r="DM51" s="291"/>
      <c r="DN51" s="291"/>
      <c r="DO51" s="291"/>
      <c r="DP51" s="291"/>
      <c r="DQ51" s="291"/>
      <c r="DR51" s="291"/>
      <c r="DS51" s="291"/>
      <c r="DT51" s="291"/>
      <c r="DU51" s="291"/>
      <c r="DV51" s="291"/>
      <c r="DW51" s="291"/>
      <c r="DX51" s="291"/>
      <c r="DY51" s="291"/>
      <c r="DZ51" s="291"/>
      <c r="EA51" s="291"/>
      <c r="EB51" s="291"/>
      <c r="EC51" s="291"/>
      <c r="ED51" s="291"/>
      <c r="EE51" s="291"/>
    </row>
    <row r="52" spans="1:135" x14ac:dyDescent="0.4">
      <c r="A52" s="128"/>
      <c r="B52" s="126" t="s">
        <v>14</v>
      </c>
      <c r="C52" s="291"/>
      <c r="D52" s="291"/>
      <c r="E52" s="291"/>
      <c r="F52" s="291"/>
      <c r="G52" s="291"/>
      <c r="H52" s="291"/>
      <c r="I52" s="291"/>
      <c r="J52" s="291"/>
      <c r="K52" s="291"/>
      <c r="L52" s="291"/>
      <c r="M52" s="291"/>
      <c r="N52" s="291"/>
      <c r="O52" s="291"/>
      <c r="P52" s="291"/>
      <c r="Q52" s="291"/>
      <c r="R52" s="291"/>
      <c r="S52" s="291"/>
      <c r="T52" s="291"/>
      <c r="U52" s="291"/>
      <c r="V52" s="291"/>
      <c r="W52" s="291"/>
      <c r="X52" s="291"/>
      <c r="Y52" s="291"/>
      <c r="Z52" s="291"/>
      <c r="AA52" s="291"/>
      <c r="AB52" s="291"/>
      <c r="AC52" s="291"/>
      <c r="AD52" s="291"/>
      <c r="AE52" s="291"/>
      <c r="AF52" s="291"/>
      <c r="AG52" s="291"/>
      <c r="AH52" s="291"/>
      <c r="AI52" s="291"/>
      <c r="AJ52" s="291"/>
      <c r="AK52" s="291"/>
      <c r="AL52" s="291"/>
      <c r="AM52" s="291"/>
      <c r="AN52" s="291"/>
      <c r="AO52" s="291"/>
      <c r="AP52" s="291"/>
      <c r="AQ52" s="291"/>
      <c r="AR52" s="291"/>
      <c r="AS52" s="291"/>
      <c r="AT52" s="291"/>
      <c r="AU52" s="291"/>
      <c r="AV52" s="291"/>
      <c r="AW52" s="291"/>
      <c r="AX52" s="291"/>
      <c r="AY52" s="291"/>
      <c r="AZ52" s="291"/>
      <c r="BA52" s="291"/>
      <c r="BB52" s="291"/>
      <c r="BC52" s="291"/>
      <c r="BD52" s="291"/>
      <c r="BE52" s="291"/>
      <c r="BF52" s="291"/>
      <c r="BG52" s="291"/>
      <c r="BH52" s="291"/>
      <c r="BI52" s="291"/>
      <c r="BJ52" s="291"/>
      <c r="BK52" s="291"/>
      <c r="BL52" s="291"/>
      <c r="BM52" s="291"/>
      <c r="BN52" s="291"/>
      <c r="BO52" s="291"/>
      <c r="BP52" s="291"/>
      <c r="BQ52" s="291"/>
      <c r="BR52" s="291"/>
      <c r="BS52" s="291"/>
      <c r="BT52" s="291"/>
      <c r="BU52" s="291"/>
      <c r="BV52" s="291"/>
      <c r="BW52" s="291"/>
      <c r="BX52" s="291"/>
      <c r="BY52" s="291"/>
      <c r="BZ52" s="291"/>
      <c r="CA52" s="291"/>
      <c r="CB52" s="291"/>
      <c r="CC52" s="291"/>
      <c r="CD52" s="291"/>
      <c r="CE52" s="291"/>
      <c r="CF52" s="291"/>
      <c r="CG52" s="291"/>
      <c r="CH52" s="291"/>
      <c r="CI52" s="291"/>
      <c r="CJ52" s="291"/>
      <c r="CK52" s="291"/>
      <c r="CL52" s="291"/>
      <c r="CM52" s="291"/>
      <c r="CN52" s="291"/>
      <c r="CO52" s="291"/>
      <c r="CP52" s="291"/>
      <c r="CQ52" s="291"/>
      <c r="CR52" s="291"/>
      <c r="CS52" s="291"/>
      <c r="CT52" s="291"/>
      <c r="CU52" s="291"/>
      <c r="CV52" s="291"/>
      <c r="CW52" s="291"/>
      <c r="CX52" s="291"/>
      <c r="CY52" s="291"/>
      <c r="CZ52" s="291"/>
      <c r="DA52" s="291"/>
      <c r="DB52" s="291"/>
      <c r="DC52" s="291"/>
      <c r="DD52" s="291"/>
      <c r="DE52" s="291"/>
      <c r="DF52" s="291"/>
      <c r="DG52" s="291"/>
      <c r="DH52" s="291"/>
      <c r="DI52" s="291"/>
      <c r="DJ52" s="291"/>
      <c r="DK52" s="291"/>
      <c r="DL52" s="291"/>
      <c r="DM52" s="291"/>
      <c r="DN52" s="291"/>
      <c r="DO52" s="291"/>
      <c r="DP52" s="291"/>
      <c r="DQ52" s="291"/>
      <c r="DR52" s="291"/>
      <c r="DS52" s="291"/>
      <c r="DT52" s="291"/>
      <c r="DU52" s="291"/>
      <c r="DV52" s="291"/>
      <c r="DW52" s="291"/>
      <c r="DX52" s="291"/>
      <c r="DY52" s="291"/>
      <c r="DZ52" s="291"/>
      <c r="EA52" s="291"/>
      <c r="EB52" s="291"/>
      <c r="EC52" s="291"/>
      <c r="ED52" s="291"/>
      <c r="EE52" s="291"/>
    </row>
    <row r="53" spans="1:135" x14ac:dyDescent="0.4">
      <c r="A53" s="128">
        <f t="shared" si="23"/>
        <v>-38750000</v>
      </c>
      <c r="B53" s="80" t="s">
        <v>15</v>
      </c>
      <c r="C53" s="291">
        <f>-Summary!B20</f>
        <v>-38750000</v>
      </c>
      <c r="D53" s="291"/>
      <c r="E53" s="291"/>
      <c r="F53" s="291"/>
      <c r="G53" s="291"/>
      <c r="H53" s="291"/>
      <c r="I53" s="291"/>
      <c r="J53" s="291"/>
      <c r="K53" s="291"/>
      <c r="L53" s="291"/>
      <c r="M53" s="291"/>
      <c r="N53" s="291"/>
      <c r="O53" s="291"/>
      <c r="P53" s="291"/>
      <c r="Q53" s="291"/>
      <c r="R53" s="291"/>
      <c r="S53" s="291"/>
      <c r="T53" s="291"/>
      <c r="U53" s="291"/>
      <c r="V53" s="291"/>
      <c r="W53" s="291"/>
      <c r="X53" s="291"/>
      <c r="Y53" s="291"/>
      <c r="Z53" s="291"/>
      <c r="AA53" s="291"/>
      <c r="AB53" s="291"/>
      <c r="AC53" s="291"/>
      <c r="AD53" s="291"/>
      <c r="AE53" s="291"/>
      <c r="AF53" s="291"/>
      <c r="AG53" s="291"/>
      <c r="AH53" s="291"/>
      <c r="AI53" s="291"/>
      <c r="AJ53" s="291"/>
      <c r="AK53" s="291"/>
      <c r="AL53" s="291"/>
      <c r="AM53" s="291"/>
      <c r="AN53" s="291"/>
      <c r="AO53" s="291"/>
      <c r="AP53" s="291"/>
      <c r="AQ53" s="291"/>
      <c r="AR53" s="291"/>
      <c r="AS53" s="291"/>
      <c r="AT53" s="291"/>
      <c r="AU53" s="291"/>
      <c r="AV53" s="291"/>
      <c r="AW53" s="291"/>
      <c r="AX53" s="291"/>
      <c r="AY53" s="291"/>
      <c r="AZ53" s="291"/>
      <c r="BA53" s="291"/>
      <c r="BB53" s="291"/>
      <c r="BC53" s="291"/>
      <c r="BD53" s="291"/>
      <c r="BE53" s="291"/>
      <c r="BF53" s="291"/>
      <c r="BG53" s="291"/>
      <c r="BH53" s="291"/>
      <c r="BI53" s="291"/>
      <c r="BJ53" s="291"/>
      <c r="BK53" s="291"/>
      <c r="BL53" s="291"/>
      <c r="BM53" s="291"/>
      <c r="BN53" s="291"/>
      <c r="BO53" s="291"/>
      <c r="BP53" s="291"/>
      <c r="BQ53" s="291"/>
      <c r="BR53" s="291"/>
      <c r="BS53" s="291"/>
      <c r="BT53" s="291"/>
      <c r="BU53" s="291"/>
      <c r="BV53" s="291"/>
      <c r="BW53" s="291"/>
      <c r="BX53" s="291"/>
      <c r="BY53" s="291"/>
      <c r="BZ53" s="291"/>
      <c r="CA53" s="291"/>
      <c r="CB53" s="291"/>
      <c r="CC53" s="291"/>
      <c r="CD53" s="291"/>
      <c r="CE53" s="291"/>
      <c r="CF53" s="291"/>
      <c r="CG53" s="291"/>
      <c r="CH53" s="291"/>
      <c r="CI53" s="291"/>
      <c r="CJ53" s="291"/>
      <c r="CK53" s="291"/>
      <c r="CL53" s="291"/>
      <c r="CM53" s="291"/>
      <c r="CN53" s="291"/>
      <c r="CO53" s="291"/>
      <c r="CP53" s="291"/>
      <c r="CQ53" s="291"/>
      <c r="CR53" s="291"/>
      <c r="CS53" s="291"/>
      <c r="CT53" s="291"/>
      <c r="CU53" s="291"/>
      <c r="CV53" s="291"/>
      <c r="CW53" s="291"/>
      <c r="CX53" s="291"/>
      <c r="CY53" s="291"/>
      <c r="CZ53" s="291"/>
      <c r="DA53" s="291"/>
      <c r="DB53" s="291"/>
      <c r="DC53" s="291"/>
      <c r="DD53" s="291"/>
      <c r="DE53" s="291"/>
      <c r="DF53" s="291"/>
      <c r="DG53" s="291"/>
      <c r="DH53" s="291"/>
      <c r="DI53" s="291"/>
      <c r="DJ53" s="291"/>
      <c r="DK53" s="291"/>
      <c r="DL53" s="291"/>
      <c r="DM53" s="291"/>
      <c r="DN53" s="291"/>
      <c r="DO53" s="291"/>
      <c r="DP53" s="291"/>
      <c r="DQ53" s="291"/>
      <c r="DR53" s="291"/>
      <c r="DS53" s="291"/>
      <c r="DT53" s="291"/>
      <c r="DU53" s="291"/>
      <c r="DV53" s="291"/>
      <c r="DW53" s="291"/>
      <c r="DX53" s="291"/>
      <c r="DY53" s="291"/>
      <c r="DZ53" s="291"/>
      <c r="EA53" s="291"/>
      <c r="EB53" s="291"/>
      <c r="EC53" s="291"/>
      <c r="ED53" s="291"/>
      <c r="EE53" s="291">
        <v>0</v>
      </c>
    </row>
    <row r="54" spans="1:135" x14ac:dyDescent="0.4">
      <c r="A54" s="128">
        <f t="shared" si="23"/>
        <v>0</v>
      </c>
      <c r="B54" s="80" t="s">
        <v>22</v>
      </c>
      <c r="C54" s="291">
        <f>-Summary!B22</f>
        <v>0</v>
      </c>
      <c r="D54" s="291"/>
      <c r="E54" s="291"/>
      <c r="F54" s="291"/>
      <c r="G54" s="291"/>
      <c r="H54" s="291"/>
      <c r="I54" s="291"/>
      <c r="J54" s="291"/>
      <c r="K54" s="291"/>
      <c r="L54" s="291"/>
      <c r="M54" s="291"/>
      <c r="N54" s="291"/>
      <c r="O54" s="291"/>
      <c r="P54" s="291"/>
      <c r="Q54" s="291"/>
      <c r="R54" s="291"/>
      <c r="S54" s="291"/>
      <c r="T54" s="291"/>
      <c r="U54" s="291"/>
      <c r="V54" s="291"/>
      <c r="W54" s="291"/>
      <c r="X54" s="291"/>
      <c r="Y54" s="291"/>
      <c r="Z54" s="291"/>
      <c r="AA54" s="291"/>
      <c r="AB54" s="291"/>
      <c r="AC54" s="291"/>
      <c r="AD54" s="291"/>
      <c r="AE54" s="291"/>
      <c r="AF54" s="291"/>
      <c r="AG54" s="291"/>
      <c r="AH54" s="291"/>
      <c r="AI54" s="291"/>
      <c r="AJ54" s="291"/>
      <c r="AK54" s="291"/>
      <c r="AL54" s="291"/>
      <c r="AM54" s="291"/>
      <c r="AN54" s="291"/>
      <c r="AO54" s="291"/>
      <c r="AP54" s="291"/>
      <c r="AQ54" s="291"/>
      <c r="AR54" s="291"/>
      <c r="AS54" s="291"/>
      <c r="AT54" s="291"/>
      <c r="AU54" s="291"/>
      <c r="AV54" s="291"/>
      <c r="AW54" s="291"/>
      <c r="AX54" s="291"/>
      <c r="AY54" s="291"/>
      <c r="AZ54" s="291"/>
      <c r="BA54" s="291"/>
      <c r="BB54" s="291"/>
      <c r="BC54" s="291"/>
      <c r="BD54" s="291"/>
      <c r="BE54" s="291"/>
      <c r="BF54" s="291"/>
      <c r="BG54" s="291"/>
      <c r="BH54" s="291"/>
      <c r="BI54" s="291"/>
      <c r="BJ54" s="291"/>
      <c r="BK54" s="291"/>
      <c r="BL54" s="291"/>
      <c r="BM54" s="291"/>
      <c r="BN54" s="291"/>
      <c r="BO54" s="291"/>
      <c r="BP54" s="291"/>
      <c r="BQ54" s="291"/>
      <c r="BR54" s="291"/>
      <c r="BS54" s="291"/>
      <c r="BT54" s="291"/>
      <c r="BU54" s="291"/>
      <c r="BV54" s="291"/>
      <c r="BW54" s="291"/>
      <c r="BX54" s="291"/>
      <c r="BY54" s="291"/>
      <c r="BZ54" s="291"/>
      <c r="CA54" s="291"/>
      <c r="CB54" s="291"/>
      <c r="CC54" s="291"/>
      <c r="CD54" s="291"/>
      <c r="CE54" s="291"/>
      <c r="CF54" s="291"/>
      <c r="CG54" s="291"/>
      <c r="CH54" s="291"/>
      <c r="CI54" s="291"/>
      <c r="CJ54" s="291"/>
      <c r="CK54" s="291"/>
      <c r="CL54" s="291"/>
      <c r="CM54" s="291"/>
      <c r="CN54" s="291"/>
      <c r="CO54" s="291"/>
      <c r="CP54" s="291"/>
      <c r="CQ54" s="291"/>
      <c r="CR54" s="291"/>
      <c r="CS54" s="291"/>
      <c r="CT54" s="291"/>
      <c r="CU54" s="291"/>
      <c r="CV54" s="291"/>
      <c r="CW54" s="291"/>
      <c r="CX54" s="291"/>
      <c r="CY54" s="291"/>
      <c r="CZ54" s="291"/>
      <c r="DA54" s="291"/>
      <c r="DB54" s="291"/>
      <c r="DC54" s="291"/>
      <c r="DD54" s="291"/>
      <c r="DE54" s="291"/>
      <c r="DF54" s="291"/>
      <c r="DG54" s="291"/>
      <c r="DH54" s="291"/>
      <c r="DI54" s="291"/>
      <c r="DJ54" s="291"/>
      <c r="DK54" s="291"/>
      <c r="DL54" s="291"/>
      <c r="DM54" s="291"/>
      <c r="DN54" s="291"/>
      <c r="DO54" s="291"/>
      <c r="DP54" s="291"/>
      <c r="DQ54" s="291"/>
      <c r="DR54" s="291"/>
      <c r="DS54" s="291"/>
      <c r="DT54" s="291"/>
      <c r="DU54" s="291"/>
      <c r="DV54" s="291"/>
      <c r="DW54" s="291"/>
      <c r="DX54" s="291"/>
      <c r="DY54" s="291"/>
      <c r="DZ54" s="291"/>
      <c r="EA54" s="291"/>
      <c r="EB54" s="291"/>
      <c r="EC54" s="291"/>
      <c r="ED54" s="291"/>
      <c r="EE54" s="291">
        <v>0</v>
      </c>
    </row>
    <row r="55" spans="1:135" x14ac:dyDescent="0.4">
      <c r="A55" s="128">
        <f t="shared" si="23"/>
        <v>-387500</v>
      </c>
      <c r="B55" s="80" t="s">
        <v>17</v>
      </c>
      <c r="C55" s="291">
        <f>-Summary!B23</f>
        <v>-387500</v>
      </c>
      <c r="D55" s="291"/>
      <c r="E55" s="291"/>
      <c r="F55" s="291"/>
      <c r="G55" s="291"/>
      <c r="H55" s="291"/>
      <c r="I55" s="291"/>
      <c r="J55" s="291"/>
      <c r="K55" s="291"/>
      <c r="L55" s="291"/>
      <c r="M55" s="291"/>
      <c r="N55" s="291"/>
      <c r="O55" s="291"/>
      <c r="P55" s="291"/>
      <c r="Q55" s="291"/>
      <c r="R55" s="291"/>
      <c r="S55" s="291"/>
      <c r="T55" s="291"/>
      <c r="U55" s="291"/>
      <c r="V55" s="291"/>
      <c r="W55" s="291"/>
      <c r="X55" s="291"/>
      <c r="Y55" s="291"/>
      <c r="Z55" s="291"/>
      <c r="AA55" s="291"/>
      <c r="AB55" s="291"/>
      <c r="AC55" s="291"/>
      <c r="AD55" s="291"/>
      <c r="AE55" s="291"/>
      <c r="AF55" s="291"/>
      <c r="AG55" s="291"/>
      <c r="AH55" s="291"/>
      <c r="AI55" s="291"/>
      <c r="AJ55" s="291"/>
      <c r="AK55" s="291"/>
      <c r="AL55" s="291"/>
      <c r="AM55" s="291"/>
      <c r="AN55" s="291"/>
      <c r="AO55" s="291"/>
      <c r="AP55" s="291"/>
      <c r="AQ55" s="291"/>
      <c r="AR55" s="291"/>
      <c r="AS55" s="291"/>
      <c r="AT55" s="291"/>
      <c r="AU55" s="291"/>
      <c r="AV55" s="291"/>
      <c r="AW55" s="291"/>
      <c r="AX55" s="291"/>
      <c r="AY55" s="291"/>
      <c r="AZ55" s="291"/>
      <c r="BA55" s="291"/>
      <c r="BB55" s="291"/>
      <c r="BC55" s="291"/>
      <c r="BD55" s="291"/>
      <c r="BE55" s="291"/>
      <c r="BF55" s="291"/>
      <c r="BG55" s="291"/>
      <c r="BH55" s="291"/>
      <c r="BI55" s="291"/>
      <c r="BJ55" s="291"/>
      <c r="BK55" s="291"/>
      <c r="BL55" s="291"/>
      <c r="BM55" s="291"/>
      <c r="BN55" s="291"/>
      <c r="BO55" s="291"/>
      <c r="BP55" s="291"/>
      <c r="BQ55" s="291"/>
      <c r="BR55" s="291"/>
      <c r="BS55" s="291"/>
      <c r="BT55" s="291"/>
      <c r="BU55" s="291"/>
      <c r="BV55" s="291"/>
      <c r="BW55" s="291"/>
      <c r="BX55" s="291"/>
      <c r="BY55" s="291"/>
      <c r="BZ55" s="291"/>
      <c r="CA55" s="291"/>
      <c r="CB55" s="291"/>
      <c r="CC55" s="291"/>
      <c r="CD55" s="291"/>
      <c r="CE55" s="291"/>
      <c r="CF55" s="291"/>
      <c r="CG55" s="291"/>
      <c r="CH55" s="291"/>
      <c r="CI55" s="291"/>
      <c r="CJ55" s="291"/>
      <c r="CK55" s="291"/>
      <c r="CL55" s="291"/>
      <c r="CM55" s="291"/>
      <c r="CN55" s="291"/>
      <c r="CO55" s="291"/>
      <c r="CP55" s="291"/>
      <c r="CQ55" s="291"/>
      <c r="CR55" s="291"/>
      <c r="CS55" s="291"/>
      <c r="CT55" s="291"/>
      <c r="CU55" s="291"/>
      <c r="CV55" s="291"/>
      <c r="CW55" s="291"/>
      <c r="CX55" s="291"/>
      <c r="CY55" s="291"/>
      <c r="CZ55" s="291"/>
      <c r="DA55" s="291"/>
      <c r="DB55" s="291"/>
      <c r="DC55" s="291"/>
      <c r="DD55" s="291"/>
      <c r="DE55" s="291"/>
      <c r="DF55" s="291"/>
      <c r="DG55" s="291"/>
      <c r="DH55" s="291"/>
      <c r="DI55" s="291"/>
      <c r="DJ55" s="291"/>
      <c r="DK55" s="291"/>
      <c r="DL55" s="291"/>
      <c r="DM55" s="291"/>
      <c r="DN55" s="291"/>
      <c r="DO55" s="291"/>
      <c r="DP55" s="291"/>
      <c r="DQ55" s="291"/>
      <c r="DR55" s="291"/>
      <c r="DS55" s="291"/>
      <c r="DT55" s="291"/>
      <c r="DU55" s="291"/>
      <c r="DV55" s="291"/>
      <c r="DW55" s="291"/>
      <c r="DX55" s="291"/>
      <c r="DY55" s="291"/>
      <c r="DZ55" s="291"/>
      <c r="EA55" s="291"/>
      <c r="EB55" s="291"/>
      <c r="EC55" s="291"/>
      <c r="ED55" s="291"/>
      <c r="EE55" s="291">
        <v>0</v>
      </c>
    </row>
    <row r="56" spans="1:135" x14ac:dyDescent="0.4">
      <c r="A56" s="128">
        <f t="shared" si="23"/>
        <v>-100000</v>
      </c>
      <c r="B56" s="80" t="s">
        <v>18</v>
      </c>
      <c r="C56" s="291">
        <f>-Summary!B24</f>
        <v>-100000</v>
      </c>
      <c r="D56" s="291"/>
      <c r="E56" s="291"/>
      <c r="F56" s="291"/>
      <c r="G56" s="291"/>
      <c r="H56" s="291"/>
      <c r="I56" s="291"/>
      <c r="J56" s="291"/>
      <c r="K56" s="291"/>
      <c r="L56" s="291"/>
      <c r="M56" s="291"/>
      <c r="N56" s="291"/>
      <c r="O56" s="291"/>
      <c r="P56" s="291"/>
      <c r="Q56" s="291"/>
      <c r="R56" s="291"/>
      <c r="S56" s="291"/>
      <c r="T56" s="291"/>
      <c r="U56" s="291"/>
      <c r="V56" s="291"/>
      <c r="W56" s="291"/>
      <c r="X56" s="291"/>
      <c r="Y56" s="291"/>
      <c r="Z56" s="291"/>
      <c r="AA56" s="291"/>
      <c r="AB56" s="291"/>
      <c r="AC56" s="291"/>
      <c r="AD56" s="291"/>
      <c r="AE56" s="291"/>
      <c r="AF56" s="291"/>
      <c r="AG56" s="291"/>
      <c r="AH56" s="291"/>
      <c r="AI56" s="291"/>
      <c r="AJ56" s="291"/>
      <c r="AK56" s="291"/>
      <c r="AL56" s="291"/>
      <c r="AM56" s="291"/>
      <c r="AN56" s="291"/>
      <c r="AO56" s="291"/>
      <c r="AP56" s="291"/>
      <c r="AQ56" s="291"/>
      <c r="AR56" s="291"/>
      <c r="AS56" s="291"/>
      <c r="AT56" s="291"/>
      <c r="AU56" s="291"/>
      <c r="AV56" s="291"/>
      <c r="AW56" s="291"/>
      <c r="AX56" s="291"/>
      <c r="AY56" s="291"/>
      <c r="AZ56" s="291"/>
      <c r="BA56" s="291"/>
      <c r="BB56" s="291"/>
      <c r="BC56" s="291"/>
      <c r="BD56" s="291"/>
      <c r="BE56" s="291"/>
      <c r="BF56" s="291"/>
      <c r="BG56" s="291"/>
      <c r="BH56" s="291"/>
      <c r="BI56" s="291"/>
      <c r="BJ56" s="291"/>
      <c r="BK56" s="291"/>
      <c r="BL56" s="291"/>
      <c r="BM56" s="291"/>
      <c r="BN56" s="291"/>
      <c r="BO56" s="291"/>
      <c r="BP56" s="291"/>
      <c r="BQ56" s="291"/>
      <c r="BR56" s="291"/>
      <c r="BS56" s="291"/>
      <c r="BT56" s="291"/>
      <c r="BU56" s="291"/>
      <c r="BV56" s="291"/>
      <c r="BW56" s="291"/>
      <c r="BX56" s="291"/>
      <c r="BY56" s="291"/>
      <c r="BZ56" s="291"/>
      <c r="CA56" s="291"/>
      <c r="CB56" s="291"/>
      <c r="CC56" s="291"/>
      <c r="CD56" s="291"/>
      <c r="CE56" s="291"/>
      <c r="CF56" s="291"/>
      <c r="CG56" s="291"/>
      <c r="CH56" s="291"/>
      <c r="CI56" s="291"/>
      <c r="CJ56" s="291"/>
      <c r="CK56" s="291"/>
      <c r="CL56" s="291"/>
      <c r="CM56" s="291"/>
      <c r="CN56" s="291"/>
      <c r="CO56" s="291"/>
      <c r="CP56" s="291"/>
      <c r="CQ56" s="291"/>
      <c r="CR56" s="291"/>
      <c r="CS56" s="291"/>
      <c r="CT56" s="291"/>
      <c r="CU56" s="291"/>
      <c r="CV56" s="291"/>
      <c r="CW56" s="291"/>
      <c r="CX56" s="291"/>
      <c r="CY56" s="291"/>
      <c r="CZ56" s="291"/>
      <c r="DA56" s="291"/>
      <c r="DB56" s="291"/>
      <c r="DC56" s="291"/>
      <c r="DD56" s="291"/>
      <c r="DE56" s="291"/>
      <c r="DF56" s="291"/>
      <c r="DG56" s="291"/>
      <c r="DH56" s="291"/>
      <c r="DI56" s="291"/>
      <c r="DJ56" s="291"/>
      <c r="DK56" s="291"/>
      <c r="DL56" s="291"/>
      <c r="DM56" s="291"/>
      <c r="DN56" s="291"/>
      <c r="DO56" s="291"/>
      <c r="DP56" s="291"/>
      <c r="DQ56" s="291"/>
      <c r="DR56" s="291"/>
      <c r="DS56" s="291"/>
      <c r="DT56" s="291"/>
      <c r="DU56" s="291"/>
      <c r="DV56" s="291"/>
      <c r="DW56" s="291"/>
      <c r="DX56" s="291"/>
      <c r="DY56" s="291"/>
      <c r="DZ56" s="291"/>
      <c r="EA56" s="291"/>
      <c r="EB56" s="291"/>
      <c r="EC56" s="291"/>
      <c r="ED56" s="291"/>
      <c r="EE56" s="291">
        <v>0</v>
      </c>
    </row>
    <row r="57" spans="1:135" x14ac:dyDescent="0.4">
      <c r="A57" s="128"/>
      <c r="B57" s="80"/>
      <c r="C57" s="291"/>
      <c r="D57" s="291"/>
      <c r="E57" s="291"/>
      <c r="F57" s="291"/>
      <c r="G57" s="291"/>
      <c r="H57" s="291"/>
      <c r="I57" s="291"/>
      <c r="J57" s="291"/>
      <c r="K57" s="291"/>
      <c r="L57" s="291"/>
      <c r="M57" s="291"/>
      <c r="N57" s="291"/>
      <c r="O57" s="291"/>
      <c r="P57" s="291"/>
      <c r="Q57" s="291"/>
      <c r="R57" s="291"/>
      <c r="S57" s="291"/>
      <c r="T57" s="291"/>
      <c r="U57" s="291"/>
      <c r="V57" s="291"/>
      <c r="W57" s="291"/>
      <c r="X57" s="291"/>
      <c r="Y57" s="291"/>
      <c r="Z57" s="291"/>
      <c r="AA57" s="291"/>
      <c r="AB57" s="291"/>
      <c r="AC57" s="291"/>
      <c r="AD57" s="291"/>
      <c r="AE57" s="291"/>
      <c r="AF57" s="291"/>
      <c r="AG57" s="291"/>
      <c r="AH57" s="291"/>
      <c r="AI57" s="291"/>
      <c r="AJ57" s="291"/>
      <c r="AK57" s="291"/>
      <c r="AL57" s="291"/>
      <c r="AM57" s="291"/>
      <c r="AN57" s="291"/>
      <c r="AO57" s="291"/>
      <c r="AP57" s="291"/>
      <c r="AQ57" s="291"/>
      <c r="AR57" s="291"/>
      <c r="AS57" s="291"/>
      <c r="AT57" s="291"/>
      <c r="AU57" s="291"/>
      <c r="AV57" s="291"/>
      <c r="AW57" s="291"/>
      <c r="AX57" s="291"/>
      <c r="AY57" s="291"/>
      <c r="AZ57" s="291"/>
      <c r="BA57" s="291"/>
      <c r="BB57" s="291"/>
      <c r="BC57" s="291"/>
      <c r="BD57" s="291"/>
      <c r="BE57" s="291"/>
      <c r="BF57" s="291"/>
      <c r="BG57" s="291"/>
      <c r="BH57" s="291"/>
      <c r="BI57" s="291"/>
      <c r="BJ57" s="291"/>
      <c r="BK57" s="291"/>
      <c r="BL57" s="291"/>
      <c r="BM57" s="291"/>
      <c r="BN57" s="291"/>
      <c r="BO57" s="291"/>
      <c r="BP57" s="291"/>
      <c r="BQ57" s="291"/>
      <c r="BR57" s="291"/>
      <c r="BS57" s="291"/>
      <c r="BT57" s="291"/>
      <c r="BU57" s="291"/>
      <c r="BV57" s="291"/>
      <c r="BW57" s="291"/>
      <c r="BX57" s="291"/>
      <c r="BY57" s="291"/>
      <c r="BZ57" s="291"/>
      <c r="CA57" s="291"/>
      <c r="CB57" s="291"/>
      <c r="CC57" s="291"/>
      <c r="CD57" s="291"/>
      <c r="CE57" s="291"/>
      <c r="CF57" s="291"/>
      <c r="CG57" s="291"/>
      <c r="CH57" s="291"/>
      <c r="CI57" s="291"/>
      <c r="CJ57" s="291"/>
      <c r="CK57" s="291"/>
      <c r="CL57" s="291"/>
      <c r="CM57" s="291"/>
      <c r="CN57" s="291"/>
      <c r="CO57" s="291"/>
      <c r="CP57" s="291"/>
      <c r="CQ57" s="291"/>
      <c r="CR57" s="291"/>
      <c r="CS57" s="291"/>
      <c r="CT57" s="291"/>
      <c r="CU57" s="291"/>
      <c r="CV57" s="291"/>
      <c r="CW57" s="291"/>
      <c r="CX57" s="291"/>
      <c r="CY57" s="291"/>
      <c r="CZ57" s="291"/>
      <c r="DA57" s="291"/>
      <c r="DB57" s="291"/>
      <c r="DC57" s="291"/>
      <c r="DD57" s="291"/>
      <c r="DE57" s="291"/>
      <c r="DF57" s="291"/>
      <c r="DG57" s="291"/>
      <c r="DH57" s="291"/>
      <c r="DI57" s="291"/>
      <c r="DJ57" s="291"/>
      <c r="DK57" s="291"/>
      <c r="DL57" s="291"/>
      <c r="DM57" s="291"/>
      <c r="DN57" s="291"/>
      <c r="DO57" s="291"/>
      <c r="DP57" s="291"/>
      <c r="DQ57" s="291"/>
      <c r="DR57" s="291"/>
      <c r="DS57" s="291"/>
      <c r="DT57" s="291"/>
      <c r="DU57" s="291"/>
      <c r="DV57" s="291"/>
      <c r="DW57" s="291"/>
      <c r="DX57" s="291"/>
      <c r="DY57" s="291"/>
      <c r="DZ57" s="291"/>
      <c r="EA57" s="291"/>
      <c r="EB57" s="291"/>
      <c r="EC57" s="291"/>
      <c r="ED57" s="291"/>
      <c r="EE57" s="291">
        <v>0</v>
      </c>
    </row>
    <row r="58" spans="1:135" x14ac:dyDescent="0.4">
      <c r="A58" s="128"/>
      <c r="B58" s="126" t="s">
        <v>173</v>
      </c>
      <c r="C58" s="291"/>
      <c r="D58" s="291"/>
      <c r="E58" s="291"/>
      <c r="F58" s="291"/>
      <c r="G58" s="291"/>
      <c r="H58" s="291"/>
      <c r="I58" s="291"/>
      <c r="J58" s="291"/>
      <c r="K58" s="291"/>
      <c r="L58" s="291"/>
      <c r="M58" s="291"/>
      <c r="N58" s="291"/>
      <c r="O58" s="291"/>
      <c r="P58" s="291"/>
      <c r="Q58" s="291"/>
      <c r="R58" s="291"/>
      <c r="S58" s="291"/>
      <c r="T58" s="291"/>
      <c r="U58" s="291"/>
      <c r="V58" s="291"/>
      <c r="W58" s="291"/>
      <c r="X58" s="291"/>
      <c r="Y58" s="291"/>
      <c r="Z58" s="291"/>
      <c r="AA58" s="291"/>
      <c r="AB58" s="291"/>
      <c r="AC58" s="291"/>
      <c r="AD58" s="291"/>
      <c r="AE58" s="291"/>
      <c r="AF58" s="291"/>
      <c r="AG58" s="291"/>
      <c r="AH58" s="291"/>
      <c r="AI58" s="291"/>
      <c r="AJ58" s="291"/>
      <c r="AK58" s="291"/>
      <c r="AL58" s="291"/>
      <c r="AM58" s="291"/>
      <c r="AN58" s="291"/>
      <c r="AO58" s="291"/>
      <c r="AP58" s="291"/>
      <c r="AQ58" s="291"/>
      <c r="AR58" s="291"/>
      <c r="AS58" s="291"/>
      <c r="AT58" s="291"/>
      <c r="AU58" s="291"/>
      <c r="AV58" s="291"/>
      <c r="AW58" s="291"/>
      <c r="AX58" s="291"/>
      <c r="AY58" s="291"/>
      <c r="AZ58" s="291"/>
      <c r="BA58" s="291"/>
      <c r="BB58" s="291"/>
      <c r="BC58" s="291"/>
      <c r="BD58" s="291"/>
      <c r="BE58" s="291"/>
      <c r="BF58" s="291"/>
      <c r="BG58" s="291"/>
      <c r="BH58" s="291"/>
      <c r="BI58" s="291"/>
      <c r="BJ58" s="291"/>
      <c r="BK58" s="291"/>
      <c r="BL58" s="291"/>
      <c r="BM58" s="291"/>
      <c r="BN58" s="291"/>
      <c r="BO58" s="291"/>
      <c r="BP58" s="291"/>
      <c r="BQ58" s="291"/>
      <c r="BR58" s="291"/>
      <c r="BS58" s="291"/>
      <c r="BT58" s="291"/>
      <c r="BU58" s="291"/>
      <c r="BV58" s="291"/>
      <c r="BW58" s="291"/>
      <c r="BX58" s="291"/>
      <c r="BY58" s="291"/>
      <c r="BZ58" s="291"/>
      <c r="CA58" s="291"/>
      <c r="CB58" s="291"/>
      <c r="CC58" s="291"/>
      <c r="CD58" s="291"/>
      <c r="CE58" s="291"/>
      <c r="CF58" s="291"/>
      <c r="CG58" s="291"/>
      <c r="CH58" s="291"/>
      <c r="CI58" s="291"/>
      <c r="CJ58" s="291"/>
      <c r="CK58" s="291"/>
      <c r="CL58" s="291"/>
      <c r="CM58" s="291"/>
      <c r="CN58" s="291"/>
      <c r="CO58" s="291"/>
      <c r="CP58" s="291"/>
      <c r="CQ58" s="291"/>
      <c r="CR58" s="291"/>
      <c r="CS58" s="291"/>
      <c r="CT58" s="291"/>
      <c r="CU58" s="291"/>
      <c r="CV58" s="291"/>
      <c r="CW58" s="291"/>
      <c r="CX58" s="291"/>
      <c r="CY58" s="291"/>
      <c r="CZ58" s="291"/>
      <c r="DA58" s="291"/>
      <c r="DB58" s="291"/>
      <c r="DC58" s="291"/>
      <c r="DD58" s="291"/>
      <c r="DE58" s="291"/>
      <c r="DF58" s="291"/>
      <c r="DG58" s="291"/>
      <c r="DH58" s="291"/>
      <c r="DI58" s="291"/>
      <c r="DJ58" s="291"/>
      <c r="DK58" s="291"/>
      <c r="DL58" s="291"/>
      <c r="DM58" s="291"/>
      <c r="DN58" s="291"/>
      <c r="DO58" s="291"/>
      <c r="DP58" s="291"/>
      <c r="DQ58" s="291"/>
      <c r="DR58" s="291"/>
      <c r="DS58" s="291"/>
      <c r="DT58" s="291"/>
      <c r="DU58" s="291"/>
      <c r="DV58" s="291"/>
      <c r="DW58" s="291"/>
      <c r="DX58" s="291"/>
      <c r="DY58" s="291"/>
      <c r="DZ58" s="291"/>
      <c r="EA58" s="291"/>
      <c r="EB58" s="291"/>
      <c r="EC58" s="291"/>
      <c r="ED58" s="291"/>
      <c r="EE58" s="291">
        <v>0</v>
      </c>
    </row>
    <row r="59" spans="1:135" x14ac:dyDescent="0.4">
      <c r="A59" s="128">
        <f ca="1">SUM(C59:EE59)</f>
        <v>100000</v>
      </c>
      <c r="B59" s="80" t="s">
        <v>172</v>
      </c>
      <c r="C59" s="291"/>
      <c r="D59" s="291">
        <f>IF(D1=HOLD*12,'Monthly CF'!C72,IF(SUM(D37,D41,D46,D49:D50)&lt;0,MIN(-SUM(D37,D41,D46,D49:D50),C72),0))</f>
        <v>0</v>
      </c>
      <c r="E59" s="291">
        <f>IF(E1=HOLD*12,'Monthly CF'!D72,IF(SUM(E37,E41,E46,E49:E50)&lt;0,MIN(-SUM(E37,E41,E46,E49:E50),D72),0))</f>
        <v>0</v>
      </c>
      <c r="F59" s="291">
        <f>IF(F1=HOLD*12,'Monthly CF'!E72,IF(SUM(F37,F41,F46,F49:F50)&lt;0,MIN(-SUM(F37,F41,F46,F49:F50),E72),0))</f>
        <v>0</v>
      </c>
      <c r="G59" s="291">
        <f>IF(G1=HOLD*12,'Monthly CF'!F72,IF(SUM(G37,G41,G46,G49:G50)&lt;0,MIN(-SUM(G37,G41,G46,G49:G50),F72),0))</f>
        <v>0</v>
      </c>
      <c r="H59" s="291">
        <f>IF(H1=HOLD*12,'Monthly CF'!G72,IF(SUM(H37,H41,H46,H49:H50)&lt;0,MIN(-SUM(H37,H41,H46,H49:H50),G72),0))</f>
        <v>0</v>
      </c>
      <c r="I59" s="291">
        <f>IF(I1=HOLD*12,'Monthly CF'!H72,IF(SUM(I37,I41,I46,I49:I50)&lt;0,MIN(-SUM(I37,I41,I46,I49:I50),H72),0))</f>
        <v>0</v>
      </c>
      <c r="J59" s="291">
        <f>IF(J1=HOLD*12,'Monthly CF'!I72,IF(SUM(J37,J41,J46,J49:J50)&lt;0,MIN(-SUM(J37,J41,J46,J49:J50),I72),0))</f>
        <v>0</v>
      </c>
      <c r="K59" s="291">
        <f>IF(K1=HOLD*12,'Monthly CF'!J72,IF(SUM(K37,K41,K46,K49:K50)&lt;0,MIN(-SUM(K37,K41,K46,K49:K50),J72),0))</f>
        <v>0</v>
      </c>
      <c r="L59" s="291">
        <f>IF(L1=HOLD*12,'Monthly CF'!K72,IF(SUM(L37,L41,L46,L49:L50)&lt;0,MIN(-SUM(L37,L41,L46,L49:L50),K72),0))</f>
        <v>0</v>
      </c>
      <c r="M59" s="291">
        <f>IF(M1=HOLD*12,'Monthly CF'!L72,IF(SUM(M37,M41,M46,M49:M50)&lt;0,MIN(-SUM(M37,M41,M46,M49:M50),L72),0))</f>
        <v>0</v>
      </c>
      <c r="N59" s="291">
        <f>IF(N1=HOLD*12,'Monthly CF'!M72,IF(SUM(N37,N41,N46,N49:N50)&lt;0,MIN(-SUM(N37,N41,N46,N49:N50),M72),0))</f>
        <v>0</v>
      </c>
      <c r="O59" s="291">
        <f>IF(O1=HOLD*12,'Monthly CF'!N72,IF(SUM(O37,O41,O46,O49:O50)&lt;0,MIN(-SUM(O37,O41,O46,O49:O50),N72),0))</f>
        <v>0</v>
      </c>
      <c r="P59" s="291">
        <f>IF(P1=HOLD*12,'Monthly CF'!O72,IF(SUM(P37,P41,P46,P49:P50)&lt;0,MIN(-SUM(P37,P41,P46,P49:P50),O72),0))</f>
        <v>0</v>
      </c>
      <c r="Q59" s="291">
        <f>IF(Q1=HOLD*12,'Monthly CF'!P72,IF(SUM(Q37,Q41,Q46,Q49:Q50)&lt;0,MIN(-SUM(Q37,Q41,Q46,Q49:Q50),P72),0))</f>
        <v>0</v>
      </c>
      <c r="R59" s="291">
        <f>IF(R1=HOLD*12,'Monthly CF'!Q72,IF(SUM(R37,R41,R46,R49:R50)&lt;0,MIN(-SUM(R37,R41,R46,R49:R50),Q72),0))</f>
        <v>0</v>
      </c>
      <c r="S59" s="291">
        <f>IF(S1=HOLD*12,'Monthly CF'!R72,IF(SUM(S37,S41,S46,S49:S50)&lt;0,MIN(-SUM(S37,S41,S46,S49:S50),R72),0))</f>
        <v>0</v>
      </c>
      <c r="T59" s="291">
        <f>IF(T1=HOLD*12,'Monthly CF'!S72,IF(SUM(T37,T41,T46,T49:T50)&lt;0,MIN(-SUM(T37,T41,T46,T49:T50),S72),0))</f>
        <v>0</v>
      </c>
      <c r="U59" s="291">
        <f>IF(U1=HOLD*12,'Monthly CF'!T72,IF(SUM(U37,U41,U46,U49:U50)&lt;0,MIN(-SUM(U37,U41,U46,U49:U50),T72),0))</f>
        <v>0</v>
      </c>
      <c r="V59" s="291">
        <f>IF(V1=HOLD*12,'Monthly CF'!U72,IF(SUM(V37,V41,V46,V49:V50)&lt;0,MIN(-SUM(V37,V41,V46,V49:V50),U72),0))</f>
        <v>0</v>
      </c>
      <c r="W59" s="291">
        <f>IF(W1=HOLD*12,'Monthly CF'!V72,IF(SUM(W37,W41,W46,W49:W50)&lt;0,MIN(-SUM(W37,W41,W46,W49:W50),V72),0))</f>
        <v>0</v>
      </c>
      <c r="X59" s="291">
        <f>IF(X1=HOLD*12,'Monthly CF'!W72,IF(SUM(X37,X41,X46,X49:X50)&lt;0,MIN(-SUM(X37,X41,X46,X49:X50),W72),0))</f>
        <v>0</v>
      </c>
      <c r="Y59" s="291">
        <f>IF(Y1=HOLD*12,'Monthly CF'!X72,IF(SUM(Y37,Y41,Y46,Y49:Y50)&lt;0,MIN(-SUM(Y37,Y41,Y46,Y49:Y50),X72),0))</f>
        <v>0</v>
      </c>
      <c r="Z59" s="291">
        <f>IF(Z1=HOLD*12,'Monthly CF'!Y72,IF(SUM(Z37,Z41,Z46,Z49:Z50)&lt;0,MIN(-SUM(Z37,Z41,Z46,Z49:Z50),Y72),0))</f>
        <v>0</v>
      </c>
      <c r="AA59" s="291">
        <f>IF(AA1=HOLD*12,'Monthly CF'!Z72,IF(SUM(AA37,AA41,AA46,AA49:AA50)&lt;0,MIN(-SUM(AA37,AA41,AA46,AA49:AA50),Z72),0))</f>
        <v>0</v>
      </c>
      <c r="AB59" s="291">
        <f>IF(AB1=HOLD*12,'Monthly CF'!AA72,IF(SUM(AB37,AB41,AB46,AB49:AB50)&lt;0,MIN(-SUM(AB37,AB41,AB46,AB49:AB50),AA72),0))</f>
        <v>0</v>
      </c>
      <c r="AC59" s="291">
        <f>IF(AC1=HOLD*12,'Monthly CF'!AB72,IF(SUM(AC37,AC41,AC46,AC49:AC50)&lt;0,MIN(-SUM(AC37,AC41,AC46,AC49:AC50),AB72),0))</f>
        <v>0</v>
      </c>
      <c r="AD59" s="291">
        <f>IF(AD1=HOLD*12,'Monthly CF'!AC72,IF(SUM(AD37,AD41,AD46,AD49:AD50)&lt;0,MIN(-SUM(AD37,AD41,AD46,AD49:AD50),AC72),0))</f>
        <v>0</v>
      </c>
      <c r="AE59" s="291">
        <f>IF(AE1=HOLD*12,'Monthly CF'!AD72,IF(SUM(AE37,AE41,AE46,AE49:AE50)&lt;0,MIN(-SUM(AE37,AE41,AE46,AE49:AE50),AD72),0))</f>
        <v>0</v>
      </c>
      <c r="AF59" s="291">
        <f>IF(AF1=HOLD*12,'Monthly CF'!AE72,IF(SUM(AF37,AF41,AF46,AF49:AF50)&lt;0,MIN(-SUM(AF37,AF41,AF46,AF49:AF50),AE72),0))</f>
        <v>0</v>
      </c>
      <c r="AG59" s="291">
        <f>IF(AG1=HOLD*12,'Monthly CF'!AF72,IF(SUM(AG37,AG41,AG46,AG49:AG50)&lt;0,MIN(-SUM(AG37,AG41,AG46,AG49:AG50),AF72),0))</f>
        <v>0</v>
      </c>
      <c r="AH59" s="291">
        <f>IF(AH1=HOLD*12,'Monthly CF'!AG72,IF(SUM(AH37,AH41,AH46,AH49:AH50)&lt;0,MIN(-SUM(AH37,AH41,AH46,AH49:AH50),AG72),0))</f>
        <v>0</v>
      </c>
      <c r="AI59" s="291">
        <f>IF(AI1=HOLD*12,'Monthly CF'!AH72,IF(SUM(AI37,AI41,AI46,AI49:AI50)&lt;0,MIN(-SUM(AI37,AI41,AI46,AI49:AI50),AH72),0))</f>
        <v>0</v>
      </c>
      <c r="AJ59" s="291">
        <f>IF(AJ1=HOLD*12,'Monthly CF'!AI72,IF(SUM(AJ37,AJ41,AJ46,AJ49:AJ50)&lt;0,MIN(-SUM(AJ37,AJ41,AJ46,AJ49:AJ50),AI72),0))</f>
        <v>0</v>
      </c>
      <c r="AK59" s="291">
        <f>IF(AK1=HOLD*12,'Monthly CF'!AJ72,IF(SUM(AK37,AK41,AK46,AK49:AK50)&lt;0,MIN(-SUM(AK37,AK41,AK46,AK49:AK50),AJ72),0))</f>
        <v>0</v>
      </c>
      <c r="AL59" s="291">
        <f>IF(AL1=HOLD*12,'Monthly CF'!AK72,IF(SUM(AL37,AL41,AL46,AL49:AL50)&lt;0,MIN(-SUM(AL37,AL41,AL46,AL49:AL50),AK72),0))</f>
        <v>0</v>
      </c>
      <c r="AM59" s="291">
        <f>IF(AM1=HOLD*12,'Monthly CF'!AL72,IF(SUM(AM37,AM41,AM46,AM49:AM50)&lt;0,MIN(-SUM(AM37,AM41,AM46,AM49:AM50),AL72),0))</f>
        <v>0</v>
      </c>
      <c r="AN59" s="291">
        <f>IF(AN1=HOLD*12,'Monthly CF'!AM72,IF(SUM(AN37,AN41,AN46,AN49:AN50)&lt;0,MIN(-SUM(AN37,AN41,AN46,AN49:AN50),AM72),0))</f>
        <v>0</v>
      </c>
      <c r="AO59" s="291">
        <f>IF(AO1=HOLD*12,'Monthly CF'!AN72,IF(SUM(AO37,AO41,AO46,AO49:AO50)&lt;0,MIN(-SUM(AO37,AO41,AO46,AO49:AO50),AN72),0))</f>
        <v>0</v>
      </c>
      <c r="AP59" s="291">
        <f>IF(AP1=HOLD*12,'Monthly CF'!AO72,IF(SUM(AP37,AP41,AP46,AP49:AP50)&lt;0,MIN(-SUM(AP37,AP41,AP46,AP49:AP50),AO72),0))</f>
        <v>0</v>
      </c>
      <c r="AQ59" s="291">
        <f>IF(AQ1=HOLD*12,'Monthly CF'!AP72,IF(SUM(AQ37,AQ41,AQ46,AQ49:AQ50)&lt;0,MIN(-SUM(AQ37,AQ41,AQ46,AQ49:AQ50),AP72),0))</f>
        <v>0</v>
      </c>
      <c r="AR59" s="291">
        <f>IF(AR1=HOLD*12,'Monthly CF'!AQ72,IF(SUM(AR37,AR41,AR46,AR49:AR50)&lt;0,MIN(-SUM(AR37,AR41,AR46,AR49:AR50),AQ72),0))</f>
        <v>0</v>
      </c>
      <c r="AS59" s="291">
        <f>IF(AS1=HOLD*12,'Monthly CF'!AR72,IF(SUM(AS37,AS41,AS46,AS49:AS50)&lt;0,MIN(-SUM(AS37,AS41,AS46,AS49:AS50),AR72),0))</f>
        <v>0</v>
      </c>
      <c r="AT59" s="291">
        <f>IF(AT1=HOLD*12,'Monthly CF'!AS72,IF(SUM(AT37,AT41,AT46,AT49:AT50)&lt;0,MIN(-SUM(AT37,AT41,AT46,AT49:AT50),AS72),0))</f>
        <v>0</v>
      </c>
      <c r="AU59" s="291">
        <f>IF(AU1=HOLD*12,'Monthly CF'!AT72,IF(SUM(AU37,AU41,AU46,AU49:AU50)&lt;0,MIN(-SUM(AU37,AU41,AU46,AU49:AU50),AT72),0))</f>
        <v>0</v>
      </c>
      <c r="AV59" s="291">
        <f>IF(AV1=HOLD*12,'Monthly CF'!AU72,IF(SUM(AV37,AV41,AV46,AV49:AV50)&lt;0,MIN(-SUM(AV37,AV41,AV46,AV49:AV50),AU72),0))</f>
        <v>0</v>
      </c>
      <c r="AW59" s="291">
        <f>IF(AW1=HOLD*12,'Monthly CF'!AV72,IF(SUM(AW37,AW41,AW46,AW49:AW50)&lt;0,MIN(-SUM(AW37,AW41,AW46,AW49:AW50),AV72),0))</f>
        <v>0</v>
      </c>
      <c r="AX59" s="291">
        <f>IF(AX1=HOLD*12,'Monthly CF'!AW72,IF(SUM(AX37,AX41,AX46,AX49:AX50)&lt;0,MIN(-SUM(AX37,AX41,AX46,AX49:AX50),AW72),0))</f>
        <v>0</v>
      </c>
      <c r="AY59" s="291">
        <f>IF(AY1=HOLD*12,'Monthly CF'!AX72,IF(SUM(AY37,AY41,AY46,AY49:AY50)&lt;0,MIN(-SUM(AY37,AY41,AY46,AY49:AY50),AX72),0))</f>
        <v>0</v>
      </c>
      <c r="AZ59" s="291">
        <f>IF(AZ1=HOLD*12,'Monthly CF'!AY72,IF(SUM(AZ37,AZ41,AZ46,AZ49:AZ50)&lt;0,MIN(-SUM(AZ37,AZ41,AZ46,AZ49:AZ50),AY72),0))</f>
        <v>0</v>
      </c>
      <c r="BA59" s="291">
        <f>IF(BA1=HOLD*12,'Monthly CF'!AZ72,IF(SUM(BA37,BA41,BA46,BA49:BA50)&lt;0,MIN(-SUM(BA37,BA41,BA46,BA49:BA50),AZ72),0))</f>
        <v>0</v>
      </c>
      <c r="BB59" s="291">
        <f>IF(BB1=HOLD*12,'Monthly CF'!BA72,IF(SUM(BB37,BB41,BB46,BB49:BB50)&lt;0,MIN(-SUM(BB37,BB41,BB46,BB49:BB50),BA72),0))</f>
        <v>0</v>
      </c>
      <c r="BC59" s="291">
        <f>IF(BC1=HOLD*12,'Monthly CF'!BB72,IF(SUM(BC37,BC41,BC46,BC49:BC50)&lt;0,MIN(-SUM(BC37,BC41,BC46,BC49:BC50),BB72),0))</f>
        <v>0</v>
      </c>
      <c r="BD59" s="291">
        <f>IF(BD1=HOLD*12,'Monthly CF'!BC72,IF(SUM(BD37,BD41,BD46,BD49:BD50)&lt;0,MIN(-SUM(BD37,BD41,BD46,BD49:BD50),BC72),0))</f>
        <v>0</v>
      </c>
      <c r="BE59" s="291">
        <f>IF(BE1=HOLD*12,'Monthly CF'!BD72,IF(SUM(BE37,BE41,BE46,BE49:BE50)&lt;0,MIN(-SUM(BE37,BE41,BE46,BE49:BE50),BD72),0))</f>
        <v>0</v>
      </c>
      <c r="BF59" s="291">
        <f>IF(BF1=HOLD*12,'Monthly CF'!BE72,IF(SUM(BF37,BF41,BF46,BF49:BF50)&lt;0,MIN(-SUM(BF37,BF41,BF46,BF49:BF50),BE72),0))</f>
        <v>0</v>
      </c>
      <c r="BG59" s="291">
        <f>IF(BG1=HOLD*12,'Monthly CF'!BF72,IF(SUM(BG37,BG41,BG46,BG49:BG50)&lt;0,MIN(-SUM(BG37,BG41,BG46,BG49:BG50),BF72),0))</f>
        <v>0</v>
      </c>
      <c r="BH59" s="291">
        <f>IF(BH1=HOLD*12,'Monthly CF'!BG72,IF(SUM(BH37,BH41,BH46,BH49:BH50)&lt;0,MIN(-SUM(BH37,BH41,BH46,BH49:BH50),BG72),0))</f>
        <v>0</v>
      </c>
      <c r="BI59" s="291">
        <f>IF(BI1=HOLD*12,'Monthly CF'!BH72,IF(SUM(BI37,BI41,BI46,BI49:BI50)&lt;0,MIN(-SUM(BI37,BI41,BI46,BI49:BI50),BH72),0))</f>
        <v>0</v>
      </c>
      <c r="BJ59" s="291">
        <f>IF(BJ1=HOLD*12,'Monthly CF'!BI72,IF(SUM(BJ37,BJ41,BJ46,BJ49:BJ50)&lt;0,MIN(-SUM(BJ37,BJ41,BJ46,BJ49:BJ50),BI72),0))</f>
        <v>0</v>
      </c>
      <c r="BK59" s="291">
        <f>IF(BK1=HOLD*12,'Monthly CF'!BJ72,IF(SUM(BK37,BK41,BK46,BK49:BK50)&lt;0,MIN(-SUM(BK37,BK41,BK46,BK49:BK50),BJ72),0))</f>
        <v>0</v>
      </c>
      <c r="BL59" s="291">
        <f>IF(BL1=HOLD*12,'Monthly CF'!BK72,IF(SUM(BL37,BL41,BL46,BL49:BL50)&lt;0,MIN(-SUM(BL37,BL41,BL46,BL49:BL50),BK72),0))</f>
        <v>0</v>
      </c>
      <c r="BM59" s="291">
        <f>IF(BM1=HOLD*12,'Monthly CF'!BL72,IF(SUM(BM37,BM41,BM46,BM49:BM50)&lt;0,MIN(-SUM(BM37,BM41,BM46,BM49:BM50),BL72),0))</f>
        <v>0</v>
      </c>
      <c r="BN59" s="291">
        <f>IF(BN1=HOLD*12,'Monthly CF'!BM72,IF(SUM(BN37,BN41,BN46,BN49:BN50)&lt;0,MIN(-SUM(BN37,BN41,BN46,BN49:BN50),BM72),0))</f>
        <v>0</v>
      </c>
      <c r="BO59" s="291">
        <f>IF(BO1=HOLD*12,'Monthly CF'!BN72,IF(SUM(BO37,BO41,BO46,BO49:BO50)&lt;0,MIN(-SUM(BO37,BO41,BO46,BO49:BO50),BN72),0))</f>
        <v>0</v>
      </c>
      <c r="BP59" s="291">
        <f>IF(BP1=HOLD*12,'Monthly CF'!BO72,IF(SUM(BP37,BP41,BP46,BP49:BP50)&lt;0,MIN(-SUM(BP37,BP41,BP46,BP49:BP50),BO72),0))</f>
        <v>0</v>
      </c>
      <c r="BQ59" s="291">
        <f>IF(BQ1=HOLD*12,'Monthly CF'!BP72,IF(SUM(BQ37,BQ41,BQ46,BQ49:BQ50)&lt;0,MIN(-SUM(BQ37,BQ41,BQ46,BQ49:BQ50),BP72),0))</f>
        <v>0</v>
      </c>
      <c r="BR59" s="291">
        <f>IF(BR1=HOLD*12,'Monthly CF'!BQ72,IF(SUM(BR37,BR41,BR46,BR49:BR50)&lt;0,MIN(-SUM(BR37,BR41,BR46,BR49:BR50),BQ72),0))</f>
        <v>0</v>
      </c>
      <c r="BS59" s="291">
        <f>IF(BS1=HOLD*12,'Monthly CF'!BR72,IF(SUM(BS37,BS41,BS46,BS49:BS50)&lt;0,MIN(-SUM(BS37,BS41,BS46,BS49:BS50),BR72),0))</f>
        <v>0</v>
      </c>
      <c r="BT59" s="291">
        <f>IF(BT1=HOLD*12,'Monthly CF'!BS72,IF(SUM(BT37,BT41,BT46,BT49:BT50)&lt;0,MIN(-SUM(BT37,BT41,BT46,BT49:BT50),BS72),0))</f>
        <v>0</v>
      </c>
      <c r="BU59" s="291">
        <f>IF(BU1=HOLD*12,'Monthly CF'!BT72,IF(SUM(BU37,BU41,BU46,BU49:BU50)&lt;0,MIN(-SUM(BU37,BU41,BU46,BU49:BU50),BT72),0))</f>
        <v>0</v>
      </c>
      <c r="BV59" s="291">
        <f>IF(BV1=HOLD*12,'Monthly CF'!BU72,IF(SUM(BV37,BV41,BV46,BV49:BV50)&lt;0,MIN(-SUM(BV37,BV41,BV46,BV49:BV50),BU72),0))</f>
        <v>0</v>
      </c>
      <c r="BW59" s="291">
        <f>IF(BW1=HOLD*12,'Monthly CF'!BV72,IF(SUM(BW37,BW41,BW46,BW49:BW50)&lt;0,MIN(-SUM(BW37,BW41,BW46,BW49:BW50),BV72),0))</f>
        <v>0</v>
      </c>
      <c r="BX59" s="291">
        <f>IF(BX1=HOLD*12,'Monthly CF'!BW72,IF(SUM(BX37,BX41,BX46,BX49:BX50)&lt;0,MIN(-SUM(BX37,BX41,BX46,BX49:BX50),BW72),0))</f>
        <v>0</v>
      </c>
      <c r="BY59" s="291">
        <f>IF(BY1=HOLD*12,'Monthly CF'!BX72,IF(SUM(BY37,BY41,BY46,BY49:BY50)&lt;0,MIN(-SUM(BY37,BY41,BY46,BY49:BY50),BX72),0))</f>
        <v>0</v>
      </c>
      <c r="BZ59" s="291">
        <f>IF(BZ1=HOLD*12,'Monthly CF'!BY72,IF(SUM(BZ37,BZ41,BZ46,BZ49:BZ50)&lt;0,MIN(-SUM(BZ37,BZ41,BZ46,BZ49:BZ50),BY72),0))</f>
        <v>0</v>
      </c>
      <c r="CA59" s="291">
        <f>IF(CA1=HOLD*12,'Monthly CF'!BZ72,IF(SUM(CA37,CA41,CA46,CA49:CA50)&lt;0,MIN(-SUM(CA37,CA41,CA46,CA49:CA50),BZ72),0))</f>
        <v>0</v>
      </c>
      <c r="CB59" s="291">
        <f>IF(CB1=HOLD*12,'Monthly CF'!CA72,IF(SUM(CB37,CB41,CB46,CB49:CB50)&lt;0,MIN(-SUM(CB37,CB41,CB46,CB49:CB50),CA72),0))</f>
        <v>0</v>
      </c>
      <c r="CC59" s="291">
        <f>IF(CC1=HOLD*12,'Monthly CF'!CB72,IF(SUM(CC37,CC41,CC46,CC49:CC50)&lt;0,MIN(-SUM(CC37,CC41,CC46,CC49:CC50),CB72),0))</f>
        <v>0</v>
      </c>
      <c r="CD59" s="291">
        <f>IF(CD1=HOLD*12,'Monthly CF'!CC72,IF(SUM(CD37,CD41,CD46,CD49:CD50)&lt;0,MIN(-SUM(CD37,CD41,CD46,CD49:CD50),CC72),0))</f>
        <v>0</v>
      </c>
      <c r="CE59" s="291">
        <f>IF(CE1=HOLD*12,'Monthly CF'!CD72,IF(SUM(CE37,CE41,CE46,CE49:CE50)&lt;0,MIN(-SUM(CE37,CE41,CE46,CE49:CE50),CD72),0))</f>
        <v>0</v>
      </c>
      <c r="CF59" s="291">
        <f>IF(CF1=HOLD*12,'Monthly CF'!CE72,IF(SUM(CF37,CF41,CF46,CF49:CF50)&lt;0,MIN(-SUM(CF37,CF41,CF46,CF49:CF50),CE72),0))</f>
        <v>0</v>
      </c>
      <c r="CG59" s="291">
        <f>IF(CG1=HOLD*12,'Monthly CF'!CF72,IF(SUM(CG37,CG41,CG46,CG49:CG50)&lt;0,MIN(-SUM(CG37,CG41,CG46,CG49:CG50),CF72),0))</f>
        <v>0</v>
      </c>
      <c r="CH59" s="291">
        <f>IF(CH1=HOLD*12,'Monthly CF'!CG72,IF(SUM(CH37,CH41,CH46,CH49:CH50)&lt;0,MIN(-SUM(CH37,CH41,CH46,CH49:CH50),CG72),0))</f>
        <v>0</v>
      </c>
      <c r="CI59" s="291">
        <f>IF(CI1=HOLD*12,'Monthly CF'!CH72,IF(SUM(CI37,CI41,CI46,CI49:CI50)&lt;0,MIN(-SUM(CI37,CI41,CI46,CI49:CI50),CH72),0))</f>
        <v>0</v>
      </c>
      <c r="CJ59" s="291">
        <f>IF(CJ1=HOLD*12,'Monthly CF'!CI72,IF(SUM(CJ37,CJ41,CJ46,CJ49:CJ50)&lt;0,MIN(-SUM(CJ37,CJ41,CJ46,CJ49:CJ50),CI72),0))</f>
        <v>0</v>
      </c>
      <c r="CK59" s="291">
        <f>IF(CK1=HOLD*12,'Monthly CF'!CJ72,IF(SUM(CK37,CK41,CK46,CK49:CK50)&lt;0,MIN(-SUM(CK37,CK41,CK46,CK49:CK50),CJ72),0))</f>
        <v>0</v>
      </c>
      <c r="CL59" s="291">
        <f>IF(CL1=HOLD*12,'Monthly CF'!CK72,IF(SUM(CL37,CL41,CL46,CL49:CL50)&lt;0,MIN(-SUM(CL37,CL41,CL46,CL49:CL50),CK72),0))</f>
        <v>0</v>
      </c>
      <c r="CM59" s="291">
        <f>IF(CM1=HOLD*12,'Monthly CF'!CL72,IF(SUM(CM37,CM41,CM46,CM49:CM50)&lt;0,MIN(-SUM(CM37,CM41,CM46,CM49:CM50),CL72),0))</f>
        <v>0</v>
      </c>
      <c r="CN59" s="291">
        <f>IF(CN1=HOLD*12,'Monthly CF'!CM72,IF(SUM(CN37,CN41,CN46,CN49:CN50)&lt;0,MIN(-SUM(CN37,CN41,CN46,CN49:CN50),CM72),0))</f>
        <v>0</v>
      </c>
      <c r="CO59" s="291">
        <f>IF(CO1=HOLD*12,'Monthly CF'!CN72,IF(SUM(CO37,CO41,CO46,CO49:CO50)&lt;0,MIN(-SUM(CO37,CO41,CO46,CO49:CO50),CN72),0))</f>
        <v>0</v>
      </c>
      <c r="CP59" s="291">
        <f>IF(CP1=HOLD*12,'Monthly CF'!CO72,IF(SUM(CP37,CP41,CP46,CP49:CP50)&lt;0,MIN(-SUM(CP37,CP41,CP46,CP49:CP50),CO72),0))</f>
        <v>0</v>
      </c>
      <c r="CQ59" s="291">
        <f>IF(CQ1=HOLD*12,'Monthly CF'!CP72,IF(SUM(CQ37,CQ41,CQ46,CQ49:CQ50)&lt;0,MIN(-SUM(CQ37,CQ41,CQ46,CQ49:CQ50),CP72),0))</f>
        <v>0</v>
      </c>
      <c r="CR59" s="291">
        <f>IF(CR1=HOLD*12,'Monthly CF'!CQ72,IF(SUM(CR37,CR41,CR46,CR49:CR50)&lt;0,MIN(-SUM(CR37,CR41,CR46,CR49:CR50),CQ72),0))</f>
        <v>0</v>
      </c>
      <c r="CS59" s="291">
        <f>IF(CS1=HOLD*12,'Monthly CF'!CR72,IF(SUM(CS37,CS41,CS46,CS49:CS50)&lt;0,MIN(-SUM(CS37,CS41,CS46,CS49:CS50),CR72),0))</f>
        <v>0</v>
      </c>
      <c r="CT59" s="291">
        <f>IF(CT1=HOLD*12,'Monthly CF'!CS72,IF(SUM(CT37,CT41,CT46,CT49:CT50)&lt;0,MIN(-SUM(CT37,CT41,CT46,CT49:CT50),CS72),0))</f>
        <v>0</v>
      </c>
      <c r="CU59" s="291">
        <f>IF(CU1=HOLD*12,'Monthly CF'!CT72,IF(SUM(CU37,CU41,CU46,CU49:CU50)&lt;0,MIN(-SUM(CU37,CU41,CU46,CU49:CU50),CT72),0))</f>
        <v>0</v>
      </c>
      <c r="CV59" s="291">
        <f>IF(CV1=HOLD*12,'Monthly CF'!CU72,IF(SUM(CV37,CV41,CV46,CV49:CV50)&lt;0,MIN(-SUM(CV37,CV41,CV46,CV49:CV50),CU72),0))</f>
        <v>0</v>
      </c>
      <c r="CW59" s="291">
        <f>IF(CW1=HOLD*12,'Monthly CF'!CV72,IF(SUM(CW37,CW41,CW46,CW49:CW50)&lt;0,MIN(-SUM(CW37,CW41,CW46,CW49:CW50),CV72),0))</f>
        <v>0</v>
      </c>
      <c r="CX59" s="291">
        <f>IF(CX1=HOLD*12,'Monthly CF'!CW72,IF(SUM(CX37,CX41,CX46,CX49:CX50)&lt;0,MIN(-SUM(CX37,CX41,CX46,CX49:CX50),CW72),0))</f>
        <v>0</v>
      </c>
      <c r="CY59" s="291">
        <f>IF(CY1=HOLD*12,'Monthly CF'!CX72,IF(SUM(CY37,CY41,CY46,CY49:CY50)&lt;0,MIN(-SUM(CY37,CY41,CY46,CY49:CY50),CX72),0))</f>
        <v>0</v>
      </c>
      <c r="CZ59" s="291">
        <f>IF(CZ1=HOLD*12,'Monthly CF'!CY72,IF(SUM(CZ37,CZ41,CZ46,CZ49:CZ50)&lt;0,MIN(-SUM(CZ37,CZ41,CZ46,CZ49:CZ50),CY72),0))</f>
        <v>0</v>
      </c>
      <c r="DA59" s="291">
        <f>IF(DA1=HOLD*12,'Monthly CF'!CZ72,IF(SUM(DA37,DA41,DA46,DA49:DA50)&lt;0,MIN(-SUM(DA37,DA41,DA46,DA49:DA50),CZ72),0))</f>
        <v>0</v>
      </c>
      <c r="DB59" s="291">
        <f>IF(DB1=HOLD*12,'Monthly CF'!DA72,IF(SUM(DB37,DB41,DB46,DB49:DB50)&lt;0,MIN(-SUM(DB37,DB41,DB46,DB49:DB50),DA72),0))</f>
        <v>0</v>
      </c>
      <c r="DC59" s="291">
        <f>IF(DC1=HOLD*12,'Monthly CF'!DB72,IF(SUM(DC37,DC41,DC46,DC49:DC50)&lt;0,MIN(-SUM(DC37,DC41,DC46,DC49:DC50),DB72),0))</f>
        <v>0</v>
      </c>
      <c r="DD59" s="291">
        <f>IF(DD1=HOLD*12,'Monthly CF'!DC72,IF(SUM(DD37,DD41,DD46,DD49:DD50)&lt;0,MIN(-SUM(DD37,DD41,DD46,DD49:DD50),DC72),0))</f>
        <v>0</v>
      </c>
      <c r="DE59" s="291">
        <f>IF(DE1=HOLD*12,'Monthly CF'!DD72,IF(SUM(DE37,DE41,DE46,DE49:DE50)&lt;0,MIN(-SUM(DE37,DE41,DE46,DE49:DE50),DD72),0))</f>
        <v>0</v>
      </c>
      <c r="DF59" s="291">
        <f>IF(DF1=HOLD*12,'Monthly CF'!DE72,IF(SUM(DF37,DF41,DF46,DF49:DF50)&lt;0,MIN(-SUM(DF37,DF41,DF46,DF49:DF50),DE72),0))</f>
        <v>0</v>
      </c>
      <c r="DG59" s="291">
        <f>IF(DG1=HOLD*12,'Monthly CF'!DF72,IF(SUM(DG37,DG41,DG46,DG49:DG50)&lt;0,MIN(-SUM(DG37,DG41,DG46,DG49:DG50),DF72),0))</f>
        <v>0</v>
      </c>
      <c r="DH59" s="291">
        <f>IF(DH1=HOLD*12,'Monthly CF'!DG72,IF(SUM(DH37,DH41,DH46,DH49:DH50)&lt;0,MIN(-SUM(DH37,DH41,DH46,DH49:DH50),DG72),0))</f>
        <v>0</v>
      </c>
      <c r="DI59" s="291">
        <f>IF(DI1=HOLD*12,'Monthly CF'!DH72,IF(SUM(DI37,DI41,DI46,DI49:DI50)&lt;0,MIN(-SUM(DI37,DI41,DI46,DI49:DI50),DH72),0))</f>
        <v>0</v>
      </c>
      <c r="DJ59" s="291">
        <f>IF(DJ1=HOLD*12,'Monthly CF'!DI72,IF(SUM(DJ37,DJ41,DJ46,DJ49:DJ50)&lt;0,MIN(-SUM(DJ37,DJ41,DJ46,DJ49:DJ50),DI72),0))</f>
        <v>0</v>
      </c>
      <c r="DK59" s="291">
        <f>IF(DK1=HOLD*12,'Monthly CF'!DJ72,IF(SUM(DK37,DK41,DK46,DK49:DK50)&lt;0,MIN(-SUM(DK37,DK41,DK46,DK49:DK50),DJ72),0))</f>
        <v>0</v>
      </c>
      <c r="DL59" s="291">
        <f>IF(DL1=HOLD*12,'Monthly CF'!DK72,IF(SUM(DL37,DL41,DL46,DL49:DL50)&lt;0,MIN(-SUM(DL37,DL41,DL46,DL49:DL50),DK72),0))</f>
        <v>0</v>
      </c>
      <c r="DM59" s="291">
        <f>IF(DM1=HOLD*12,'Monthly CF'!DL72,IF(SUM(DM37,DM41,DM46,DM49:DM50)&lt;0,MIN(-SUM(DM37,DM41,DM46,DM49:DM50),DL72),0))</f>
        <v>0</v>
      </c>
      <c r="DN59" s="291">
        <f>IF(DN1=HOLD*12,'Monthly CF'!DM72,IF(SUM(DN37,DN41,DN46,DN49:DN50)&lt;0,MIN(-SUM(DN37,DN41,DN46,DN49:DN50),DM72),0))</f>
        <v>0</v>
      </c>
      <c r="DO59" s="291">
        <f>IF(DO1=HOLD*12,'Monthly CF'!DN72,IF(SUM(DO37,DO41,DO46,DO49:DO50)&lt;0,MIN(-SUM(DO37,DO41,DO46,DO49:DO50),DN72),0))</f>
        <v>0</v>
      </c>
      <c r="DP59" s="291">
        <f>IF(DP1=HOLD*12,'Monthly CF'!DO72,IF(SUM(DP37,DP41,DP46,DP49:DP50)&lt;0,MIN(-SUM(DP37,DP41,DP46,DP49:DP50),DO72),0))</f>
        <v>0</v>
      </c>
      <c r="DQ59" s="291">
        <f>IF(DQ1=HOLD*12,'Monthly CF'!DP72,IF(SUM(DQ37,DQ41,DQ46,DQ49:DQ50)&lt;0,MIN(-SUM(DQ37,DQ41,DQ46,DQ49:DQ50),DP72),0))</f>
        <v>0</v>
      </c>
      <c r="DR59" s="291">
        <f>IF(DR1=HOLD*12,'Monthly CF'!DQ72,IF(SUM(DR37,DR41,DR46,DR49:DR50)&lt;0,MIN(-SUM(DR37,DR41,DR46,DR49:DR50),DQ72),0))</f>
        <v>0</v>
      </c>
      <c r="DS59" s="291">
        <f>IF(DS1=HOLD*12,'Monthly CF'!DR72,IF(SUM(DS37,DS41,DS46,DS49:DS50)&lt;0,MIN(-SUM(DS37,DS41,DS46,DS49:DS50),DR72),0))</f>
        <v>100000</v>
      </c>
      <c r="DT59" s="291">
        <f ca="1">IF(DT1=HOLD*12,'Monthly CF'!DS72,IF(SUM(DT37,DT41,DT46,DT49:DT50)&lt;0,MIN(-SUM(DT37,DT41,DT46,DT49:DT50),DS72),0))</f>
        <v>0</v>
      </c>
      <c r="DU59" s="291">
        <f ca="1">IF(DU1=HOLD*12,'Monthly CF'!DT72,IF(SUM(DU37,DU41,DU46,DU49:DU50)&lt;0,MIN(-SUM(DU37,DU41,DU46,DU49:DU50),DT72),0))</f>
        <v>0</v>
      </c>
      <c r="DV59" s="291">
        <f ca="1">IF(DV1=HOLD*12,'Monthly CF'!DU72,IF(SUM(DV37,DV41,DV46,DV49:DV50)&lt;0,MIN(-SUM(DV37,DV41,DV46,DV49:DV50),DU72),0))</f>
        <v>0</v>
      </c>
      <c r="DW59" s="291">
        <f ca="1">IF(DW1=HOLD*12,'Monthly CF'!DV72,IF(SUM(DW37,DW41,DW46,DW49:DW50)&lt;0,MIN(-SUM(DW37,DW41,DW46,DW49:DW50),DV72),0))</f>
        <v>0</v>
      </c>
      <c r="DX59" s="291">
        <f ca="1">IF(DX1=HOLD*12,'Monthly CF'!DW72,IF(SUM(DX37,DX41,DX46,DX49:DX50)&lt;0,MIN(-SUM(DX37,DX41,DX46,DX49:DX50),DW72),0))</f>
        <v>0</v>
      </c>
      <c r="DY59" s="291">
        <f ca="1">IF(DY1=HOLD*12,'Monthly CF'!DX72,IF(SUM(DY37,DY41,DY46,DY49:DY50)&lt;0,MIN(-SUM(DY37,DY41,DY46,DY49:DY50),DX72),0))</f>
        <v>0</v>
      </c>
      <c r="DZ59" s="291">
        <f ca="1">IF(DZ1=HOLD*12,'Monthly CF'!DY72,IF(SUM(DZ37,DZ41,DZ46,DZ49:DZ50)&lt;0,MIN(-SUM(DZ37,DZ41,DZ46,DZ49:DZ50),DY72),0))</f>
        <v>0</v>
      </c>
      <c r="EA59" s="291">
        <f ca="1">IF(EA1=HOLD*12,'Monthly CF'!DZ72,IF(SUM(EA37,EA41,EA46,EA49:EA50)&lt;0,MIN(-SUM(EA37,EA41,EA46,EA49:EA50),DZ72),0))</f>
        <v>0</v>
      </c>
      <c r="EB59" s="291">
        <f ca="1">IF(EB1=HOLD*12,'Monthly CF'!EA72,IF(SUM(EB37,EB41,EB46,EB49:EB50)&lt;0,MIN(-SUM(EB37,EB41,EB46,EB49:EB50),EA72),0))</f>
        <v>0</v>
      </c>
      <c r="EC59" s="291">
        <f ca="1">IF(EC1=HOLD*12,'Monthly CF'!EB72,IF(SUM(EC37,EC41,EC46,EC49:EC50)&lt;0,MIN(-SUM(EC37,EC41,EC46,EC49:EC50),EB72),0))</f>
        <v>0</v>
      </c>
      <c r="ED59" s="291">
        <f ca="1">IF(ED1=HOLD*12,'Monthly CF'!EC72,IF(SUM(ED37,ED41,ED46,ED49:ED50)&lt;0,MIN(-SUM(ED37,ED41,ED46,ED49:ED50),EC72),0))</f>
        <v>0</v>
      </c>
      <c r="EE59" s="291">
        <f ca="1">IF(EE1=HOLD*12,'Monthly CF'!ED72,IF(SUM(EE37,EE41,EE46,EE49:EE50)&lt;0,MIN(-SUM(EE37,EE41,EE46,EE49:EE50),ED72),0))</f>
        <v>0</v>
      </c>
    </row>
    <row r="60" spans="1:135" x14ac:dyDescent="0.4">
      <c r="A60" s="128"/>
      <c r="B60" s="80"/>
      <c r="C60" s="291"/>
      <c r="D60" s="291"/>
      <c r="E60" s="291"/>
      <c r="F60" s="291"/>
      <c r="G60" s="291"/>
      <c r="H60" s="291"/>
      <c r="I60" s="291"/>
      <c r="J60" s="291"/>
      <c r="K60" s="291"/>
      <c r="L60" s="291"/>
      <c r="M60" s="291"/>
      <c r="N60" s="291"/>
      <c r="O60" s="291"/>
      <c r="P60" s="291"/>
      <c r="Q60" s="291"/>
      <c r="R60" s="291"/>
      <c r="S60" s="291"/>
      <c r="T60" s="291"/>
      <c r="U60" s="291"/>
      <c r="V60" s="291"/>
      <c r="W60" s="291"/>
      <c r="X60" s="291"/>
      <c r="Y60" s="291"/>
      <c r="Z60" s="291"/>
      <c r="AA60" s="291"/>
      <c r="AB60" s="291"/>
      <c r="AC60" s="291"/>
      <c r="AD60" s="291"/>
      <c r="AE60" s="291"/>
      <c r="AF60" s="291"/>
      <c r="AG60" s="291"/>
      <c r="AH60" s="291"/>
      <c r="AI60" s="291"/>
      <c r="AJ60" s="291"/>
      <c r="AK60" s="291"/>
      <c r="AL60" s="291"/>
      <c r="AM60" s="291"/>
      <c r="AN60" s="291"/>
      <c r="AO60" s="291"/>
      <c r="AP60" s="291"/>
      <c r="AQ60" s="291"/>
      <c r="AR60" s="291"/>
      <c r="AS60" s="291"/>
      <c r="AT60" s="291"/>
      <c r="AU60" s="291"/>
      <c r="AV60" s="291"/>
      <c r="AW60" s="291"/>
      <c r="AX60" s="291"/>
      <c r="AY60" s="291"/>
      <c r="AZ60" s="291"/>
      <c r="BA60" s="291"/>
      <c r="BB60" s="291"/>
      <c r="BC60" s="291"/>
      <c r="BD60" s="291"/>
      <c r="BE60" s="291"/>
      <c r="BF60" s="291"/>
      <c r="BG60" s="291"/>
      <c r="BH60" s="291"/>
      <c r="BI60" s="291"/>
      <c r="BJ60" s="291"/>
      <c r="BK60" s="291"/>
      <c r="BL60" s="291"/>
      <c r="BM60" s="291"/>
      <c r="BN60" s="291"/>
      <c r="BO60" s="291"/>
      <c r="BP60" s="291"/>
      <c r="BQ60" s="291"/>
      <c r="BR60" s="291"/>
      <c r="BS60" s="291"/>
      <c r="BT60" s="291"/>
      <c r="BU60" s="291"/>
      <c r="BV60" s="291"/>
      <c r="BW60" s="291"/>
      <c r="BX60" s="291"/>
      <c r="BY60" s="291"/>
      <c r="BZ60" s="291"/>
      <c r="CA60" s="291"/>
      <c r="CB60" s="291"/>
      <c r="CC60" s="291"/>
      <c r="CD60" s="291"/>
      <c r="CE60" s="291"/>
      <c r="CF60" s="291"/>
      <c r="CG60" s="291"/>
      <c r="CH60" s="291"/>
      <c r="CI60" s="291"/>
      <c r="CJ60" s="291"/>
      <c r="CK60" s="291"/>
      <c r="CL60" s="291"/>
      <c r="CM60" s="291"/>
      <c r="CN60" s="291"/>
      <c r="CO60" s="291"/>
      <c r="CP60" s="291"/>
      <c r="CQ60" s="291"/>
      <c r="CR60" s="291"/>
      <c r="CS60" s="291"/>
      <c r="CT60" s="291"/>
      <c r="CU60" s="291"/>
      <c r="CV60" s="291"/>
      <c r="CW60" s="291"/>
      <c r="CX60" s="291"/>
      <c r="CY60" s="291"/>
      <c r="CZ60" s="291"/>
      <c r="DA60" s="291"/>
      <c r="DB60" s="291"/>
      <c r="DC60" s="291"/>
      <c r="DD60" s="291"/>
      <c r="DE60" s="291"/>
      <c r="DF60" s="291"/>
      <c r="DG60" s="291"/>
      <c r="DH60" s="291"/>
      <c r="DI60" s="291"/>
      <c r="DJ60" s="291"/>
      <c r="DK60" s="291"/>
      <c r="DL60" s="291"/>
      <c r="DM60" s="291"/>
      <c r="DN60" s="291"/>
      <c r="DO60" s="291"/>
      <c r="DP60" s="291"/>
      <c r="DQ60" s="291"/>
      <c r="DR60" s="291"/>
      <c r="DS60" s="291"/>
      <c r="DT60" s="291"/>
      <c r="DU60" s="291"/>
      <c r="DV60" s="291"/>
      <c r="DW60" s="291"/>
      <c r="DX60" s="291"/>
      <c r="DY60" s="291"/>
      <c r="DZ60" s="291"/>
      <c r="EA60" s="291"/>
      <c r="EB60" s="291"/>
      <c r="EC60" s="291"/>
      <c r="ED60" s="291"/>
      <c r="EE60" s="291">
        <v>0</v>
      </c>
    </row>
    <row r="61" spans="1:135" x14ac:dyDescent="0.4">
      <c r="A61" s="128"/>
      <c r="B61" s="80"/>
      <c r="C61" s="291"/>
      <c r="D61" s="291"/>
      <c r="E61" s="291"/>
      <c r="F61" s="291"/>
      <c r="G61" s="291"/>
      <c r="H61" s="291"/>
      <c r="I61" s="291"/>
      <c r="J61" s="291"/>
      <c r="K61" s="291"/>
      <c r="L61" s="291"/>
      <c r="M61" s="291"/>
      <c r="N61" s="291"/>
      <c r="O61" s="291"/>
      <c r="P61" s="291"/>
      <c r="Q61" s="291"/>
      <c r="R61" s="291"/>
      <c r="S61" s="291"/>
      <c r="T61" s="291"/>
      <c r="U61" s="291"/>
      <c r="V61" s="291"/>
      <c r="W61" s="291"/>
      <c r="X61" s="291"/>
      <c r="Y61" s="291"/>
      <c r="Z61" s="291"/>
      <c r="AA61" s="291"/>
      <c r="AB61" s="291"/>
      <c r="AC61" s="291"/>
      <c r="AD61" s="291"/>
      <c r="AE61" s="291"/>
      <c r="AF61" s="291"/>
      <c r="AG61" s="291"/>
      <c r="AH61" s="291"/>
      <c r="AI61" s="291"/>
      <c r="AJ61" s="291"/>
      <c r="AK61" s="291"/>
      <c r="AL61" s="291"/>
      <c r="AM61" s="291"/>
      <c r="AN61" s="291"/>
      <c r="AO61" s="291"/>
      <c r="AP61" s="291"/>
      <c r="AQ61" s="291"/>
      <c r="AR61" s="291"/>
      <c r="AS61" s="291"/>
      <c r="AT61" s="291"/>
      <c r="AU61" s="291"/>
      <c r="AV61" s="291"/>
      <c r="AW61" s="291"/>
      <c r="AX61" s="291"/>
      <c r="AY61" s="291"/>
      <c r="AZ61" s="291"/>
      <c r="BA61" s="291"/>
      <c r="BB61" s="291"/>
      <c r="BC61" s="291"/>
      <c r="BD61" s="291"/>
      <c r="BE61" s="291"/>
      <c r="BF61" s="291"/>
      <c r="BG61" s="291"/>
      <c r="BH61" s="291"/>
      <c r="BI61" s="291"/>
      <c r="BJ61" s="291"/>
      <c r="BK61" s="291"/>
      <c r="BL61" s="291"/>
      <c r="BM61" s="291"/>
      <c r="BN61" s="291"/>
      <c r="BO61" s="291"/>
      <c r="BP61" s="291"/>
      <c r="BQ61" s="291"/>
      <c r="BR61" s="291"/>
      <c r="BS61" s="291"/>
      <c r="BT61" s="291"/>
      <c r="BU61" s="291"/>
      <c r="BV61" s="291"/>
      <c r="BW61" s="291"/>
      <c r="BX61" s="291"/>
      <c r="BY61" s="291"/>
      <c r="BZ61" s="291"/>
      <c r="CA61" s="291"/>
      <c r="CB61" s="291"/>
      <c r="CC61" s="291"/>
      <c r="CD61" s="291"/>
      <c r="CE61" s="291"/>
      <c r="CF61" s="291"/>
      <c r="CG61" s="291"/>
      <c r="CH61" s="291"/>
      <c r="CI61" s="291"/>
      <c r="CJ61" s="291"/>
      <c r="CK61" s="291"/>
      <c r="CL61" s="291"/>
      <c r="CM61" s="291"/>
      <c r="CN61" s="291"/>
      <c r="CO61" s="291"/>
      <c r="CP61" s="291"/>
      <c r="CQ61" s="291"/>
      <c r="CR61" s="291"/>
      <c r="CS61" s="291"/>
      <c r="CT61" s="291"/>
      <c r="CU61" s="291"/>
      <c r="CV61" s="291"/>
      <c r="CW61" s="291"/>
      <c r="CX61" s="291"/>
      <c r="CY61" s="291"/>
      <c r="CZ61" s="291"/>
      <c r="DA61" s="291"/>
      <c r="DB61" s="291"/>
      <c r="DC61" s="291"/>
      <c r="DD61" s="291"/>
      <c r="DE61" s="291"/>
      <c r="DF61" s="291"/>
      <c r="DG61" s="291"/>
      <c r="DH61" s="291"/>
      <c r="DI61" s="291"/>
      <c r="DJ61" s="291"/>
      <c r="DK61" s="291"/>
      <c r="DL61" s="291"/>
      <c r="DM61" s="291"/>
      <c r="DN61" s="291"/>
      <c r="DO61" s="291"/>
      <c r="DP61" s="291"/>
      <c r="DQ61" s="291"/>
      <c r="DR61" s="291"/>
      <c r="DS61" s="291"/>
      <c r="DT61" s="291"/>
      <c r="DU61" s="291"/>
      <c r="DV61" s="291"/>
      <c r="DW61" s="291"/>
      <c r="DX61" s="291"/>
      <c r="DY61" s="291"/>
      <c r="DZ61" s="291"/>
      <c r="EA61" s="291"/>
      <c r="EB61" s="291"/>
      <c r="EC61" s="291"/>
      <c r="ED61" s="291"/>
      <c r="EE61" s="291"/>
    </row>
    <row r="62" spans="1:135" x14ac:dyDescent="0.4">
      <c r="A62" s="128"/>
      <c r="B62" s="126" t="s">
        <v>66</v>
      </c>
      <c r="C62" s="291"/>
      <c r="D62" s="291"/>
      <c r="E62" s="291"/>
      <c r="F62" s="291"/>
      <c r="G62" s="291"/>
      <c r="H62" s="291"/>
      <c r="I62" s="291"/>
      <c r="J62" s="291"/>
      <c r="K62" s="291"/>
      <c r="L62" s="291"/>
      <c r="M62" s="291"/>
      <c r="N62" s="291"/>
      <c r="O62" s="291"/>
      <c r="P62" s="291"/>
      <c r="Q62" s="291"/>
      <c r="R62" s="291"/>
      <c r="S62" s="291"/>
      <c r="T62" s="291"/>
      <c r="U62" s="291"/>
      <c r="V62" s="291"/>
      <c r="W62" s="291"/>
      <c r="X62" s="291"/>
      <c r="Y62" s="291"/>
      <c r="Z62" s="291"/>
      <c r="AA62" s="291"/>
      <c r="AB62" s="291"/>
      <c r="AC62" s="291"/>
      <c r="AD62" s="291"/>
      <c r="AE62" s="291"/>
      <c r="AF62" s="291"/>
      <c r="AG62" s="291"/>
      <c r="AH62" s="291"/>
      <c r="AI62" s="291"/>
      <c r="AJ62" s="291"/>
      <c r="AK62" s="291"/>
      <c r="AL62" s="291"/>
      <c r="AM62" s="291"/>
      <c r="AN62" s="291"/>
      <c r="AO62" s="291"/>
      <c r="AP62" s="291"/>
      <c r="AQ62" s="291"/>
      <c r="AR62" s="291"/>
      <c r="AS62" s="291"/>
      <c r="AT62" s="291"/>
      <c r="AU62" s="291"/>
      <c r="AV62" s="291"/>
      <c r="AW62" s="291"/>
      <c r="AX62" s="291"/>
      <c r="AY62" s="291"/>
      <c r="AZ62" s="291"/>
      <c r="BA62" s="291"/>
      <c r="BB62" s="291"/>
      <c r="BC62" s="291"/>
      <c r="BD62" s="291"/>
      <c r="BE62" s="291"/>
      <c r="BF62" s="291"/>
      <c r="BG62" s="291"/>
      <c r="BH62" s="291"/>
      <c r="BI62" s="291"/>
      <c r="BJ62" s="291"/>
      <c r="BK62" s="291"/>
      <c r="BL62" s="291"/>
      <c r="BM62" s="291"/>
      <c r="BN62" s="291"/>
      <c r="BO62" s="291"/>
      <c r="BP62" s="291"/>
      <c r="BQ62" s="291"/>
      <c r="BR62" s="291"/>
      <c r="BS62" s="291"/>
      <c r="BT62" s="291"/>
      <c r="BU62" s="291"/>
      <c r="BV62" s="291"/>
      <c r="BW62" s="291"/>
      <c r="BX62" s="291"/>
      <c r="BY62" s="291"/>
      <c r="BZ62" s="291"/>
      <c r="CA62" s="291"/>
      <c r="CB62" s="291"/>
      <c r="CC62" s="291"/>
      <c r="CD62" s="291"/>
      <c r="CE62" s="291"/>
      <c r="CF62" s="291"/>
      <c r="CG62" s="291"/>
      <c r="CH62" s="291"/>
      <c r="CI62" s="291"/>
      <c r="CJ62" s="291"/>
      <c r="CK62" s="291"/>
      <c r="CL62" s="291"/>
      <c r="CM62" s="291"/>
      <c r="CN62" s="291"/>
      <c r="CO62" s="291"/>
      <c r="CP62" s="291"/>
      <c r="CQ62" s="291"/>
      <c r="CR62" s="291"/>
      <c r="CS62" s="291"/>
      <c r="CT62" s="291"/>
      <c r="CU62" s="291"/>
      <c r="CV62" s="291"/>
      <c r="CW62" s="291"/>
      <c r="CX62" s="291"/>
      <c r="CY62" s="291"/>
      <c r="CZ62" s="291"/>
      <c r="DA62" s="291"/>
      <c r="DB62" s="291"/>
      <c r="DC62" s="291"/>
      <c r="DD62" s="291"/>
      <c r="DE62" s="291"/>
      <c r="DF62" s="291"/>
      <c r="DG62" s="291"/>
      <c r="DH62" s="291"/>
      <c r="DI62" s="291"/>
      <c r="DJ62" s="291"/>
      <c r="DK62" s="291"/>
      <c r="DL62" s="291"/>
      <c r="DM62" s="291"/>
      <c r="DN62" s="291"/>
      <c r="DO62" s="291"/>
      <c r="DP62" s="291"/>
      <c r="DQ62" s="291"/>
      <c r="DR62" s="291"/>
      <c r="DS62" s="291"/>
      <c r="DT62" s="291"/>
      <c r="DU62" s="291"/>
      <c r="DV62" s="291"/>
      <c r="DW62" s="291"/>
      <c r="DX62" s="291"/>
      <c r="DY62" s="291"/>
      <c r="DZ62" s="291"/>
      <c r="EA62" s="291"/>
      <c r="EB62" s="291"/>
      <c r="EC62" s="291"/>
      <c r="ED62" s="291"/>
      <c r="EE62" s="291"/>
    </row>
    <row r="63" spans="1:135" x14ac:dyDescent="0.4">
      <c r="A63" s="128">
        <f t="shared" ca="1" si="23"/>
        <v>53661935.505296193</v>
      </c>
      <c r="B63" s="80" t="s">
        <v>165</v>
      </c>
      <c r="C63" s="291"/>
      <c r="D63" s="291">
        <f>IF(D1=Summary!$B$37*12,SUM('Monthly CF'!E37:P37)/Summary!$B$36,0)</f>
        <v>0</v>
      </c>
      <c r="E63" s="291">
        <f>IF(E1=Summary!$B$37*12,SUM('Monthly CF'!F37:Q37)/Summary!$B$36,0)</f>
        <v>0</v>
      </c>
      <c r="F63" s="291">
        <f>IF(F1=Summary!$B$37*12,SUM('Monthly CF'!G37:R37)/Summary!$B$36,0)</f>
        <v>0</v>
      </c>
      <c r="G63" s="291">
        <f>IF(G1=Summary!$B$37*12,SUM('Monthly CF'!H37:S37)/Summary!$B$36,0)</f>
        <v>0</v>
      </c>
      <c r="H63" s="291">
        <f>IF(H1=Summary!$B$37*12,SUM('Monthly CF'!I37:T37)/Summary!$B$36,0)</f>
        <v>0</v>
      </c>
      <c r="I63" s="291">
        <f>IF(I1=Summary!$B$37*12,SUM('Monthly CF'!J37:U37)/Summary!$B$36,0)</f>
        <v>0</v>
      </c>
      <c r="J63" s="291">
        <f>IF(J1=Summary!$B$37*12,SUM('Monthly CF'!K37:V37)/Summary!$B$36,0)</f>
        <v>0</v>
      </c>
      <c r="K63" s="291">
        <f>IF(K1=Summary!$B$37*12,SUM('Monthly CF'!L37:W37)/Summary!$B$36,0)</f>
        <v>0</v>
      </c>
      <c r="L63" s="291">
        <f>IF(L1=Summary!$B$37*12,SUM('Monthly CF'!M37:X37)/Summary!$B$36,0)</f>
        <v>0</v>
      </c>
      <c r="M63" s="291">
        <f>IF(M1=Summary!$B$37*12,SUM('Monthly CF'!N37:Y37)/Summary!$B$36,0)</f>
        <v>0</v>
      </c>
      <c r="N63" s="291">
        <f>IF(N1=Summary!$B$37*12,SUM('Monthly CF'!O37:Z37)/Summary!$B$36,0)</f>
        <v>0</v>
      </c>
      <c r="O63" s="291">
        <f>IF(O1=Summary!$B$37*12,SUM('Monthly CF'!P37:AA37)/Summary!$B$36,0)</f>
        <v>0</v>
      </c>
      <c r="P63" s="291">
        <f>IF(P1=Summary!$B$37*12,SUM('Monthly CF'!Q37:AB37)/Summary!$B$36,0)</f>
        <v>0</v>
      </c>
      <c r="Q63" s="291">
        <f>IF(Q1=Summary!$B$37*12,SUM('Monthly CF'!R37:AC37)/Summary!$B$36,0)</f>
        <v>0</v>
      </c>
      <c r="R63" s="291">
        <f>IF(R1=Summary!$B$37*12,SUM('Monthly CF'!S37:AD37)/Summary!$B$36,0)</f>
        <v>0</v>
      </c>
      <c r="S63" s="291">
        <f>IF(S1=Summary!$B$37*12,SUM('Monthly CF'!T37:AE37)/Summary!$B$36,0)</f>
        <v>0</v>
      </c>
      <c r="T63" s="291">
        <f>IF(T1=Summary!$B$37*12,SUM('Monthly CF'!U37:AF37)/Summary!$B$36,0)</f>
        <v>0</v>
      </c>
      <c r="U63" s="291">
        <f>IF(U1=Summary!$B$37*12,SUM('Monthly CF'!V37:AG37)/Summary!$B$36,0)</f>
        <v>0</v>
      </c>
      <c r="V63" s="291">
        <f>IF(V1=Summary!$B$37*12,SUM('Monthly CF'!W37:AH37)/Summary!$B$36,0)</f>
        <v>0</v>
      </c>
      <c r="W63" s="291">
        <f>IF(W1=Summary!$B$37*12,SUM('Monthly CF'!X37:AI37)/Summary!$B$36,0)</f>
        <v>0</v>
      </c>
      <c r="X63" s="291">
        <f>IF(X1=Summary!$B$37*12,SUM('Monthly CF'!Y37:AJ37)/Summary!$B$36,0)</f>
        <v>0</v>
      </c>
      <c r="Y63" s="291">
        <f>IF(Y1=Summary!$B$37*12,SUM('Monthly CF'!Z37:AK37)/Summary!$B$36,0)</f>
        <v>0</v>
      </c>
      <c r="Z63" s="291">
        <f>IF(Z1=Summary!$B$37*12,SUM('Monthly CF'!AA37:AL37)/Summary!$B$36,0)</f>
        <v>0</v>
      </c>
      <c r="AA63" s="291">
        <f>IF(AA1=Summary!$B$37*12,SUM('Monthly CF'!AB37:AM37)/Summary!$B$36,0)</f>
        <v>0</v>
      </c>
      <c r="AB63" s="291">
        <f>IF(AB1=Summary!$B$37*12,SUM('Monthly CF'!AC37:AN37)/Summary!$B$36,0)</f>
        <v>0</v>
      </c>
      <c r="AC63" s="291">
        <f>IF(AC1=Summary!$B$37*12,SUM('Monthly CF'!AD37:AO37)/Summary!$B$36,0)</f>
        <v>0</v>
      </c>
      <c r="AD63" s="291">
        <f>IF(AD1=Summary!$B$37*12,SUM('Monthly CF'!AE37:AP37)/Summary!$B$36,0)</f>
        <v>0</v>
      </c>
      <c r="AE63" s="291">
        <f>IF(AE1=Summary!$B$37*12,SUM('Monthly CF'!AF37:AQ37)/Summary!$B$36,0)</f>
        <v>0</v>
      </c>
      <c r="AF63" s="291">
        <f>IF(AF1=Summary!$B$37*12,SUM('Monthly CF'!AG37:AR37)/Summary!$B$36,0)</f>
        <v>0</v>
      </c>
      <c r="AG63" s="291">
        <f>IF(AG1=Summary!$B$37*12,SUM('Monthly CF'!AH37:AS37)/Summary!$B$36,0)</f>
        <v>0</v>
      </c>
      <c r="AH63" s="291">
        <f>IF(AH1=Summary!$B$37*12,SUM('Monthly CF'!AI37:AT37)/Summary!$B$36,0)</f>
        <v>0</v>
      </c>
      <c r="AI63" s="291">
        <f>IF(AI1=Summary!$B$37*12,SUM('Monthly CF'!AJ37:AU37)/Summary!$B$36,0)</f>
        <v>0</v>
      </c>
      <c r="AJ63" s="291">
        <f>IF(AJ1=Summary!$B$37*12,SUM('Monthly CF'!AK37:AV37)/Summary!$B$36,0)</f>
        <v>0</v>
      </c>
      <c r="AK63" s="291">
        <f>IF(AK1=Summary!$B$37*12,SUM('Monthly CF'!AL37:AW37)/Summary!$B$36,0)</f>
        <v>0</v>
      </c>
      <c r="AL63" s="291">
        <f>IF(AL1=Summary!$B$37*12,SUM('Monthly CF'!AM37:AX37)/Summary!$B$36,0)</f>
        <v>0</v>
      </c>
      <c r="AM63" s="291">
        <f>IF(AM1=Summary!$B$37*12,SUM('Monthly CF'!AN37:AY37)/Summary!$B$36,0)</f>
        <v>0</v>
      </c>
      <c r="AN63" s="291">
        <f>IF(AN1=Summary!$B$37*12,SUM('Monthly CF'!AO37:AZ37)/Summary!$B$36,0)</f>
        <v>0</v>
      </c>
      <c r="AO63" s="291">
        <f>IF(AO1=Summary!$B$37*12,SUM('Monthly CF'!AP37:BA37)/Summary!$B$36,0)</f>
        <v>0</v>
      </c>
      <c r="AP63" s="291">
        <f>IF(AP1=Summary!$B$37*12,SUM('Monthly CF'!AQ37:BB37)/Summary!$B$36,0)</f>
        <v>0</v>
      </c>
      <c r="AQ63" s="291">
        <f>IF(AQ1=Summary!$B$37*12,SUM('Monthly CF'!AR37:BC37)/Summary!$B$36,0)</f>
        <v>0</v>
      </c>
      <c r="AR63" s="291">
        <f>IF(AR1=Summary!$B$37*12,SUM('Monthly CF'!AS37:BD37)/Summary!$B$36,0)</f>
        <v>0</v>
      </c>
      <c r="AS63" s="291">
        <f>IF(AS1=Summary!$B$37*12,SUM('Monthly CF'!AT37:BE37)/Summary!$B$36,0)</f>
        <v>0</v>
      </c>
      <c r="AT63" s="291">
        <f>IF(AT1=Summary!$B$37*12,SUM('Monthly CF'!AU37:BF37)/Summary!$B$36,0)</f>
        <v>0</v>
      </c>
      <c r="AU63" s="291">
        <f>IF(AU1=Summary!$B$37*12,SUM('Monthly CF'!AV37:BG37)/Summary!$B$36,0)</f>
        <v>0</v>
      </c>
      <c r="AV63" s="291">
        <f>IF(AV1=Summary!$B$37*12,SUM('Monthly CF'!AW37:BH37)/Summary!$B$36,0)</f>
        <v>0</v>
      </c>
      <c r="AW63" s="291">
        <f>IF(AW1=Summary!$B$37*12,SUM('Monthly CF'!AX37:BI37)/Summary!$B$36,0)</f>
        <v>0</v>
      </c>
      <c r="AX63" s="291">
        <f>IF(AX1=Summary!$B$37*12,SUM('Monthly CF'!AY37:BJ37)/Summary!$B$36,0)</f>
        <v>0</v>
      </c>
      <c r="AY63" s="291">
        <f>IF(AY1=Summary!$B$37*12,SUM('Monthly CF'!AZ37:BK37)/Summary!$B$36,0)</f>
        <v>0</v>
      </c>
      <c r="AZ63" s="291">
        <f>IF(AZ1=Summary!$B$37*12,SUM('Monthly CF'!BA37:BL37)/Summary!$B$36,0)</f>
        <v>0</v>
      </c>
      <c r="BA63" s="291">
        <f>IF(BA1=Summary!$B$37*12,SUM('Monthly CF'!BB37:BM37)/Summary!$B$36,0)</f>
        <v>0</v>
      </c>
      <c r="BB63" s="291">
        <f>IF(BB1=Summary!$B$37*12,SUM('Monthly CF'!BC37:BN37)/Summary!$B$36,0)</f>
        <v>0</v>
      </c>
      <c r="BC63" s="291">
        <f>IF(BC1=Summary!$B$37*12,SUM('Monthly CF'!BD37:BO37)/Summary!$B$36,0)</f>
        <v>0</v>
      </c>
      <c r="BD63" s="291">
        <f>IF(BD1=Summary!$B$37*12,SUM('Monthly CF'!BE37:BP37)/Summary!$B$36,0)</f>
        <v>0</v>
      </c>
      <c r="BE63" s="291">
        <f>IF(BE1=Summary!$B$37*12,SUM('Monthly CF'!BF37:BQ37)/Summary!$B$36,0)</f>
        <v>0</v>
      </c>
      <c r="BF63" s="291">
        <f>IF(BF1=Summary!$B$37*12,SUM('Monthly CF'!BG37:BR37)/Summary!$B$36,0)</f>
        <v>0</v>
      </c>
      <c r="BG63" s="291">
        <f>IF(BG1=Summary!$B$37*12,SUM('Monthly CF'!BH37:BS37)/Summary!$B$36,0)</f>
        <v>0</v>
      </c>
      <c r="BH63" s="291">
        <f>IF(BH1=Summary!$B$37*12,SUM('Monthly CF'!BI37:BT37)/Summary!$B$36,0)</f>
        <v>0</v>
      </c>
      <c r="BI63" s="291">
        <f>IF(BI1=Summary!$B$37*12,SUM('Monthly CF'!BJ37:BU37)/Summary!$B$36,0)</f>
        <v>0</v>
      </c>
      <c r="BJ63" s="291">
        <f>IF(BJ1=Summary!$B$37*12,SUM('Monthly CF'!BK37:BV37)/Summary!$B$36,0)</f>
        <v>0</v>
      </c>
      <c r="BK63" s="291">
        <f>IF(BK1=Summary!$B$37*12,SUM('Monthly CF'!BL37:BW37)/Summary!$B$36,0)</f>
        <v>0</v>
      </c>
      <c r="BL63" s="291">
        <f>IF(BL1=Summary!$B$37*12,SUM('Monthly CF'!BM37:BX37)/Summary!$B$36,0)</f>
        <v>0</v>
      </c>
      <c r="BM63" s="291">
        <f>IF(BM1=Summary!$B$37*12,SUM('Monthly CF'!BN37:BY37)/Summary!$B$36,0)</f>
        <v>0</v>
      </c>
      <c r="BN63" s="291">
        <f>IF(BN1=Summary!$B$37*12,SUM('Monthly CF'!BO37:BZ37)/Summary!$B$36,0)</f>
        <v>0</v>
      </c>
      <c r="BO63" s="291">
        <f>IF(BO1=Summary!$B$37*12,SUM('Monthly CF'!BP37:CA37)/Summary!$B$36,0)</f>
        <v>0</v>
      </c>
      <c r="BP63" s="291">
        <f>IF(BP1=Summary!$B$37*12,SUM('Monthly CF'!BQ37:CB37)/Summary!$B$36,0)</f>
        <v>0</v>
      </c>
      <c r="BQ63" s="291">
        <f>IF(BQ1=Summary!$B$37*12,SUM('Monthly CF'!BR37:CC37)/Summary!$B$36,0)</f>
        <v>0</v>
      </c>
      <c r="BR63" s="291">
        <f>IF(BR1=Summary!$B$37*12,SUM('Monthly CF'!BS37:CD37)/Summary!$B$36,0)</f>
        <v>0</v>
      </c>
      <c r="BS63" s="291">
        <f>IF(BS1=Summary!$B$37*12,SUM('Monthly CF'!BT37:CE37)/Summary!$B$36,0)</f>
        <v>0</v>
      </c>
      <c r="BT63" s="291">
        <f>IF(BT1=Summary!$B$37*12,SUM('Monthly CF'!BU37:CF37)/Summary!$B$36,0)</f>
        <v>0</v>
      </c>
      <c r="BU63" s="291">
        <f>IF(BU1=Summary!$B$37*12,SUM('Monthly CF'!BV37:CG37)/Summary!$B$36,0)</f>
        <v>0</v>
      </c>
      <c r="BV63" s="291">
        <f>IF(BV1=Summary!$B$37*12,SUM('Monthly CF'!BW37:CH37)/Summary!$B$36,0)</f>
        <v>0</v>
      </c>
      <c r="BW63" s="291">
        <f>IF(BW1=Summary!$B$37*12,SUM('Monthly CF'!BX37:CI37)/Summary!$B$36,0)</f>
        <v>0</v>
      </c>
      <c r="BX63" s="291">
        <f>IF(BX1=Summary!$B$37*12,SUM('Monthly CF'!BY37:CJ37)/Summary!$B$36,0)</f>
        <v>0</v>
      </c>
      <c r="BY63" s="291">
        <f>IF(BY1=Summary!$B$37*12,SUM('Monthly CF'!BZ37:CK37)/Summary!$B$36,0)</f>
        <v>0</v>
      </c>
      <c r="BZ63" s="291">
        <f>IF(BZ1=Summary!$B$37*12,SUM('Monthly CF'!CA37:CL37)/Summary!$B$36,0)</f>
        <v>0</v>
      </c>
      <c r="CA63" s="291">
        <f>IF(CA1=Summary!$B$37*12,SUM('Monthly CF'!CB37:CM37)/Summary!$B$36,0)</f>
        <v>0</v>
      </c>
      <c r="CB63" s="291">
        <f>IF(CB1=Summary!$B$37*12,SUM('Monthly CF'!CC37:CN37)/Summary!$B$36,0)</f>
        <v>0</v>
      </c>
      <c r="CC63" s="291">
        <f>IF(CC1=Summary!$B$37*12,SUM('Monthly CF'!CD37:CO37)/Summary!$B$36,0)</f>
        <v>0</v>
      </c>
      <c r="CD63" s="291">
        <f>IF(CD1=Summary!$B$37*12,SUM('Monthly CF'!CE37:CP37)/Summary!$B$36,0)</f>
        <v>0</v>
      </c>
      <c r="CE63" s="291">
        <f>IF(CE1=Summary!$B$37*12,SUM('Monthly CF'!CF37:CQ37)/Summary!$B$36,0)</f>
        <v>0</v>
      </c>
      <c r="CF63" s="291">
        <f>IF(CF1=Summary!$B$37*12,SUM('Monthly CF'!CG37:CR37)/Summary!$B$36,0)</f>
        <v>0</v>
      </c>
      <c r="CG63" s="291">
        <f>IF(CG1=Summary!$B$37*12,SUM('Monthly CF'!CH37:CS37)/Summary!$B$36,0)</f>
        <v>0</v>
      </c>
      <c r="CH63" s="291">
        <f>IF(CH1=Summary!$B$37*12,SUM('Monthly CF'!CI37:CT37)/Summary!$B$36,0)</f>
        <v>0</v>
      </c>
      <c r="CI63" s="291">
        <f>IF(CI1=Summary!$B$37*12,SUM('Monthly CF'!CJ37:CU37)/Summary!$B$36,0)</f>
        <v>0</v>
      </c>
      <c r="CJ63" s="291">
        <f>IF(CJ1=Summary!$B$37*12,SUM('Monthly CF'!CK37:CV37)/Summary!$B$36,0)</f>
        <v>0</v>
      </c>
      <c r="CK63" s="291">
        <f>IF(CK1=Summary!$B$37*12,SUM('Monthly CF'!CL37:CW37)/Summary!$B$36,0)</f>
        <v>0</v>
      </c>
      <c r="CL63" s="291">
        <f>IF(CL1=Summary!$B$37*12,SUM('Monthly CF'!CM37:CX37)/Summary!$B$36,0)</f>
        <v>0</v>
      </c>
      <c r="CM63" s="291">
        <f>IF(CM1=Summary!$B$37*12,SUM('Monthly CF'!CN37:CY37)/Summary!$B$36,0)</f>
        <v>0</v>
      </c>
      <c r="CN63" s="291">
        <f>IF(CN1=Summary!$B$37*12,SUM('Monthly CF'!CO37:CZ37)/Summary!$B$36,0)</f>
        <v>0</v>
      </c>
      <c r="CO63" s="291">
        <f>IF(CO1=Summary!$B$37*12,SUM('Monthly CF'!CP37:DA37)/Summary!$B$36,0)</f>
        <v>0</v>
      </c>
      <c r="CP63" s="291">
        <f>IF(CP1=Summary!$B$37*12,SUM('Monthly CF'!CQ37:DB37)/Summary!$B$36,0)</f>
        <v>0</v>
      </c>
      <c r="CQ63" s="291">
        <f>IF(CQ1=Summary!$B$37*12,SUM('Monthly CF'!CR37:DC37)/Summary!$B$36,0)</f>
        <v>0</v>
      </c>
      <c r="CR63" s="291">
        <f>IF(CR1=Summary!$B$37*12,SUM('Monthly CF'!CS37:DD37)/Summary!$B$36,0)</f>
        <v>0</v>
      </c>
      <c r="CS63" s="291">
        <f>IF(CS1=Summary!$B$37*12,SUM('Monthly CF'!CT37:DE37)/Summary!$B$36,0)</f>
        <v>0</v>
      </c>
      <c r="CT63" s="291">
        <f>IF(CT1=Summary!$B$37*12,SUM('Monthly CF'!CU37:DF37)/Summary!$B$36,0)</f>
        <v>0</v>
      </c>
      <c r="CU63" s="291">
        <f>IF(CU1=Summary!$B$37*12,SUM('Monthly CF'!CV37:DG37)/Summary!$B$36,0)</f>
        <v>0</v>
      </c>
      <c r="CV63" s="291">
        <f>IF(CV1=Summary!$B$37*12,SUM('Monthly CF'!CW37:DH37)/Summary!$B$36,0)</f>
        <v>0</v>
      </c>
      <c r="CW63" s="291">
        <f>IF(CW1=Summary!$B$37*12,SUM('Monthly CF'!CX37:DI37)/Summary!$B$36,0)</f>
        <v>0</v>
      </c>
      <c r="CX63" s="291">
        <f>IF(CX1=Summary!$B$37*12,SUM('Monthly CF'!CY37:DJ37)/Summary!$B$36,0)</f>
        <v>0</v>
      </c>
      <c r="CY63" s="291">
        <f>IF(CY1=Summary!$B$37*12,SUM('Monthly CF'!CZ37:DK37)/Summary!$B$36,0)</f>
        <v>0</v>
      </c>
      <c r="CZ63" s="291">
        <f>IF(CZ1=Summary!$B$37*12,SUM('Monthly CF'!DA37:DL37)/Summary!$B$36,0)</f>
        <v>0</v>
      </c>
      <c r="DA63" s="291">
        <f>IF(DA1=Summary!$B$37*12,SUM('Monthly CF'!DB37:DM37)/Summary!$B$36,0)</f>
        <v>0</v>
      </c>
      <c r="DB63" s="291">
        <f>IF(DB1=Summary!$B$37*12,SUM('Monthly CF'!DC37:DN37)/Summary!$B$36,0)</f>
        <v>0</v>
      </c>
      <c r="DC63" s="291">
        <f>IF(DC1=Summary!$B$37*12,SUM('Monthly CF'!DD37:DO37)/Summary!$B$36,0)</f>
        <v>0</v>
      </c>
      <c r="DD63" s="291">
        <f>IF(DD1=Summary!$B$37*12,SUM('Monthly CF'!DE37:DP37)/Summary!$B$36,0)</f>
        <v>0</v>
      </c>
      <c r="DE63" s="291">
        <f>IF(DE1=Summary!$B$37*12,SUM('Monthly CF'!DF37:DQ37)/Summary!$B$36,0)</f>
        <v>0</v>
      </c>
      <c r="DF63" s="291">
        <f>IF(DF1=Summary!$B$37*12,SUM('Monthly CF'!DG37:DR37)/Summary!$B$36,0)</f>
        <v>0</v>
      </c>
      <c r="DG63" s="291">
        <f>IF(DG1=Summary!$B$37*12,SUM('Monthly CF'!DH37:DS37)/Summary!$B$36,0)</f>
        <v>0</v>
      </c>
      <c r="DH63" s="291">
        <f>IF(DH1=Summary!$B$37*12,SUM('Monthly CF'!DI37:DT37)/Summary!$B$36,0)</f>
        <v>0</v>
      </c>
      <c r="DI63" s="291">
        <f>IF(DI1=Summary!$B$37*12,SUM('Monthly CF'!DJ37:DU37)/Summary!$B$36,0)</f>
        <v>0</v>
      </c>
      <c r="DJ63" s="291">
        <f>IF(DJ1=Summary!$B$37*12,SUM('Monthly CF'!DK37:DV37)/Summary!$B$36,0)</f>
        <v>0</v>
      </c>
      <c r="DK63" s="291">
        <f>IF(DK1=Summary!$B$37*12,SUM('Monthly CF'!DL37:DW37)/Summary!$B$36,0)</f>
        <v>0</v>
      </c>
      <c r="DL63" s="291">
        <f>IF(DL1=Summary!$B$37*12,SUM('Monthly CF'!DM37:DX37)/Summary!$B$36,0)</f>
        <v>0</v>
      </c>
      <c r="DM63" s="291">
        <f>IF(DM1=Summary!$B$37*12,SUM('Monthly CF'!DN37:DY37)/Summary!$B$36,0)</f>
        <v>0</v>
      </c>
      <c r="DN63" s="291">
        <f>IF(DN1=Summary!$B$37*12,SUM('Monthly CF'!DO37:DZ37)/Summary!$B$36,0)</f>
        <v>0</v>
      </c>
      <c r="DO63" s="291">
        <f>IF(DO1=Summary!$B$37*12,SUM('Monthly CF'!DP37:EA37)/Summary!$B$36,0)</f>
        <v>0</v>
      </c>
      <c r="DP63" s="291">
        <f>IF(DP1=Summary!$B$37*12,SUM('Monthly CF'!DQ37:EB37)/Summary!$B$36,0)</f>
        <v>0</v>
      </c>
      <c r="DQ63" s="291">
        <f>IF(DQ1=Summary!$B$37*12,SUM('Monthly CF'!DR37:EC37)/Summary!$B$36,0)</f>
        <v>0</v>
      </c>
      <c r="DR63" s="291">
        <f>IF(DR1=Summary!$B$37*12,SUM('Monthly CF'!DS37:ED37)/Summary!$B$36,0)</f>
        <v>0</v>
      </c>
      <c r="DS63" s="291">
        <f ca="1">IF(DS1=Summary!$B$37*12,SUM('Monthly CF'!DT37:EE37)/Summary!$B$36,0)</f>
        <v>53661935.505296201</v>
      </c>
      <c r="DT63" s="291">
        <f>IF(DT1=Summary!$B$37*12,SUM('Monthly CF'!DU37:EE37)/Summary!$B$36,0)</f>
        <v>0</v>
      </c>
      <c r="DU63" s="291">
        <f>IF(DU1=Summary!$B$37*12,SUM('Monthly CF'!DV37:EE37)/Summary!$B$36,0)</f>
        <v>0</v>
      </c>
      <c r="DV63" s="291">
        <f>IF(DV1=Summary!$B$37*12,SUM('Monthly CF'!DW37:EE37)/Summary!$B$36,0)</f>
        <v>0</v>
      </c>
      <c r="DW63" s="291">
        <f>IF(DW1=Summary!$B$37*12,SUM('Monthly CF'!DX37:EE37)/Summary!$B$36,0)</f>
        <v>0</v>
      </c>
      <c r="DX63" s="291">
        <f>IF(DX1=Summary!$B$37*12,SUM('Monthly CF'!DY37:EE37)/Summary!$B$36,0)</f>
        <v>0</v>
      </c>
      <c r="DY63" s="291">
        <f>IF(DY1=Summary!$B$37*12,SUM('Monthly CF'!DZ37:EE37)/Summary!$B$36,0)</f>
        <v>0</v>
      </c>
      <c r="DZ63" s="291">
        <f>IF(DZ1=Summary!$B$37*12,SUM('Monthly CF'!EA37:EE37)/Summary!$B$36,0)</f>
        <v>0</v>
      </c>
      <c r="EA63" s="291">
        <f>IF(EA1=Summary!$B$37*12,SUM('Monthly CF'!EB37:EE37)/Summary!$B$36,0)</f>
        <v>0</v>
      </c>
      <c r="EB63" s="291">
        <f>IF(EB1=Summary!$B$37*12,SUM('Monthly CF'!EC37:EE37)/Summary!$B$36,0)</f>
        <v>0</v>
      </c>
      <c r="EC63" s="291">
        <f>IF(EC1=Summary!$B$37*12,SUM('Monthly CF'!ED37:EE37)/Summary!$B$36,0)</f>
        <v>0</v>
      </c>
      <c r="ED63" s="291">
        <f>IF(ED1=Summary!$B$37*12,SUM('Monthly CF'!EE37:EE37)/Summary!$B$36,0)</f>
        <v>0</v>
      </c>
      <c r="EE63" s="291">
        <f>IF(EE1=Summary!$B$37*12,SUM('Monthly CF'!EF37:EF37)/Summary!$B$36,0)</f>
        <v>0</v>
      </c>
    </row>
    <row r="64" spans="1:135" x14ac:dyDescent="0.4">
      <c r="A64" s="128">
        <f t="shared" ca="1" si="23"/>
        <v>-536619.35505296197</v>
      </c>
      <c r="B64" s="80" t="s">
        <v>166</v>
      </c>
      <c r="C64" s="291"/>
      <c r="D64" s="291">
        <f>D63*-Summary!$B$35</f>
        <v>0</v>
      </c>
      <c r="E64" s="291">
        <f>E63*-Summary!$B$35</f>
        <v>0</v>
      </c>
      <c r="F64" s="291">
        <f>F63*-Summary!$B$35</f>
        <v>0</v>
      </c>
      <c r="G64" s="291">
        <f>G63*-Summary!$B$35</f>
        <v>0</v>
      </c>
      <c r="H64" s="291">
        <f>H63*-Summary!$B$35</f>
        <v>0</v>
      </c>
      <c r="I64" s="291">
        <f>I63*-Summary!$B$35</f>
        <v>0</v>
      </c>
      <c r="J64" s="291">
        <f>J63*-Summary!$B$35</f>
        <v>0</v>
      </c>
      <c r="K64" s="291">
        <f>K63*-Summary!$B$35</f>
        <v>0</v>
      </c>
      <c r="L64" s="291">
        <f>L63*-Summary!$B$35</f>
        <v>0</v>
      </c>
      <c r="M64" s="291">
        <f>M63*-Summary!$B$35</f>
        <v>0</v>
      </c>
      <c r="N64" s="291">
        <f>N63*-Summary!$B$35</f>
        <v>0</v>
      </c>
      <c r="O64" s="291">
        <f>O63*-Summary!$B$35</f>
        <v>0</v>
      </c>
      <c r="P64" s="291">
        <f>P63*-Summary!$B$35</f>
        <v>0</v>
      </c>
      <c r="Q64" s="291">
        <f>Q63*-Summary!$B$35</f>
        <v>0</v>
      </c>
      <c r="R64" s="291">
        <f>R63*-Summary!$B$35</f>
        <v>0</v>
      </c>
      <c r="S64" s="291">
        <f>S63*-Summary!$B$35</f>
        <v>0</v>
      </c>
      <c r="T64" s="291">
        <f>T63*-Summary!$B$35</f>
        <v>0</v>
      </c>
      <c r="U64" s="291">
        <f>U63*-Summary!$B$35</f>
        <v>0</v>
      </c>
      <c r="V64" s="291">
        <f>V63*-Summary!$B$35</f>
        <v>0</v>
      </c>
      <c r="W64" s="291">
        <f>W63*-Summary!$B$35</f>
        <v>0</v>
      </c>
      <c r="X64" s="291">
        <f>X63*-Summary!$B$35</f>
        <v>0</v>
      </c>
      <c r="Y64" s="291">
        <f>Y63*-Summary!$B$35</f>
        <v>0</v>
      </c>
      <c r="Z64" s="291">
        <f>Z63*-Summary!$B$35</f>
        <v>0</v>
      </c>
      <c r="AA64" s="291">
        <f>AA63*-Summary!$B$35</f>
        <v>0</v>
      </c>
      <c r="AB64" s="291">
        <f>AB63*-Summary!$B$35</f>
        <v>0</v>
      </c>
      <c r="AC64" s="291">
        <f>AC63*-Summary!$B$35</f>
        <v>0</v>
      </c>
      <c r="AD64" s="291">
        <f>AD63*-Summary!$B$35</f>
        <v>0</v>
      </c>
      <c r="AE64" s="291">
        <f>AE63*-Summary!$B$35</f>
        <v>0</v>
      </c>
      <c r="AF64" s="291">
        <f>AF63*-Summary!$B$35</f>
        <v>0</v>
      </c>
      <c r="AG64" s="291">
        <f>AG63*-Summary!$B$35</f>
        <v>0</v>
      </c>
      <c r="AH64" s="291">
        <f>AH63*-Summary!$B$35</f>
        <v>0</v>
      </c>
      <c r="AI64" s="291">
        <f>AI63*-Summary!$B$35</f>
        <v>0</v>
      </c>
      <c r="AJ64" s="291">
        <f>AJ63*-Summary!$B$35</f>
        <v>0</v>
      </c>
      <c r="AK64" s="291">
        <f>AK63*-Summary!$B$35</f>
        <v>0</v>
      </c>
      <c r="AL64" s="291">
        <f>AL63*-Summary!$B$35</f>
        <v>0</v>
      </c>
      <c r="AM64" s="291">
        <f>AM63*-Summary!$B$35</f>
        <v>0</v>
      </c>
      <c r="AN64" s="291">
        <f>AN63*-Summary!$B$35</f>
        <v>0</v>
      </c>
      <c r="AO64" s="291">
        <f>AO63*-Summary!$B$35</f>
        <v>0</v>
      </c>
      <c r="AP64" s="291">
        <f>AP63*-Summary!$B$35</f>
        <v>0</v>
      </c>
      <c r="AQ64" s="291">
        <f>AQ63*-Summary!$B$35</f>
        <v>0</v>
      </c>
      <c r="AR64" s="291">
        <f>AR63*-Summary!$B$35</f>
        <v>0</v>
      </c>
      <c r="AS64" s="291">
        <f>AS63*-Summary!$B$35</f>
        <v>0</v>
      </c>
      <c r="AT64" s="291">
        <f>AT63*-Summary!$B$35</f>
        <v>0</v>
      </c>
      <c r="AU64" s="291">
        <f>AU63*-Summary!$B$35</f>
        <v>0</v>
      </c>
      <c r="AV64" s="291">
        <f>AV63*-Summary!$B$35</f>
        <v>0</v>
      </c>
      <c r="AW64" s="291">
        <f>AW63*-Summary!$B$35</f>
        <v>0</v>
      </c>
      <c r="AX64" s="291">
        <f>AX63*-Summary!$B$35</f>
        <v>0</v>
      </c>
      <c r="AY64" s="291">
        <f>AY63*-Summary!$B$35</f>
        <v>0</v>
      </c>
      <c r="AZ64" s="291">
        <f>AZ63*-Summary!$B$35</f>
        <v>0</v>
      </c>
      <c r="BA64" s="291">
        <f>BA63*-Summary!$B$35</f>
        <v>0</v>
      </c>
      <c r="BB64" s="291">
        <f>BB63*-Summary!$B$35</f>
        <v>0</v>
      </c>
      <c r="BC64" s="291">
        <f>BC63*-Summary!$B$35</f>
        <v>0</v>
      </c>
      <c r="BD64" s="291">
        <f>BD63*-Summary!$B$35</f>
        <v>0</v>
      </c>
      <c r="BE64" s="291">
        <f>BE63*-Summary!$B$35</f>
        <v>0</v>
      </c>
      <c r="BF64" s="291">
        <f>BF63*-Summary!$B$35</f>
        <v>0</v>
      </c>
      <c r="BG64" s="291">
        <f>BG63*-Summary!$B$35</f>
        <v>0</v>
      </c>
      <c r="BH64" s="291">
        <f>BH63*-Summary!$B$35</f>
        <v>0</v>
      </c>
      <c r="BI64" s="291">
        <f>BI63*-Summary!$B$35</f>
        <v>0</v>
      </c>
      <c r="BJ64" s="291">
        <f>BJ63*-Summary!$B$35</f>
        <v>0</v>
      </c>
      <c r="BK64" s="291">
        <f>BK63*-Summary!$B$35</f>
        <v>0</v>
      </c>
      <c r="BL64" s="291">
        <f>BL63*-Summary!$B$35</f>
        <v>0</v>
      </c>
      <c r="BM64" s="291">
        <f>BM63*-Summary!$B$35</f>
        <v>0</v>
      </c>
      <c r="BN64" s="291">
        <f>BN63*-Summary!$B$35</f>
        <v>0</v>
      </c>
      <c r="BO64" s="291">
        <f>BO63*-Summary!$B$35</f>
        <v>0</v>
      </c>
      <c r="BP64" s="291">
        <f>BP63*-Summary!$B$35</f>
        <v>0</v>
      </c>
      <c r="BQ64" s="291">
        <f>BQ63*-Summary!$B$35</f>
        <v>0</v>
      </c>
      <c r="BR64" s="291">
        <f>BR63*-Summary!$B$35</f>
        <v>0</v>
      </c>
      <c r="BS64" s="291">
        <f>BS63*-Summary!$B$35</f>
        <v>0</v>
      </c>
      <c r="BT64" s="291">
        <f>BT63*-Summary!$B$35</f>
        <v>0</v>
      </c>
      <c r="BU64" s="291">
        <f>BU63*-Summary!$B$35</f>
        <v>0</v>
      </c>
      <c r="BV64" s="291">
        <f>BV63*-Summary!$B$35</f>
        <v>0</v>
      </c>
      <c r="BW64" s="291">
        <f>BW63*-Summary!$B$35</f>
        <v>0</v>
      </c>
      <c r="BX64" s="291">
        <f>BX63*-Summary!$B$35</f>
        <v>0</v>
      </c>
      <c r="BY64" s="291">
        <f>BY63*-Summary!$B$35</f>
        <v>0</v>
      </c>
      <c r="BZ64" s="291">
        <f>BZ63*-Summary!$B$35</f>
        <v>0</v>
      </c>
      <c r="CA64" s="291">
        <f>CA63*-Summary!$B$35</f>
        <v>0</v>
      </c>
      <c r="CB64" s="291">
        <f>CB63*-Summary!$B$35</f>
        <v>0</v>
      </c>
      <c r="CC64" s="291">
        <f>CC63*-Summary!$B$35</f>
        <v>0</v>
      </c>
      <c r="CD64" s="291">
        <f>CD63*-Summary!$B$35</f>
        <v>0</v>
      </c>
      <c r="CE64" s="291">
        <f>CE63*-Summary!$B$35</f>
        <v>0</v>
      </c>
      <c r="CF64" s="291">
        <f>CF63*-Summary!$B$35</f>
        <v>0</v>
      </c>
      <c r="CG64" s="291">
        <f>CG63*-Summary!$B$35</f>
        <v>0</v>
      </c>
      <c r="CH64" s="291">
        <f>CH63*-Summary!$B$35</f>
        <v>0</v>
      </c>
      <c r="CI64" s="291">
        <f>CI63*-Summary!$B$35</f>
        <v>0</v>
      </c>
      <c r="CJ64" s="291">
        <f>CJ63*-Summary!$B$35</f>
        <v>0</v>
      </c>
      <c r="CK64" s="291">
        <f>CK63*-Summary!$B$35</f>
        <v>0</v>
      </c>
      <c r="CL64" s="291">
        <f>CL63*-Summary!$B$35</f>
        <v>0</v>
      </c>
      <c r="CM64" s="291">
        <f>CM63*-Summary!$B$35</f>
        <v>0</v>
      </c>
      <c r="CN64" s="291">
        <f>CN63*-Summary!$B$35</f>
        <v>0</v>
      </c>
      <c r="CO64" s="291">
        <f>CO63*-Summary!$B$35</f>
        <v>0</v>
      </c>
      <c r="CP64" s="291">
        <f>CP63*-Summary!$B$35</f>
        <v>0</v>
      </c>
      <c r="CQ64" s="291">
        <f>CQ63*-Summary!$B$35</f>
        <v>0</v>
      </c>
      <c r="CR64" s="291">
        <f>CR63*-Summary!$B$35</f>
        <v>0</v>
      </c>
      <c r="CS64" s="291">
        <f>CS63*-Summary!$B$35</f>
        <v>0</v>
      </c>
      <c r="CT64" s="291">
        <f>CT63*-Summary!$B$35</f>
        <v>0</v>
      </c>
      <c r="CU64" s="291">
        <f>CU63*-Summary!$B$35</f>
        <v>0</v>
      </c>
      <c r="CV64" s="291">
        <f>CV63*-Summary!$B$35</f>
        <v>0</v>
      </c>
      <c r="CW64" s="291">
        <f>CW63*-Summary!$B$35</f>
        <v>0</v>
      </c>
      <c r="CX64" s="291">
        <f>CX63*-Summary!$B$35</f>
        <v>0</v>
      </c>
      <c r="CY64" s="291">
        <f>CY63*-Summary!$B$35</f>
        <v>0</v>
      </c>
      <c r="CZ64" s="291">
        <f>CZ63*-Summary!$B$35</f>
        <v>0</v>
      </c>
      <c r="DA64" s="291">
        <f>DA63*-Summary!$B$35</f>
        <v>0</v>
      </c>
      <c r="DB64" s="291">
        <f>DB63*-Summary!$B$35</f>
        <v>0</v>
      </c>
      <c r="DC64" s="291">
        <f>DC63*-Summary!$B$35</f>
        <v>0</v>
      </c>
      <c r="DD64" s="291">
        <f>DD63*-Summary!$B$35</f>
        <v>0</v>
      </c>
      <c r="DE64" s="291">
        <f>DE63*-Summary!$B$35</f>
        <v>0</v>
      </c>
      <c r="DF64" s="291">
        <f>DF63*-Summary!$B$35</f>
        <v>0</v>
      </c>
      <c r="DG64" s="291">
        <f>DG63*-Summary!$B$35</f>
        <v>0</v>
      </c>
      <c r="DH64" s="291">
        <f>DH63*-Summary!$B$35</f>
        <v>0</v>
      </c>
      <c r="DI64" s="291">
        <f>DI63*-Summary!$B$35</f>
        <v>0</v>
      </c>
      <c r="DJ64" s="291">
        <f>DJ63*-Summary!$B$35</f>
        <v>0</v>
      </c>
      <c r="DK64" s="291">
        <f>DK63*-Summary!$B$35</f>
        <v>0</v>
      </c>
      <c r="DL64" s="291">
        <f>DL63*-Summary!$B$35</f>
        <v>0</v>
      </c>
      <c r="DM64" s="291">
        <f>DM63*-Summary!$B$35</f>
        <v>0</v>
      </c>
      <c r="DN64" s="291">
        <f>DN63*-Summary!$B$35</f>
        <v>0</v>
      </c>
      <c r="DO64" s="291">
        <f>DO63*-Summary!$B$35</f>
        <v>0</v>
      </c>
      <c r="DP64" s="291">
        <f>DP63*-Summary!$B$35</f>
        <v>0</v>
      </c>
      <c r="DQ64" s="291">
        <f>DQ63*-Summary!$B$35</f>
        <v>0</v>
      </c>
      <c r="DR64" s="291">
        <f>DR63*-Summary!$B$35</f>
        <v>0</v>
      </c>
      <c r="DS64" s="291">
        <f ca="1">DS63*-Summary!$B$35</f>
        <v>-536619.35505296197</v>
      </c>
      <c r="DT64" s="291">
        <f>DT63*-Summary!$B$35</f>
        <v>0</v>
      </c>
      <c r="DU64" s="291">
        <f>DU63*-Summary!$B$35</f>
        <v>0</v>
      </c>
      <c r="DV64" s="291">
        <f>DV63*-Summary!$B$35</f>
        <v>0</v>
      </c>
      <c r="DW64" s="291">
        <f>DW63*-Summary!$B$35</f>
        <v>0</v>
      </c>
      <c r="DX64" s="291">
        <f>DX63*-Summary!$B$35</f>
        <v>0</v>
      </c>
      <c r="DY64" s="291">
        <f>DY63*-Summary!$B$35</f>
        <v>0</v>
      </c>
      <c r="DZ64" s="291">
        <f>DZ63*-Summary!$B$35</f>
        <v>0</v>
      </c>
      <c r="EA64" s="291">
        <f>EA63*-Summary!$B$35</f>
        <v>0</v>
      </c>
      <c r="EB64" s="291">
        <f>EB63*-Summary!$B$35</f>
        <v>0</v>
      </c>
      <c r="EC64" s="291">
        <f>EC63*-Summary!$B$35</f>
        <v>0</v>
      </c>
      <c r="ED64" s="291">
        <f>ED63*-Summary!$B$35</f>
        <v>0</v>
      </c>
      <c r="EE64" s="291">
        <f>EE63*-Summary!$B$35</f>
        <v>0</v>
      </c>
    </row>
    <row r="65" spans="1:135" x14ac:dyDescent="0.4">
      <c r="A65" s="128"/>
      <c r="B65" s="130"/>
      <c r="C65" s="291"/>
      <c r="D65" s="291"/>
      <c r="E65" s="291"/>
      <c r="F65" s="291"/>
      <c r="G65" s="291"/>
      <c r="H65" s="291"/>
      <c r="I65" s="291"/>
      <c r="J65" s="291"/>
      <c r="K65" s="291"/>
      <c r="L65" s="291"/>
      <c r="M65" s="291"/>
      <c r="N65" s="291"/>
      <c r="O65" s="291"/>
      <c r="P65" s="291"/>
      <c r="Q65" s="291"/>
      <c r="R65" s="291"/>
      <c r="S65" s="291"/>
      <c r="T65" s="291"/>
      <c r="U65" s="291"/>
      <c r="V65" s="291"/>
      <c r="W65" s="291"/>
      <c r="X65" s="291"/>
      <c r="Y65" s="291"/>
      <c r="Z65" s="291"/>
      <c r="AA65" s="291"/>
      <c r="AB65" s="291"/>
      <c r="AC65" s="291"/>
      <c r="AD65" s="291"/>
      <c r="AE65" s="291"/>
      <c r="AF65" s="291"/>
      <c r="AG65" s="291"/>
      <c r="AH65" s="291"/>
      <c r="AI65" s="291"/>
      <c r="AJ65" s="291"/>
      <c r="AK65" s="291"/>
      <c r="AL65" s="291"/>
      <c r="AM65" s="291"/>
      <c r="AN65" s="291"/>
      <c r="AO65" s="291"/>
      <c r="AP65" s="291"/>
      <c r="AQ65" s="291"/>
      <c r="AR65" s="291"/>
      <c r="AS65" s="291"/>
      <c r="AT65" s="291"/>
      <c r="AU65" s="291"/>
      <c r="AV65" s="291"/>
      <c r="AW65" s="291"/>
      <c r="AX65" s="291"/>
      <c r="AY65" s="291"/>
      <c r="AZ65" s="291"/>
      <c r="BA65" s="291"/>
      <c r="BB65" s="291"/>
      <c r="BC65" s="291"/>
      <c r="BD65" s="291"/>
      <c r="BE65" s="291"/>
      <c r="BF65" s="291"/>
      <c r="BG65" s="291"/>
      <c r="BH65" s="291"/>
      <c r="BI65" s="291"/>
      <c r="BJ65" s="291"/>
      <c r="BK65" s="291"/>
      <c r="BL65" s="291"/>
      <c r="BM65" s="291"/>
      <c r="BN65" s="291"/>
      <c r="BO65" s="291"/>
      <c r="BP65" s="291"/>
      <c r="BQ65" s="291"/>
      <c r="BR65" s="291"/>
      <c r="BS65" s="291"/>
      <c r="BT65" s="291"/>
      <c r="BU65" s="291"/>
      <c r="BV65" s="291"/>
      <c r="BW65" s="291"/>
      <c r="BX65" s="291"/>
      <c r="BY65" s="291"/>
      <c r="BZ65" s="291"/>
      <c r="CA65" s="291"/>
      <c r="CB65" s="291"/>
      <c r="CC65" s="291"/>
      <c r="CD65" s="291"/>
      <c r="CE65" s="291"/>
      <c r="CF65" s="291"/>
      <c r="CG65" s="291"/>
      <c r="CH65" s="291"/>
      <c r="CI65" s="291"/>
      <c r="CJ65" s="291"/>
      <c r="CK65" s="291"/>
      <c r="CL65" s="291"/>
      <c r="CM65" s="291"/>
      <c r="CN65" s="291"/>
      <c r="CO65" s="291"/>
      <c r="CP65" s="291"/>
      <c r="CQ65" s="291"/>
      <c r="CR65" s="291"/>
      <c r="CS65" s="291"/>
      <c r="CT65" s="291"/>
      <c r="CU65" s="291"/>
      <c r="CV65" s="291"/>
      <c r="CW65" s="291"/>
      <c r="CX65" s="291"/>
      <c r="CY65" s="291"/>
      <c r="CZ65" s="291"/>
      <c r="DA65" s="291"/>
      <c r="DB65" s="291"/>
      <c r="DC65" s="291"/>
      <c r="DD65" s="291"/>
      <c r="DE65" s="291"/>
      <c r="DF65" s="291"/>
      <c r="DG65" s="291"/>
      <c r="DH65" s="291"/>
      <c r="DI65" s="291"/>
      <c r="DJ65" s="291"/>
      <c r="DK65" s="291"/>
      <c r="DL65" s="291"/>
      <c r="DM65" s="291"/>
      <c r="DN65" s="291"/>
      <c r="DO65" s="291"/>
      <c r="DP65" s="291"/>
      <c r="DQ65" s="291"/>
      <c r="DR65" s="291"/>
      <c r="DS65" s="291"/>
      <c r="DT65" s="291"/>
      <c r="DU65" s="291"/>
      <c r="DV65" s="291"/>
      <c r="DW65" s="291"/>
      <c r="DX65" s="291"/>
      <c r="DY65" s="291"/>
      <c r="DZ65" s="291"/>
      <c r="EA65" s="291"/>
      <c r="EB65" s="291"/>
      <c r="EC65" s="291"/>
      <c r="ED65" s="291"/>
      <c r="EE65" s="291"/>
    </row>
    <row r="66" spans="1:135" x14ac:dyDescent="0.4">
      <c r="A66" s="128">
        <f t="shared" ca="1" si="23"/>
        <v>29299859.719524078</v>
      </c>
      <c r="B66" s="110" t="s">
        <v>159</v>
      </c>
      <c r="C66" s="298">
        <f>SUM(C37:C65)</f>
        <v>-14301875</v>
      </c>
      <c r="D66" s="298">
        <f>IF(D1&lt;=Summary!$B$37*12,SUM(D37:D65),0)</f>
        <v>70361.158333333311</v>
      </c>
      <c r="E66" s="298">
        <f>IF(E1&lt;=Summary!$B$37*12,SUM(E37:E65),0)</f>
        <v>70828.333622385762</v>
      </c>
      <c r="F66" s="298">
        <f>IF(F1&lt;=Summary!$B$37*12,SUM(F37:F65),0)</f>
        <v>12336.661091731963</v>
      </c>
      <c r="G66" s="298">
        <f>IF(G1&lt;=Summary!$B$37*12,SUM(G37:G65),0)</f>
        <v>12806.143582959325</v>
      </c>
      <c r="H66" s="298">
        <f>IF(H1&lt;=Summary!$B$37*12,SUM(H37:H65),0)</f>
        <v>14607.43033768762</v>
      </c>
      <c r="I66" s="298">
        <f>IF(I1&lt;=Summary!$B$37*12,SUM(I37:I65),0)</f>
        <v>16416.441284467219</v>
      </c>
      <c r="J66" s="298">
        <f>IF(J1&lt;=Summary!$B$37*12,SUM(J37:J65),0)</f>
        <v>18233.203566878088</v>
      </c>
      <c r="K66" s="298">
        <f>IF(K1&lt;=Summary!$B$37*12,SUM(K37:K65),0)</f>
        <v>20057.744415405075</v>
      </c>
      <c r="L66" s="298">
        <f>IF(L1&lt;=Summary!$B$37*12,SUM(L37:L65),0)</f>
        <v>21890.09114770095</v>
      </c>
      <c r="M66" s="298">
        <f>IF(M1&lt;=Summary!$B$37*12,SUM(M37:M65),0)</f>
        <v>23730.271168850784</v>
      </c>
      <c r="N66" s="298">
        <f>IF(N1&lt;=Summary!$B$37*12,SUM(N37:N65),0)</f>
        <v>25578.311971637115</v>
      </c>
      <c r="O66" s="298">
        <f>IF(O1&lt;=Summary!$B$37*12,SUM(O37:O65),0)</f>
        <v>27434.241136806071</v>
      </c>
      <c r="P66" s="298">
        <f>IF(P1&lt;=Summary!$B$37*12,SUM(P37:P65),0)</f>
        <v>28411.688000000184</v>
      </c>
      <c r="Q66" s="298">
        <f>IF(Q1&lt;=Summary!$B$37*12,SUM(Q37:Q65),0)</f>
        <v>30283.476985359724</v>
      </c>
      <c r="R66" s="298">
        <f>IF(R1&lt;=Summary!$B$37*12,SUM(R37:R65),0)</f>
        <v>32163.23760579036</v>
      </c>
      <c r="S66" s="298">
        <f>IF(S1&lt;=Summary!$B$37*12,SUM(S37:S65),0)</f>
        <v>34050.997796565891</v>
      </c>
      <c r="T66" s="298">
        <f>IF(T1&lt;=Summary!$B$37*12,SUM(T37:T65),0)</f>
        <v>35946.785582264667</v>
      </c>
      <c r="U66" s="298">
        <f>IF(U1&lt;=Summary!$B$37*12,SUM(U37:U65),0)</f>
        <v>37850.62907704011</v>
      </c>
      <c r="V66" s="298">
        <f>IF(V1&lt;=Summary!$B$37*12,SUM(V37:V65),0)</f>
        <v>39762.556484891931</v>
      </c>
      <c r="W66" s="298">
        <f>IF(W1&lt;=Summary!$B$37*12,SUM(W37:W65),0)</f>
        <v>41682.596099938513</v>
      </c>
      <c r="X66" s="298">
        <f>IF(X1&lt;=Summary!$B$37*12,SUM(X37:X65),0)</f>
        <v>43610.776306689935</v>
      </c>
      <c r="Y66" s="298">
        <f>IF(Y1&lt;=Summary!$B$37*12,SUM(Y37:Y65),0)</f>
        <v>45547.125580321459</v>
      </c>
      <c r="Z66" s="298">
        <f>IF(Z1&lt;=Summary!$B$37*12,SUM(Z37:Z65),0)</f>
        <v>47491.672486948242</v>
      </c>
      <c r="AA66" s="298">
        <f>IF(AA1&lt;=Summary!$B$37*12,SUM(AA37:AA65),0)</f>
        <v>49444.445683900602</v>
      </c>
      <c r="AB66" s="298">
        <f>IF(AB1&lt;=Summary!$B$37*12,SUM(AB37:AB65),0)</f>
        <v>56243.734580000528</v>
      </c>
      <c r="AC66" s="298">
        <f>IF(AC1&lt;=Summary!$B$37*12,SUM(AC37:AC65),0)</f>
        <v>58257.842561399957</v>
      </c>
      <c r="AD66" s="298">
        <f>IF(AD1&lt;=Summary!$B$37*12,SUM(AD37:AD65),0)</f>
        <v>60280.44937391601</v>
      </c>
      <c r="AE66" s="298">
        <f>IF(AE1&lt;=Summary!$B$37*12,SUM(AE37:AE65),0)</f>
        <v>121271.58468758424</v>
      </c>
      <c r="AF66" s="298">
        <f>IF(AF1&lt;=Summary!$B$37*12,SUM(AF37:AF65),0)</f>
        <v>123311.27826709514</v>
      </c>
      <c r="AG66" s="298">
        <f>IF(AG1&lt;=Summary!$B$37*12,SUM(AG37:AG65),0)</f>
        <v>123913.46306913187</v>
      </c>
      <c r="AH66" s="298">
        <f>IF(AH1&lt;=Summary!$B$37*12,SUM(AH37:AH65),0)</f>
        <v>124517.13302134325</v>
      </c>
      <c r="AI66" s="298">
        <f>IF(AI1&lt;=Summary!$B$37*12,SUM(AI37:AI65),0)</f>
        <v>125122.29178651031</v>
      </c>
      <c r="AJ66" s="298">
        <f>IF(AJ1&lt;=Summary!$B$37*12,SUM(AJ37:AJ65),0)</f>
        <v>125728.94303644721</v>
      </c>
      <c r="AK66" s="298">
        <f>IF(AK1&lt;=Summary!$B$37*12,SUM(AK37:AK65),0)</f>
        <v>126337.09045202423</v>
      </c>
      <c r="AL66" s="298">
        <f>IF(AL1&lt;=Summary!$B$37*12,SUM(AL37:AL65),0)</f>
        <v>126946.7377231893</v>
      </c>
      <c r="AM66" s="298">
        <f>IF(AM1&lt;=Summary!$B$37*12,SUM(AM37:AM65),0)</f>
        <v>127557.88854899105</v>
      </c>
      <c r="AN66" s="298">
        <f>IF(AN1&lt;=Summary!$B$37*12,SUM(AN37:AN65),0)</f>
        <v>91993.603480637772</v>
      </c>
      <c r="AO66" s="298">
        <f>IF(AO1&lt;=Summary!$B$37*12,SUM(AO37:AO65),0)</f>
        <v>92615.223573589989</v>
      </c>
      <c r="AP66" s="298">
        <f>IF(AP1&lt;=Summary!$B$37*12,SUM(AP37:AP65),0)</f>
        <v>93238.376749387244</v>
      </c>
      <c r="AQ66" s="298">
        <f>IF(AQ1&lt;=Summary!$B$37*12,SUM(AQ37:AQ65),0)</f>
        <v>93863.066789025499</v>
      </c>
      <c r="AR66" s="298">
        <f>IF(AR1&lt;=Summary!$B$37*12,SUM(AR37:AR65),0)</f>
        <v>94489.297482825554</v>
      </c>
      <c r="AS66" s="298">
        <f>IF(AS1&lt;=Summary!$B$37*12,SUM(AS37:AS65),0)</f>
        <v>95117.072630456183</v>
      </c>
      <c r="AT66" s="298">
        <f>IF(AT1&lt;=Summary!$B$37*12,SUM(AT37:AT65),0)</f>
        <v>95746.396040957276</v>
      </c>
      <c r="AU66" s="298">
        <f>IF(AU1&lt;=Summary!$B$37*12,SUM(AU37:AU65),0)</f>
        <v>96377.271532762737</v>
      </c>
      <c r="AV66" s="298">
        <f>IF(AV1&lt;=Summary!$B$37*12,SUM(AV37:AV65),0)</f>
        <v>97009.70293372366</v>
      </c>
      <c r="AW66" s="298">
        <f>IF(AW1&lt;=Summary!$B$37*12,SUM(AW37:AW65),0)</f>
        <v>97643.694081131835</v>
      </c>
      <c r="AX66" s="298">
        <f>IF(AX1&lt;=Summary!$B$37*12,SUM(AX37:AX65),0)</f>
        <v>98279.248821742716</v>
      </c>
      <c r="AY66" s="298">
        <f>IF(AY1&lt;=Summary!$B$37*12,SUM(AY37:AY65),0)</f>
        <v>98916.371011799085</v>
      </c>
      <c r="AZ66" s="298">
        <f>IF(AZ1&lt;=Summary!$B$37*12,SUM(AZ37:AZ65),0)</f>
        <v>98608.895689534111</v>
      </c>
      <c r="BA66" s="298">
        <f>IF(BA1&lt;=Summary!$B$37*12,SUM(BA37:BA65),0)</f>
        <v>99249.164385274868</v>
      </c>
      <c r="BB66" s="298">
        <f>IF(BB1&lt;=Summary!$B$37*12,SUM(BB37:BB65),0)</f>
        <v>99891.012156346027</v>
      </c>
      <c r="BC66" s="298">
        <f>IF(BC1&lt;=Summary!$B$37*12,SUM(BC37:BC65),0)</f>
        <v>100534.44289717346</v>
      </c>
      <c r="BD66" s="298">
        <f>IF(BD1&lt;=Summary!$B$37*12,SUM(BD37:BD65),0)</f>
        <v>101179.46051178747</v>
      </c>
      <c r="BE66" s="298">
        <f>IF(BE1&lt;=Summary!$B$37*12,SUM(BE37:BE65),0)</f>
        <v>101826.06891384715</v>
      </c>
      <c r="BF66" s="298">
        <f>IF(BF1&lt;=Summary!$B$37*12,SUM(BF37:BF65),0)</f>
        <v>102474.27202666333</v>
      </c>
      <c r="BG66" s="298">
        <f>IF(BG1&lt;=Summary!$B$37*12,SUM(BG37:BG65),0)</f>
        <v>103124.07378322282</v>
      </c>
      <c r="BH66" s="298">
        <f>IF(BH1&lt;=Summary!$B$37*12,SUM(BH37:BH65),0)</f>
        <v>103775.47812621261</v>
      </c>
      <c r="BI66" s="298">
        <f>IF(BI1&lt;=Summary!$B$37*12,SUM(BI37:BI65),0)</f>
        <v>104428.48900804299</v>
      </c>
      <c r="BJ66" s="298">
        <f>IF(BJ1&lt;=Summary!$B$37*12,SUM(BJ37:BJ65),0)</f>
        <v>105083.11039087226</v>
      </c>
      <c r="BK66" s="298">
        <f>IF(BK1&lt;=Summary!$B$37*12,SUM(BK37:BK65),0)</f>
        <v>105739.34624663024</v>
      </c>
      <c r="BL66" s="298">
        <f>IF(BL1&lt;=Summary!$B$37*12,SUM(BL37:BL65),0)</f>
        <v>105430.19608072244</v>
      </c>
      <c r="BM66" s="298">
        <f>IF(BM1&lt;=Summary!$B$37*12,SUM(BM37:BM65),0)</f>
        <v>106089.67283733538</v>
      </c>
      <c r="BN66" s="298">
        <f>IF(BN1&lt;=Summary!$B$37*12,SUM(BN37:BN65),0)</f>
        <v>106750.77604153872</v>
      </c>
      <c r="BO66" s="298">
        <f>IF(BO1&lt;=Summary!$B$37*12,SUM(BO37:BO65),0)</f>
        <v>107413.50970459086</v>
      </c>
      <c r="BP66" s="298">
        <f>IF(BP1&lt;=Summary!$B$37*12,SUM(BP37:BP65),0)</f>
        <v>108077.87784764345</v>
      </c>
      <c r="BQ66" s="298">
        <f>IF(BQ1&lt;=Summary!$B$37*12,SUM(BQ37:BQ65),0)</f>
        <v>108743.88450176473</v>
      </c>
      <c r="BR66" s="298">
        <f>IF(BR1&lt;=Summary!$B$37*12,SUM(BR37:BR65),0)</f>
        <v>109411.5337079654</v>
      </c>
      <c r="BS66" s="298">
        <f>IF(BS1&lt;=Summary!$B$37*12,SUM(BS37:BS65),0)</f>
        <v>110080.82951722178</v>
      </c>
      <c r="BT66" s="298">
        <f>IF(BT1&lt;=Summary!$B$37*12,SUM(BT37:BT65),0)</f>
        <v>110751.77599050119</v>
      </c>
      <c r="BU66" s="298">
        <f>IF(BU1&lt;=Summary!$B$37*12,SUM(BU37:BU65),0)</f>
        <v>111424.37719878659</v>
      </c>
      <c r="BV66" s="298">
        <f>IF(BV1&lt;=Summary!$B$37*12,SUM(BV37:BV65),0)</f>
        <v>112098.6372231007</v>
      </c>
      <c r="BW66" s="298">
        <f>IF(BW1&lt;=Summary!$B$37*12,SUM(BW37:BW65),0)</f>
        <v>112774.56015453144</v>
      </c>
      <c r="BX66" s="298">
        <f>IF(BX1&lt;=Summary!$B$37*12,SUM(BX37:BX65),0)</f>
        <v>112463.83588799217</v>
      </c>
      <c r="BY66" s="298">
        <f>IF(BY1&lt;=Summary!$B$37*12,SUM(BY37:BY65),0)</f>
        <v>113143.09694730351</v>
      </c>
      <c r="BZ66" s="298">
        <f>IF(BZ1&lt;=Summary!$B$37*12,SUM(BZ37:BZ65),0)</f>
        <v>113824.03324763291</v>
      </c>
      <c r="CA66" s="298">
        <f>IF(CA1&lt;=Summary!$B$37*12,SUM(CA37:CA65),0)</f>
        <v>114506.64892057673</v>
      </c>
      <c r="CB66" s="298">
        <f>IF(CB1&lt;=Summary!$B$37*12,SUM(CB37:CB65),0)</f>
        <v>115190.94810792076</v>
      </c>
      <c r="CC66" s="298">
        <f>IF(CC1&lt;=Summary!$B$37*12,SUM(CC37:CC65),0)</f>
        <v>115876.93496166574</v>
      </c>
      <c r="CD66" s="298">
        <f>IF(CD1&lt;=Summary!$B$37*12,SUM(CD37:CD65),0)</f>
        <v>116564.61364405238</v>
      </c>
      <c r="CE66" s="298">
        <f>IF(CE1&lt;=Summary!$B$37*12,SUM(CE37:CE65),0)</f>
        <v>117253.98832758641</v>
      </c>
      <c r="CF66" s="298">
        <f>IF(CF1&lt;=Summary!$B$37*12,SUM(CF37:CF65),0)</f>
        <v>117945.06319506429</v>
      </c>
      <c r="CG66" s="298">
        <f>IF(CG1&lt;=Summary!$B$37*12,SUM(CG37:CG65),0)</f>
        <v>118637.84243959811</v>
      </c>
      <c r="CH66" s="298">
        <f>IF(CH1&lt;=Summary!$B$37*12,SUM(CH37:CH65),0)</f>
        <v>119332.33026464167</v>
      </c>
      <c r="CI66" s="298">
        <f>IF(CI1&lt;=Summary!$B$37*12,SUM(CI37:CI65),0)</f>
        <v>120028.5308840154</v>
      </c>
      <c r="CJ66" s="298">
        <f>IF(CJ1&lt;=Summary!$B$37*12,SUM(CJ37:CJ65),0)</f>
        <v>119716.33930191246</v>
      </c>
      <c r="CK66" s="298">
        <f>IF(CK1&lt;=Summary!$B$37*12,SUM(CK37:CK65),0)</f>
        <v>120415.97819300316</v>
      </c>
      <c r="CL66" s="298">
        <f>IF(CL1&lt;=Summary!$B$37*12,SUM(CL37:CL65),0)</f>
        <v>121117.34258234251</v>
      </c>
      <c r="CM66" s="298">
        <f>IF(CM1&lt;=Summary!$B$37*12,SUM(CM37:CM65),0)</f>
        <v>121820.43672547463</v>
      </c>
      <c r="CN66" s="298">
        <f>IF(CN1&lt;=Summary!$B$37*12,SUM(CN37:CN65),0)</f>
        <v>122525.26488843904</v>
      </c>
      <c r="CO66" s="298">
        <f>IF(CO1&lt;=Summary!$B$37*12,SUM(CO37:CO65),0)</f>
        <v>123231.8313477964</v>
      </c>
      <c r="CP66" s="298">
        <f>IF(CP1&lt;=Summary!$B$37*12,SUM(CP37:CP65),0)</f>
        <v>123940.14039065465</v>
      </c>
      <c r="CQ66" s="298">
        <f>IF(CQ1&lt;=Summary!$B$37*12,SUM(CQ37:CQ65),0)</f>
        <v>124650.19631469468</v>
      </c>
      <c r="CR66" s="298">
        <f>IF(CR1&lt;=Summary!$B$37*12,SUM(CR37:CR65),0)</f>
        <v>125362.00342819688</v>
      </c>
      <c r="CS66" s="298">
        <f>IF(CS1&lt;=Summary!$B$37*12,SUM(CS37:CS65),0)</f>
        <v>126075.56605006679</v>
      </c>
      <c r="CT66" s="298">
        <f>IF(CT1&lt;=Summary!$B$37*12,SUM(CT37:CT65),0)</f>
        <v>126790.88850986175</v>
      </c>
      <c r="CU66" s="298">
        <f>IF(CU1&lt;=Summary!$B$37*12,SUM(CU37:CU65),0)</f>
        <v>127507.97514781659</v>
      </c>
      <c r="CV66" s="298">
        <f>IF(CV1&lt;=Summary!$B$37*12,SUM(CV37:CV65),0)</f>
        <v>127194.42931893189</v>
      </c>
      <c r="CW66" s="298">
        <f>IF(CW1&lt;=Summary!$B$37*12,SUM(CW37:CW65),0)</f>
        <v>127915.05737675531</v>
      </c>
      <c r="CX66" s="298">
        <f>IF(CX1&lt;=Summary!$B$37*12,SUM(CX37:CX65),0)</f>
        <v>128637.46269777478</v>
      </c>
      <c r="CY66" s="298">
        <f>IF(CY1&lt;=Summary!$B$37*12,SUM(CY37:CY65),0)</f>
        <v>129361.64966520082</v>
      </c>
      <c r="CZ66" s="298">
        <f>IF(CZ1&lt;=Summary!$B$37*12,SUM(CZ37:CZ65),0)</f>
        <v>130087.62267305417</v>
      </c>
      <c r="DA66" s="298">
        <f>IF(DA1&lt;=Summary!$B$37*12,SUM(DA37:DA65),0)</f>
        <v>130815.38612619226</v>
      </c>
      <c r="DB66" s="298">
        <f>IF(DB1&lt;=Summary!$B$37*12,SUM(DB37:DB65),0)</f>
        <v>131544.94444033626</v>
      </c>
      <c r="DC66" s="298">
        <f>IF(DC1&lt;=Summary!$B$37*12,SUM(DC37:DC65),0)</f>
        <v>132276.30204209752</v>
      </c>
      <c r="DD66" s="298">
        <f>IF(DD1&lt;=Summary!$B$37*12,SUM(DD37:DD65),0)</f>
        <v>133009.46336900475</v>
      </c>
      <c r="DE66" s="298">
        <f>IF(DE1&lt;=Summary!$B$37*12,SUM(DE37:DE65),0)</f>
        <v>133744.43286953078</v>
      </c>
      <c r="DF66" s="298">
        <f>IF(DF1&lt;=Summary!$B$37*12,SUM(DF37:DF65),0)</f>
        <v>134481.21500311949</v>
      </c>
      <c r="DG66" s="298">
        <f>IF(DG1&lt;=Summary!$B$37*12,SUM(DG37:DG65),0)</f>
        <v>135219.81424021313</v>
      </c>
      <c r="DH66" s="298">
        <f>IF(DH1&lt;=Summary!$B$37*12,SUM(DH37:DH65),0)</f>
        <v>134905.03376715683</v>
      </c>
      <c r="DI66" s="298">
        <f>IF(DI1&lt;=Summary!$B$37*12,SUM(DI37:DI65),0)</f>
        <v>135647.28066671488</v>
      </c>
      <c r="DJ66" s="298">
        <f>IF(DJ1&lt;=Summary!$B$37*12,SUM(DJ37:DJ65),0)</f>
        <v>136391.3581473649</v>
      </c>
      <c r="DK66" s="298">
        <f>IF(DK1&lt;=Summary!$B$37*12,SUM(DK37:DK65),0)</f>
        <v>137137.27072381388</v>
      </c>
      <c r="DL66" s="298">
        <f>IF(DL1&lt;=Summary!$B$37*12,SUM(DL37:DL65),0)</f>
        <v>137885.02292190271</v>
      </c>
      <c r="DM66" s="298">
        <f>IF(DM1&lt;=Summary!$B$37*12,SUM(DM37:DM65),0)</f>
        <v>138634.61927863496</v>
      </c>
      <c r="DN66" s="298">
        <f>IF(DN1&lt;=Summary!$B$37*12,SUM(DN37:DN65),0)</f>
        <v>139386.06434220332</v>
      </c>
      <c r="DO66" s="298">
        <f>IF(DO1&lt;=Summary!$B$37*12,SUM(DO37:DO65),0)</f>
        <v>140139.36267201739</v>
      </c>
      <c r="DP66" s="298">
        <f>IF(DP1&lt;=Summary!$B$37*12,SUM(DP37:DP65),0)</f>
        <v>140894.51883873175</v>
      </c>
      <c r="DQ66" s="298">
        <f>IF(DQ1&lt;=Summary!$B$37*12,SUM(DQ37:DQ65),0)</f>
        <v>141651.53742427361</v>
      </c>
      <c r="DR66" s="298">
        <f>IF(DR1&lt;=Summary!$B$37*12,SUM(DR37:DR65),0)</f>
        <v>142410.42302186997</v>
      </c>
      <c r="DS66" s="298">
        <f ca="1">IF(DS1&lt;=Summary!$B$37*12,SUM(DS37:DS65),0)</f>
        <v>31844177.391662352</v>
      </c>
      <c r="DT66" s="298">
        <f>IF(DT1&lt;=Summary!$B$37*12,SUM(DT37:DT65),0)</f>
        <v>0</v>
      </c>
      <c r="DU66" s="298">
        <f>IF(DU1&lt;=Summary!$B$37*12,SUM(DU37:DU65),0)</f>
        <v>0</v>
      </c>
      <c r="DV66" s="298">
        <f>IF(DV1&lt;=Summary!$B$37*12,SUM(DV37:DV65),0)</f>
        <v>0</v>
      </c>
      <c r="DW66" s="298">
        <f>IF(DW1&lt;=Summary!$B$37*12,SUM(DW37:DW65),0)</f>
        <v>0</v>
      </c>
      <c r="DX66" s="298">
        <f>IF(DX1&lt;=Summary!$B$37*12,SUM(DX37:DX65),0)</f>
        <v>0</v>
      </c>
      <c r="DY66" s="298">
        <f>IF(DY1&lt;=Summary!$B$37*12,SUM(DY37:DY65),0)</f>
        <v>0</v>
      </c>
      <c r="DZ66" s="298">
        <f>IF(DZ1&lt;=Summary!$B$37*12,SUM(DZ37:DZ65),0)</f>
        <v>0</v>
      </c>
      <c r="EA66" s="298">
        <f>IF(EA1&lt;=Summary!$B$37*12,SUM(EA37:EA65),0)</f>
        <v>0</v>
      </c>
      <c r="EB66" s="298">
        <f>IF(EB1&lt;=Summary!$B$37*12,SUM(EB37:EB65),0)</f>
        <v>0</v>
      </c>
      <c r="EC66" s="298">
        <f>IF(EC1&lt;=Summary!$B$37*12,SUM(EC37:EC65),0)</f>
        <v>0</v>
      </c>
      <c r="ED66" s="298">
        <f>IF(ED1&lt;=Summary!$B$37*12,SUM(ED37:ED65),0)</f>
        <v>0</v>
      </c>
      <c r="EE66" s="298">
        <f>IF(EE1&lt;=Summary!$B$37*12,SUM(EE37:EE65),0)</f>
        <v>0</v>
      </c>
    </row>
    <row r="68" spans="1:135" x14ac:dyDescent="0.4">
      <c r="B68" s="110" t="s">
        <v>167</v>
      </c>
      <c r="C68" s="132">
        <f ca="1">IFERROR(XIRR(C66:EE66,C3:EE3,0.1),0)</f>
        <v>0.14024879336357118</v>
      </c>
    </row>
    <row r="69" spans="1:135" x14ac:dyDescent="0.4">
      <c r="B69" s="110" t="s">
        <v>168</v>
      </c>
      <c r="C69" s="133">
        <f ca="1">IFERROR(SUMIF(C66:EE66,"&gt;"&amp;0,C66:EE66)/-SUMIF(C66:EE66,"&lt;"&amp;0,C66:EE66),0)</f>
        <v>3.0486726194659157</v>
      </c>
    </row>
    <row r="70" spans="1:135" x14ac:dyDescent="0.4">
      <c r="B70" s="110" t="s">
        <v>169</v>
      </c>
      <c r="C70" s="134">
        <f ca="1">IFERROR('Annual CF'!C68,0)</f>
        <v>8.3910176169892534E-2</v>
      </c>
    </row>
    <row r="71" spans="1:135" x14ac:dyDescent="0.4">
      <c r="A71" s="127"/>
      <c r="EE71" s="127" t="s">
        <v>72</v>
      </c>
    </row>
    <row r="72" spans="1:135" x14ac:dyDescent="0.4">
      <c r="B72" s="101" t="s">
        <v>171</v>
      </c>
      <c r="C72" s="291">
        <f>WORKINGCAP</f>
        <v>100000</v>
      </c>
      <c r="D72" s="291">
        <f>C72-D59</f>
        <v>100000</v>
      </c>
      <c r="E72" s="291">
        <f t="shared" ref="E72:BP72" si="24">D72-E59</f>
        <v>100000</v>
      </c>
      <c r="F72" s="291">
        <f t="shared" si="24"/>
        <v>100000</v>
      </c>
      <c r="G72" s="291">
        <f t="shared" si="24"/>
        <v>100000</v>
      </c>
      <c r="H72" s="291">
        <f t="shared" si="24"/>
        <v>100000</v>
      </c>
      <c r="I72" s="291">
        <f t="shared" si="24"/>
        <v>100000</v>
      </c>
      <c r="J72" s="291">
        <f t="shared" si="24"/>
        <v>100000</v>
      </c>
      <c r="K72" s="291">
        <f t="shared" si="24"/>
        <v>100000</v>
      </c>
      <c r="L72" s="291">
        <f t="shared" si="24"/>
        <v>100000</v>
      </c>
      <c r="M72" s="291">
        <f t="shared" si="24"/>
        <v>100000</v>
      </c>
      <c r="N72" s="291">
        <f t="shared" si="24"/>
        <v>100000</v>
      </c>
      <c r="O72" s="291">
        <f t="shared" si="24"/>
        <v>100000</v>
      </c>
      <c r="P72" s="291">
        <f t="shared" si="24"/>
        <v>100000</v>
      </c>
      <c r="Q72" s="291">
        <f t="shared" si="24"/>
        <v>100000</v>
      </c>
      <c r="R72" s="291">
        <f t="shared" si="24"/>
        <v>100000</v>
      </c>
      <c r="S72" s="291">
        <f t="shared" si="24"/>
        <v>100000</v>
      </c>
      <c r="T72" s="291">
        <f t="shared" si="24"/>
        <v>100000</v>
      </c>
      <c r="U72" s="291">
        <f t="shared" si="24"/>
        <v>100000</v>
      </c>
      <c r="V72" s="291">
        <f t="shared" si="24"/>
        <v>100000</v>
      </c>
      <c r="W72" s="291">
        <f t="shared" si="24"/>
        <v>100000</v>
      </c>
      <c r="X72" s="291">
        <f t="shared" si="24"/>
        <v>100000</v>
      </c>
      <c r="Y72" s="291">
        <f t="shared" si="24"/>
        <v>100000</v>
      </c>
      <c r="Z72" s="291">
        <f t="shared" si="24"/>
        <v>100000</v>
      </c>
      <c r="AA72" s="291">
        <f t="shared" si="24"/>
        <v>100000</v>
      </c>
      <c r="AB72" s="291">
        <f t="shared" si="24"/>
        <v>100000</v>
      </c>
      <c r="AC72" s="291">
        <f t="shared" si="24"/>
        <v>100000</v>
      </c>
      <c r="AD72" s="291">
        <f t="shared" si="24"/>
        <v>100000</v>
      </c>
      <c r="AE72" s="291">
        <f t="shared" si="24"/>
        <v>100000</v>
      </c>
      <c r="AF72" s="291">
        <f t="shared" si="24"/>
        <v>100000</v>
      </c>
      <c r="AG72" s="291">
        <f t="shared" si="24"/>
        <v>100000</v>
      </c>
      <c r="AH72" s="291">
        <f t="shared" si="24"/>
        <v>100000</v>
      </c>
      <c r="AI72" s="291">
        <f t="shared" si="24"/>
        <v>100000</v>
      </c>
      <c r="AJ72" s="291">
        <f t="shared" si="24"/>
        <v>100000</v>
      </c>
      <c r="AK72" s="291">
        <f t="shared" si="24"/>
        <v>100000</v>
      </c>
      <c r="AL72" s="291">
        <f t="shared" si="24"/>
        <v>100000</v>
      </c>
      <c r="AM72" s="291">
        <f t="shared" si="24"/>
        <v>100000</v>
      </c>
      <c r="AN72" s="291">
        <f t="shared" si="24"/>
        <v>100000</v>
      </c>
      <c r="AO72" s="291">
        <f t="shared" si="24"/>
        <v>100000</v>
      </c>
      <c r="AP72" s="291">
        <f t="shared" si="24"/>
        <v>100000</v>
      </c>
      <c r="AQ72" s="291">
        <f t="shared" si="24"/>
        <v>100000</v>
      </c>
      <c r="AR72" s="291">
        <f t="shared" si="24"/>
        <v>100000</v>
      </c>
      <c r="AS72" s="291">
        <f t="shared" si="24"/>
        <v>100000</v>
      </c>
      <c r="AT72" s="291">
        <f t="shared" si="24"/>
        <v>100000</v>
      </c>
      <c r="AU72" s="291">
        <f t="shared" si="24"/>
        <v>100000</v>
      </c>
      <c r="AV72" s="291">
        <f t="shared" si="24"/>
        <v>100000</v>
      </c>
      <c r="AW72" s="291">
        <f t="shared" si="24"/>
        <v>100000</v>
      </c>
      <c r="AX72" s="291">
        <f t="shared" si="24"/>
        <v>100000</v>
      </c>
      <c r="AY72" s="291">
        <f t="shared" si="24"/>
        <v>100000</v>
      </c>
      <c r="AZ72" s="291">
        <f t="shared" si="24"/>
        <v>100000</v>
      </c>
      <c r="BA72" s="291">
        <f t="shared" si="24"/>
        <v>100000</v>
      </c>
      <c r="BB72" s="291">
        <f t="shared" si="24"/>
        <v>100000</v>
      </c>
      <c r="BC72" s="291">
        <f t="shared" si="24"/>
        <v>100000</v>
      </c>
      <c r="BD72" s="291">
        <f t="shared" si="24"/>
        <v>100000</v>
      </c>
      <c r="BE72" s="291">
        <f t="shared" si="24"/>
        <v>100000</v>
      </c>
      <c r="BF72" s="291">
        <f t="shared" si="24"/>
        <v>100000</v>
      </c>
      <c r="BG72" s="291">
        <f t="shared" si="24"/>
        <v>100000</v>
      </c>
      <c r="BH72" s="291">
        <f t="shared" si="24"/>
        <v>100000</v>
      </c>
      <c r="BI72" s="291">
        <f t="shared" si="24"/>
        <v>100000</v>
      </c>
      <c r="BJ72" s="291">
        <f t="shared" si="24"/>
        <v>100000</v>
      </c>
      <c r="BK72" s="291">
        <f t="shared" si="24"/>
        <v>100000</v>
      </c>
      <c r="BL72" s="291">
        <f t="shared" si="24"/>
        <v>100000</v>
      </c>
      <c r="BM72" s="291">
        <f t="shared" si="24"/>
        <v>100000</v>
      </c>
      <c r="BN72" s="291">
        <f t="shared" si="24"/>
        <v>100000</v>
      </c>
      <c r="BO72" s="291">
        <f t="shared" si="24"/>
        <v>100000</v>
      </c>
      <c r="BP72" s="291">
        <f t="shared" si="24"/>
        <v>100000</v>
      </c>
      <c r="BQ72" s="291">
        <f t="shared" ref="BQ72:EB72" si="25">BP72-BQ59</f>
        <v>100000</v>
      </c>
      <c r="BR72" s="291">
        <f t="shared" si="25"/>
        <v>100000</v>
      </c>
      <c r="BS72" s="291">
        <f t="shared" si="25"/>
        <v>100000</v>
      </c>
      <c r="BT72" s="291">
        <f t="shared" si="25"/>
        <v>100000</v>
      </c>
      <c r="BU72" s="291">
        <f t="shared" si="25"/>
        <v>100000</v>
      </c>
      <c r="BV72" s="291">
        <f t="shared" si="25"/>
        <v>100000</v>
      </c>
      <c r="BW72" s="291">
        <f t="shared" si="25"/>
        <v>100000</v>
      </c>
      <c r="BX72" s="291">
        <f t="shared" si="25"/>
        <v>100000</v>
      </c>
      <c r="BY72" s="291">
        <f t="shared" si="25"/>
        <v>100000</v>
      </c>
      <c r="BZ72" s="291">
        <f t="shared" si="25"/>
        <v>100000</v>
      </c>
      <c r="CA72" s="291">
        <f t="shared" si="25"/>
        <v>100000</v>
      </c>
      <c r="CB72" s="291">
        <f t="shared" si="25"/>
        <v>100000</v>
      </c>
      <c r="CC72" s="291">
        <f t="shared" si="25"/>
        <v>100000</v>
      </c>
      <c r="CD72" s="291">
        <f t="shared" si="25"/>
        <v>100000</v>
      </c>
      <c r="CE72" s="291">
        <f t="shared" si="25"/>
        <v>100000</v>
      </c>
      <c r="CF72" s="291">
        <f t="shared" si="25"/>
        <v>100000</v>
      </c>
      <c r="CG72" s="291">
        <f t="shared" si="25"/>
        <v>100000</v>
      </c>
      <c r="CH72" s="291">
        <f t="shared" si="25"/>
        <v>100000</v>
      </c>
      <c r="CI72" s="291">
        <f t="shared" si="25"/>
        <v>100000</v>
      </c>
      <c r="CJ72" s="291">
        <f t="shared" si="25"/>
        <v>100000</v>
      </c>
      <c r="CK72" s="291">
        <f t="shared" si="25"/>
        <v>100000</v>
      </c>
      <c r="CL72" s="291">
        <f t="shared" si="25"/>
        <v>100000</v>
      </c>
      <c r="CM72" s="291">
        <f t="shared" si="25"/>
        <v>100000</v>
      </c>
      <c r="CN72" s="291">
        <f t="shared" si="25"/>
        <v>100000</v>
      </c>
      <c r="CO72" s="291">
        <f t="shared" si="25"/>
        <v>100000</v>
      </c>
      <c r="CP72" s="291">
        <f t="shared" si="25"/>
        <v>100000</v>
      </c>
      <c r="CQ72" s="291">
        <f t="shared" si="25"/>
        <v>100000</v>
      </c>
      <c r="CR72" s="291">
        <f t="shared" si="25"/>
        <v>100000</v>
      </c>
      <c r="CS72" s="291">
        <f t="shared" si="25"/>
        <v>100000</v>
      </c>
      <c r="CT72" s="291">
        <f t="shared" si="25"/>
        <v>100000</v>
      </c>
      <c r="CU72" s="291">
        <f t="shared" si="25"/>
        <v>100000</v>
      </c>
      <c r="CV72" s="291">
        <f t="shared" si="25"/>
        <v>100000</v>
      </c>
      <c r="CW72" s="291">
        <f t="shared" si="25"/>
        <v>100000</v>
      </c>
      <c r="CX72" s="291">
        <f t="shared" si="25"/>
        <v>100000</v>
      </c>
      <c r="CY72" s="291">
        <f t="shared" si="25"/>
        <v>100000</v>
      </c>
      <c r="CZ72" s="291">
        <f t="shared" si="25"/>
        <v>100000</v>
      </c>
      <c r="DA72" s="291">
        <f t="shared" si="25"/>
        <v>100000</v>
      </c>
      <c r="DB72" s="291">
        <f t="shared" si="25"/>
        <v>100000</v>
      </c>
      <c r="DC72" s="291">
        <f t="shared" si="25"/>
        <v>100000</v>
      </c>
      <c r="DD72" s="291">
        <f t="shared" si="25"/>
        <v>100000</v>
      </c>
      <c r="DE72" s="291">
        <f t="shared" si="25"/>
        <v>100000</v>
      </c>
      <c r="DF72" s="291">
        <f t="shared" si="25"/>
        <v>100000</v>
      </c>
      <c r="DG72" s="291">
        <f t="shared" si="25"/>
        <v>100000</v>
      </c>
      <c r="DH72" s="291">
        <f t="shared" si="25"/>
        <v>100000</v>
      </c>
      <c r="DI72" s="291">
        <f t="shared" si="25"/>
        <v>100000</v>
      </c>
      <c r="DJ72" s="291">
        <f t="shared" si="25"/>
        <v>100000</v>
      </c>
      <c r="DK72" s="291">
        <f t="shared" si="25"/>
        <v>100000</v>
      </c>
      <c r="DL72" s="291">
        <f t="shared" si="25"/>
        <v>100000</v>
      </c>
      <c r="DM72" s="291">
        <f t="shared" si="25"/>
        <v>100000</v>
      </c>
      <c r="DN72" s="291">
        <f t="shared" si="25"/>
        <v>100000</v>
      </c>
      <c r="DO72" s="291">
        <f t="shared" si="25"/>
        <v>100000</v>
      </c>
      <c r="DP72" s="291">
        <f t="shared" si="25"/>
        <v>100000</v>
      </c>
      <c r="DQ72" s="291">
        <f t="shared" si="25"/>
        <v>100000</v>
      </c>
      <c r="DR72" s="291">
        <f t="shared" si="25"/>
        <v>100000</v>
      </c>
      <c r="DS72" s="291">
        <f t="shared" si="25"/>
        <v>0</v>
      </c>
      <c r="DT72" s="291">
        <f t="shared" ca="1" si="25"/>
        <v>0</v>
      </c>
      <c r="DU72" s="291">
        <f t="shared" ca="1" si="25"/>
        <v>0</v>
      </c>
      <c r="DV72" s="291">
        <f t="shared" ca="1" si="25"/>
        <v>0</v>
      </c>
      <c r="DW72" s="291">
        <f t="shared" ca="1" si="25"/>
        <v>0</v>
      </c>
      <c r="DX72" s="291">
        <f t="shared" ca="1" si="25"/>
        <v>0</v>
      </c>
      <c r="DY72" s="291">
        <f t="shared" ca="1" si="25"/>
        <v>0</v>
      </c>
      <c r="DZ72" s="291">
        <f t="shared" ca="1" si="25"/>
        <v>0</v>
      </c>
      <c r="EA72" s="291">
        <f t="shared" ca="1" si="25"/>
        <v>0</v>
      </c>
      <c r="EB72" s="291">
        <f t="shared" ca="1" si="25"/>
        <v>0</v>
      </c>
      <c r="EC72" s="291">
        <f t="shared" ref="EC72:EE72" ca="1" si="26">EB72-EC59</f>
        <v>0</v>
      </c>
      <c r="ED72" s="291">
        <f t="shared" ca="1" si="26"/>
        <v>0</v>
      </c>
      <c r="EE72" s="291">
        <f t="shared" ca="1" si="26"/>
        <v>0</v>
      </c>
    </row>
  </sheetData>
  <pageMargins left="0.7" right="0.7" top="0.75" bottom="0.75" header="0.3" footer="0.3"/>
  <pageSetup scale="10"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8"/>
  <sheetViews>
    <sheetView showGridLines="0" view="pageBreakPreview" zoomScale="85" zoomScaleNormal="90" zoomScaleSheetLayoutView="85" zoomScalePageLayoutView="150" workbookViewId="0"/>
  </sheetViews>
  <sheetFormatPr defaultColWidth="8.83984375" defaultRowHeight="13.8" x14ac:dyDescent="0.45"/>
  <cols>
    <col min="1" max="1" width="11.7890625" style="136" bestFit="1" customWidth="1"/>
    <col min="2" max="2" width="27.578125" style="136" bestFit="1" customWidth="1"/>
    <col min="3" max="3" width="12.9453125" style="136" bestFit="1" customWidth="1"/>
    <col min="4" max="5" width="11" style="136" bestFit="1" customWidth="1"/>
    <col min="6" max="6" width="12.9453125" style="136" bestFit="1" customWidth="1"/>
    <col min="7" max="8" width="12.15625" style="136" bestFit="1" customWidth="1"/>
    <col min="9" max="9" width="10.83984375" style="136" bestFit="1" customWidth="1"/>
    <col min="10" max="10" width="12.15625" style="136" bestFit="1" customWidth="1"/>
    <col min="11" max="13" width="10.83984375" style="136" bestFit="1" customWidth="1"/>
    <col min="14" max="16384" width="8.83984375" style="136"/>
  </cols>
  <sheetData>
    <row r="1" spans="1:13" x14ac:dyDescent="0.45">
      <c r="A1" s="1"/>
      <c r="B1" s="122" t="s">
        <v>126</v>
      </c>
      <c r="C1" s="123" t="s">
        <v>160</v>
      </c>
      <c r="D1" s="123">
        <v>1</v>
      </c>
      <c r="E1" s="123">
        <f>D1+1</f>
        <v>2</v>
      </c>
      <c r="F1" s="123">
        <f t="shared" ref="F1:M1" si="0">E1+1</f>
        <v>3</v>
      </c>
      <c r="G1" s="123">
        <f t="shared" si="0"/>
        <v>4</v>
      </c>
      <c r="H1" s="123">
        <f t="shared" si="0"/>
        <v>5</v>
      </c>
      <c r="I1" s="123">
        <f t="shared" si="0"/>
        <v>6</v>
      </c>
      <c r="J1" s="123">
        <f t="shared" si="0"/>
        <v>7</v>
      </c>
      <c r="K1" s="123">
        <f t="shared" si="0"/>
        <v>8</v>
      </c>
      <c r="L1" s="123">
        <f t="shared" si="0"/>
        <v>9</v>
      </c>
      <c r="M1" s="135">
        <f t="shared" si="0"/>
        <v>10</v>
      </c>
    </row>
    <row r="2" spans="1:13" x14ac:dyDescent="0.45">
      <c r="A2" s="1"/>
      <c r="B2" s="124" t="s">
        <v>71</v>
      </c>
      <c r="C2" s="125">
        <f>+'Monthly CF'!C3</f>
        <v>44043</v>
      </c>
      <c r="D2" s="125">
        <f>EOMONTH(C2,12)</f>
        <v>44408</v>
      </c>
      <c r="E2" s="125">
        <f t="shared" ref="E2:M2" si="1">EOMONTH(D2,12)</f>
        <v>44773</v>
      </c>
      <c r="F2" s="125">
        <f t="shared" si="1"/>
        <v>45138</v>
      </c>
      <c r="G2" s="125">
        <f t="shared" si="1"/>
        <v>45504</v>
      </c>
      <c r="H2" s="125">
        <f t="shared" si="1"/>
        <v>45869</v>
      </c>
      <c r="I2" s="125">
        <f t="shared" si="1"/>
        <v>46234</v>
      </c>
      <c r="J2" s="125">
        <f t="shared" si="1"/>
        <v>46599</v>
      </c>
      <c r="K2" s="125">
        <f t="shared" si="1"/>
        <v>46965</v>
      </c>
      <c r="L2" s="125">
        <f t="shared" si="1"/>
        <v>47330</v>
      </c>
      <c r="M2" s="137">
        <f t="shared" si="1"/>
        <v>47695</v>
      </c>
    </row>
    <row r="3" spans="1:13" x14ac:dyDescent="0.45">
      <c r="A3" s="1"/>
      <c r="B3" s="80"/>
      <c r="C3" s="1"/>
      <c r="D3" s="1"/>
      <c r="E3" s="1"/>
      <c r="F3" s="1"/>
      <c r="G3" s="1"/>
      <c r="H3" s="1"/>
      <c r="I3" s="1"/>
      <c r="J3" s="1"/>
      <c r="K3" s="1"/>
      <c r="L3" s="1"/>
      <c r="M3" s="138"/>
    </row>
    <row r="4" spans="1:13" x14ac:dyDescent="0.45">
      <c r="A4" s="1"/>
      <c r="B4" s="126" t="s">
        <v>149</v>
      </c>
      <c r="C4" s="127"/>
      <c r="D4" s="127"/>
      <c r="E4" s="127"/>
      <c r="F4" s="127"/>
      <c r="G4" s="127"/>
      <c r="H4" s="127"/>
      <c r="I4" s="127"/>
      <c r="J4" s="127"/>
      <c r="K4" s="127"/>
      <c r="L4" s="127"/>
      <c r="M4" s="139"/>
    </row>
    <row r="5" spans="1:13" x14ac:dyDescent="0.45">
      <c r="A5" s="128">
        <f>SUM(C5:M5)</f>
        <v>39547300.867329627</v>
      </c>
      <c r="B5" s="80" t="s">
        <v>150</v>
      </c>
      <c r="C5" s="291"/>
      <c r="D5" s="291">
        <f>IF(D1&gt;Summary!$B$37,0,SUMIF('Monthly CF'!$2:$2,'Annual CF'!D$1,'Monthly CF'!6:6))</f>
        <v>3102277.7479173755</v>
      </c>
      <c r="E5" s="291">
        <f>IF(E1&gt;Summary!$B$37,0,SUMIF('Monthly CF'!$2:$2,'Annual CF'!E$1,'Monthly CF'!6:6))</f>
        <v>3411583.6032147259</v>
      </c>
      <c r="F5" s="291">
        <f>IF(F1&gt;Summary!$B$37,0,SUMIF('Monthly CF'!$2:$2,'Annual CF'!F$1,'Monthly CF'!6:6))</f>
        <v>3700662.5168927805</v>
      </c>
      <c r="G5" s="291">
        <f>IF(G1&gt;Summary!$B$37,0,SUMIF('Monthly CF'!$2:$2,'Annual CF'!G$1,'Monthly CF'!6:6))</f>
        <v>3828113.7716664281</v>
      </c>
      <c r="H5" s="291">
        <f>IF(H1&gt;Summary!$B$37,0,SUMIF('Monthly CF'!$2:$2,'Annual CF'!H$1,'Monthly CF'!6:6))</f>
        <v>3942957.1848164252</v>
      </c>
      <c r="I5" s="291">
        <f>IF(I1&gt;Summary!$B$37,0,SUMIF('Monthly CF'!$2:$2,'Annual CF'!I$1,'Monthly CF'!6:6))</f>
        <v>4061245.9003609209</v>
      </c>
      <c r="J5" s="291">
        <f>IF(J1&gt;Summary!$B$37,0,SUMIF('Monthly CF'!$2:$2,'Annual CF'!J$1,'Monthly CF'!6:6))</f>
        <v>4183083.2773717521</v>
      </c>
      <c r="K5" s="291">
        <f>IF(K1&gt;Summary!$B$37,0,SUMIF('Monthly CF'!$2:$2,'Annual CF'!K$1,'Monthly CF'!6:6))</f>
        <v>4308575.7756929081</v>
      </c>
      <c r="L5" s="291">
        <f>IF(L1&gt;Summary!$B$37,0,SUMIF('Monthly CF'!$2:$2,'Annual CF'!L$1,'Monthly CF'!6:6))</f>
        <v>4437833.0489636995</v>
      </c>
      <c r="M5" s="299">
        <f>IF(M1&gt;Summary!$B$37,0,SUMIF('Monthly CF'!$2:$2,'Annual CF'!M$1,'Monthly CF'!6:6))</f>
        <v>4570968.0404326161</v>
      </c>
    </row>
    <row r="6" spans="1:13" x14ac:dyDescent="0.45">
      <c r="A6" s="128">
        <f t="shared" ref="A6:A8" si="2">SUM(C6:M6)</f>
        <v>-2209787.5090693724</v>
      </c>
      <c r="B6" s="80" t="s">
        <v>46</v>
      </c>
      <c r="C6" s="291"/>
      <c r="D6" s="291">
        <f>IF(D1&gt;HOLD,0,SUMIF('Monthly CF'!$2:$2,'Annual CF'!D$1,'Monthly CF'!7:7))</f>
        <v>-248182.21983339006</v>
      </c>
      <c r="E6" s="291">
        <f>IF(E1&gt;HOLD,0,SUMIF('Monthly CF'!$2:$2,'Annual CF'!E$1,'Monthly CF'!7:7))</f>
        <v>-272926.688257178</v>
      </c>
      <c r="F6" s="291">
        <f>IF(F1&gt;HOLD,0,SUMIF('Monthly CF'!$2:$2,'Annual CF'!F$1,'Monthly CF'!7:7))</f>
        <v>-222039.75101356683</v>
      </c>
      <c r="G6" s="291">
        <f>IF(G1&gt;HOLD,0,SUMIF('Monthly CF'!$2:$2,'Annual CF'!G$1,'Monthly CF'!7:7))</f>
        <v>-191405.68858332137</v>
      </c>
      <c r="H6" s="291">
        <f>IF(H1&gt;HOLD,0,SUMIF('Monthly CF'!$2:$2,'Annual CF'!H$1,'Monthly CF'!7:7))</f>
        <v>-197147.85924082127</v>
      </c>
      <c r="I6" s="291">
        <f>IF(I1&gt;HOLD,0,SUMIF('Monthly CF'!$2:$2,'Annual CF'!I$1,'Monthly CF'!7:7))</f>
        <v>-203062.29501804605</v>
      </c>
      <c r="J6" s="291">
        <f>IF(J1&gt;HOLD,0,SUMIF('Monthly CF'!$2:$2,'Annual CF'!J$1,'Monthly CF'!7:7))</f>
        <v>-209154.16386858761</v>
      </c>
      <c r="K6" s="291">
        <f>IF(K1&gt;HOLD,0,SUMIF('Monthly CF'!$2:$2,'Annual CF'!K$1,'Monthly CF'!7:7))</f>
        <v>-215428.78878464547</v>
      </c>
      <c r="L6" s="291">
        <f>IF(L1&gt;HOLD,0,SUMIF('Monthly CF'!$2:$2,'Annual CF'!L$1,'Monthly CF'!7:7))</f>
        <v>-221891.65244818502</v>
      </c>
      <c r="M6" s="299">
        <f>IF(M1&gt;HOLD,0,SUMIF('Monthly CF'!$2:$2,'Annual CF'!M$1,'Monthly CF'!7:7))</f>
        <v>-228548.40202163075</v>
      </c>
    </row>
    <row r="7" spans="1:13" x14ac:dyDescent="0.45">
      <c r="A7" s="128">
        <f t="shared" si="2"/>
        <v>-197736.50433664816</v>
      </c>
      <c r="B7" s="75" t="s">
        <v>47</v>
      </c>
      <c r="C7" s="292"/>
      <c r="D7" s="292">
        <f>IF(D$1&gt;HOLD,0,SUMIF('Monthly CF'!$2:$2,'Annual CF'!D$1,'Monthly CF'!8:8))</f>
        <v>-15511.388739586879</v>
      </c>
      <c r="E7" s="292">
        <f>IF(E$1&gt;HOLD,0,SUMIF('Monthly CF'!$2:$2,'Annual CF'!E$1,'Monthly CF'!8:8))</f>
        <v>-17057.918016073625</v>
      </c>
      <c r="F7" s="292">
        <f>IF(F$1&gt;HOLD,0,SUMIF('Monthly CF'!$2:$2,'Annual CF'!F$1,'Monthly CF'!8:8))</f>
        <v>-18503.312584463903</v>
      </c>
      <c r="G7" s="292">
        <f>IF(G$1&gt;HOLD,0,SUMIF('Monthly CF'!$2:$2,'Annual CF'!G$1,'Monthly CF'!8:8))</f>
        <v>-19140.568858332139</v>
      </c>
      <c r="H7" s="292">
        <f>IF(H$1&gt;HOLD,0,SUMIF('Monthly CF'!$2:$2,'Annual CF'!H$1,'Monthly CF'!8:8))</f>
        <v>-19714.785924082127</v>
      </c>
      <c r="I7" s="292">
        <f>IF(I$1&gt;HOLD,0,SUMIF('Monthly CF'!$2:$2,'Annual CF'!I$1,'Monthly CF'!8:8))</f>
        <v>-20306.229501804599</v>
      </c>
      <c r="J7" s="292">
        <f>IF(J$1&gt;HOLD,0,SUMIF('Monthly CF'!$2:$2,'Annual CF'!J$1,'Monthly CF'!8:8))</f>
        <v>-20915.416386858764</v>
      </c>
      <c r="K7" s="292">
        <f>IF(K$1&gt;HOLD,0,SUMIF('Monthly CF'!$2:$2,'Annual CF'!K$1,'Monthly CF'!8:8))</f>
        <v>-21542.87887846454</v>
      </c>
      <c r="L7" s="292">
        <f>IF(L$1&gt;HOLD,0,SUMIF('Monthly CF'!$2:$2,'Annual CF'!L$1,'Monthly CF'!8:8))</f>
        <v>-22189.165244818501</v>
      </c>
      <c r="M7" s="300">
        <f>IF(M$1&gt;HOLD,0,SUMIF('Monthly CF'!$2:$2,'Annual CF'!M$1,'Monthly CF'!8:8))</f>
        <v>-22854.840202163075</v>
      </c>
    </row>
    <row r="8" spans="1:13" x14ac:dyDescent="0.45">
      <c r="A8" s="128">
        <f t="shared" si="2"/>
        <v>37139776.853923611</v>
      </c>
      <c r="B8" s="126" t="s">
        <v>151</v>
      </c>
      <c r="C8" s="291"/>
      <c r="D8" s="293">
        <f>IF(D$1&gt;HOLD,0,SUMIF('Monthly CF'!$2:$2,'Annual CF'!D$1,'Monthly CF'!9:9))</f>
        <v>2838584.1393443989</v>
      </c>
      <c r="E8" s="293">
        <f>IF(E$1&gt;HOLD,0,SUMIF('Monthly CF'!$2:$2,'Annual CF'!E$1,'Monthly CF'!9:9))</f>
        <v>3121598.9969414733</v>
      </c>
      <c r="F8" s="293">
        <f>IF(F$1&gt;HOLD,0,SUMIF('Monthly CF'!$2:$2,'Annual CF'!F$1,'Monthly CF'!9:9))</f>
        <v>3460119.4532947494</v>
      </c>
      <c r="G8" s="293">
        <f>IF(G$1&gt;HOLD,0,SUMIF('Monthly CF'!$2:$2,'Annual CF'!G$1,'Monthly CF'!9:9))</f>
        <v>3617567.5142247737</v>
      </c>
      <c r="H8" s="293">
        <f>IF(H$1&gt;HOLD,0,SUMIF('Monthly CF'!$2:$2,'Annual CF'!H$1,'Monthly CF'!9:9))</f>
        <v>3726094.5396515215</v>
      </c>
      <c r="I8" s="293">
        <f>IF(I$1&gt;HOLD,0,SUMIF('Monthly CF'!$2:$2,'Annual CF'!I$1,'Monthly CF'!9:9))</f>
        <v>3837877.37584107</v>
      </c>
      <c r="J8" s="293">
        <f>IF(J$1&gt;HOLD,0,SUMIF('Monthly CF'!$2:$2,'Annual CF'!J$1,'Monthly CF'!9:9))</f>
        <v>3953013.6971163061</v>
      </c>
      <c r="K8" s="293">
        <f>IF(K$1&gt;HOLD,0,SUMIF('Monthly CF'!$2:$2,'Annual CF'!K$1,'Monthly CF'!9:9))</f>
        <v>4071604.1080297991</v>
      </c>
      <c r="L8" s="293">
        <f>IF(L$1&gt;HOLD,0,SUMIF('Monthly CF'!$2:$2,'Annual CF'!L$1,'Monthly CF'!9:9))</f>
        <v>4193752.2312706965</v>
      </c>
      <c r="M8" s="301">
        <f>IF(M$1&gt;HOLD,0,SUMIF('Monthly CF'!$2:$2,'Annual CF'!M$1,'Monthly CF'!9:9))</f>
        <v>4319564.7982088225</v>
      </c>
    </row>
    <row r="9" spans="1:13" x14ac:dyDescent="0.45">
      <c r="A9" s="128"/>
      <c r="B9" s="80"/>
      <c r="C9" s="291"/>
      <c r="D9" s="291"/>
      <c r="E9" s="291"/>
      <c r="F9" s="291"/>
      <c r="G9" s="291"/>
      <c r="H9" s="291"/>
      <c r="I9" s="291"/>
      <c r="J9" s="291"/>
      <c r="K9" s="291"/>
      <c r="L9" s="291"/>
      <c r="M9" s="299"/>
    </row>
    <row r="10" spans="1:13" x14ac:dyDescent="0.45">
      <c r="A10" s="128"/>
      <c r="B10" s="126" t="s">
        <v>48</v>
      </c>
      <c r="C10" s="291"/>
      <c r="D10" s="291"/>
      <c r="E10" s="291"/>
      <c r="F10" s="291"/>
      <c r="G10" s="291"/>
      <c r="H10" s="291"/>
      <c r="I10" s="291"/>
      <c r="J10" s="291"/>
      <c r="K10" s="291"/>
      <c r="L10" s="291"/>
      <c r="M10" s="299"/>
    </row>
    <row r="11" spans="1:13" x14ac:dyDescent="0.45">
      <c r="A11" s="128">
        <f t="shared" ref="A11:A17" si="3">SUM(C11:M11)</f>
        <v>0</v>
      </c>
      <c r="B11" s="80" t="s">
        <v>49</v>
      </c>
      <c r="C11" s="291"/>
      <c r="D11" s="291">
        <f>IF(D$1&gt;HOLD,0,SUMIF('Monthly CF'!$2:$2,'Annual CF'!D$1,'Monthly CF'!12:12))</f>
        <v>0</v>
      </c>
      <c r="E11" s="291">
        <f>IF(E$1&gt;HOLD,0,SUMIF('Monthly CF'!$2:$2,'Annual CF'!E$1,'Monthly CF'!12:12))</f>
        <v>0</v>
      </c>
      <c r="F11" s="291">
        <f>IF(F$1&gt;HOLD,0,SUMIF('Monthly CF'!$2:$2,'Annual CF'!F$1,'Monthly CF'!12:12))</f>
        <v>0</v>
      </c>
      <c r="G11" s="291">
        <f>IF(G$1&gt;HOLD,0,SUMIF('Monthly CF'!$2:$2,'Annual CF'!G$1,'Monthly CF'!12:12))</f>
        <v>0</v>
      </c>
      <c r="H11" s="291">
        <f>IF(H$1&gt;HOLD,0,SUMIF('Monthly CF'!$2:$2,'Annual CF'!H$1,'Monthly CF'!12:12))</f>
        <v>0</v>
      </c>
      <c r="I11" s="291">
        <f>IF(I$1&gt;HOLD,0,SUMIF('Monthly CF'!$2:$2,'Annual CF'!I$1,'Monthly CF'!12:12))</f>
        <v>0</v>
      </c>
      <c r="J11" s="291">
        <f>IF(J$1&gt;HOLD,0,SUMIF('Monthly CF'!$2:$2,'Annual CF'!J$1,'Monthly CF'!12:12))</f>
        <v>0</v>
      </c>
      <c r="K11" s="291">
        <f>IF(K$1&gt;HOLD,0,SUMIF('Monthly CF'!$2:$2,'Annual CF'!K$1,'Monthly CF'!12:12))</f>
        <v>0</v>
      </c>
      <c r="L11" s="291">
        <f>IF(L$1&gt;HOLD,0,SUMIF('Monthly CF'!$2:$2,'Annual CF'!L$1,'Monthly CF'!12:12))</f>
        <v>0</v>
      </c>
      <c r="M11" s="299">
        <f>IF(M$1&gt;HOLD,0,SUMIF('Monthly CF'!$2:$2,'Annual CF'!M$1,'Monthly CF'!12:12))</f>
        <v>0</v>
      </c>
    </row>
    <row r="12" spans="1:13" x14ac:dyDescent="0.45">
      <c r="A12" s="128">
        <f t="shared" si="3"/>
        <v>0</v>
      </c>
      <c r="B12" s="80" t="s">
        <v>50</v>
      </c>
      <c r="C12" s="291"/>
      <c r="D12" s="291">
        <f>IF(D$1&gt;HOLD,0,SUMIF('Monthly CF'!$2:$2,'Annual CF'!D$1,'Monthly CF'!13:13))</f>
        <v>0</v>
      </c>
      <c r="E12" s="291">
        <f>IF(E$1&gt;HOLD,0,SUMIF('Monthly CF'!$2:$2,'Annual CF'!E$1,'Monthly CF'!13:13))</f>
        <v>0</v>
      </c>
      <c r="F12" s="291">
        <f>IF(F$1&gt;HOLD,0,SUMIF('Monthly CF'!$2:$2,'Annual CF'!F$1,'Monthly CF'!13:13))</f>
        <v>0</v>
      </c>
      <c r="G12" s="291">
        <f>IF(G$1&gt;HOLD,0,SUMIF('Monthly CF'!$2:$2,'Annual CF'!G$1,'Monthly CF'!13:13))</f>
        <v>0</v>
      </c>
      <c r="H12" s="291">
        <f>IF(H$1&gt;HOLD,0,SUMIF('Monthly CF'!$2:$2,'Annual CF'!H$1,'Monthly CF'!13:13))</f>
        <v>0</v>
      </c>
      <c r="I12" s="291">
        <f>IF(I$1&gt;HOLD,0,SUMIF('Monthly CF'!$2:$2,'Annual CF'!I$1,'Monthly CF'!13:13))</f>
        <v>0</v>
      </c>
      <c r="J12" s="291">
        <f>IF(J$1&gt;HOLD,0,SUMIF('Monthly CF'!$2:$2,'Annual CF'!J$1,'Monthly CF'!13:13))</f>
        <v>0</v>
      </c>
      <c r="K12" s="291">
        <f>IF(K$1&gt;HOLD,0,SUMIF('Monthly CF'!$2:$2,'Annual CF'!K$1,'Monthly CF'!13:13))</f>
        <v>0</v>
      </c>
      <c r="L12" s="291">
        <f>IF(L$1&gt;HOLD,0,SUMIF('Monthly CF'!$2:$2,'Annual CF'!L$1,'Monthly CF'!13:13))</f>
        <v>0</v>
      </c>
      <c r="M12" s="299">
        <f>IF(M$1&gt;HOLD,0,SUMIF('Monthly CF'!$2:$2,'Annual CF'!M$1,'Monthly CF'!13:13))</f>
        <v>0</v>
      </c>
    </row>
    <row r="13" spans="1:13" x14ac:dyDescent="0.45">
      <c r="A13" s="128">
        <f t="shared" si="3"/>
        <v>0</v>
      </c>
      <c r="B13" s="80" t="s">
        <v>51</v>
      </c>
      <c r="C13" s="291"/>
      <c r="D13" s="291">
        <f>IF(D$1&gt;HOLD,0,SUMIF('Monthly CF'!$2:$2,'Annual CF'!D$1,'Monthly CF'!14:14))</f>
        <v>0</v>
      </c>
      <c r="E13" s="291">
        <f>IF(E$1&gt;HOLD,0,SUMIF('Monthly CF'!$2:$2,'Annual CF'!E$1,'Monthly CF'!14:14))</f>
        <v>0</v>
      </c>
      <c r="F13" s="291">
        <f>IF(F$1&gt;HOLD,0,SUMIF('Monthly CF'!$2:$2,'Annual CF'!F$1,'Monthly CF'!14:14))</f>
        <v>0</v>
      </c>
      <c r="G13" s="291">
        <f>IF(G$1&gt;HOLD,0,SUMIF('Monthly CF'!$2:$2,'Annual CF'!G$1,'Monthly CF'!14:14))</f>
        <v>0</v>
      </c>
      <c r="H13" s="291">
        <f>IF(H$1&gt;HOLD,0,SUMIF('Monthly CF'!$2:$2,'Annual CF'!H$1,'Monthly CF'!14:14))</f>
        <v>0</v>
      </c>
      <c r="I13" s="291">
        <f>IF(I$1&gt;HOLD,0,SUMIF('Monthly CF'!$2:$2,'Annual CF'!I$1,'Monthly CF'!14:14))</f>
        <v>0</v>
      </c>
      <c r="J13" s="291">
        <f>IF(J$1&gt;HOLD,0,SUMIF('Monthly CF'!$2:$2,'Annual CF'!J$1,'Monthly CF'!14:14))</f>
        <v>0</v>
      </c>
      <c r="K13" s="291">
        <f>IF(K$1&gt;HOLD,0,SUMIF('Monthly CF'!$2:$2,'Annual CF'!K$1,'Monthly CF'!14:14))</f>
        <v>0</v>
      </c>
      <c r="L13" s="291">
        <f>IF(L$1&gt;HOLD,0,SUMIF('Monthly CF'!$2:$2,'Annual CF'!L$1,'Monthly CF'!14:14))</f>
        <v>0</v>
      </c>
      <c r="M13" s="299">
        <f>IF(M$1&gt;HOLD,0,SUMIF('Monthly CF'!$2:$2,'Annual CF'!M$1,'Monthly CF'!14:14))</f>
        <v>0</v>
      </c>
    </row>
    <row r="14" spans="1:13" x14ac:dyDescent="0.45">
      <c r="A14" s="128">
        <f t="shared" si="3"/>
        <v>0</v>
      </c>
      <c r="B14" s="80" t="s">
        <v>52</v>
      </c>
      <c r="C14" s="291"/>
      <c r="D14" s="291">
        <f>IF(D$1&gt;HOLD,0,SUMIF('Monthly CF'!$2:$2,'Annual CF'!D$1,'Monthly CF'!15:15))</f>
        <v>0</v>
      </c>
      <c r="E14" s="291">
        <f>IF(E$1&gt;HOLD,0,SUMIF('Monthly CF'!$2:$2,'Annual CF'!E$1,'Monthly CF'!15:15))</f>
        <v>0</v>
      </c>
      <c r="F14" s="291">
        <f>IF(F$1&gt;HOLD,0,SUMIF('Monthly CF'!$2:$2,'Annual CF'!F$1,'Monthly CF'!15:15))</f>
        <v>0</v>
      </c>
      <c r="G14" s="291">
        <f>IF(G$1&gt;HOLD,0,SUMIF('Monthly CF'!$2:$2,'Annual CF'!G$1,'Monthly CF'!15:15))</f>
        <v>0</v>
      </c>
      <c r="H14" s="291">
        <f>IF(H$1&gt;HOLD,0,SUMIF('Monthly CF'!$2:$2,'Annual CF'!H$1,'Monthly CF'!15:15))</f>
        <v>0</v>
      </c>
      <c r="I14" s="291">
        <f>IF(I$1&gt;HOLD,0,SUMIF('Monthly CF'!$2:$2,'Annual CF'!I$1,'Monthly CF'!15:15))</f>
        <v>0</v>
      </c>
      <c r="J14" s="291">
        <f>IF(J$1&gt;HOLD,0,SUMIF('Monthly CF'!$2:$2,'Annual CF'!J$1,'Monthly CF'!15:15))</f>
        <v>0</v>
      </c>
      <c r="K14" s="291">
        <f>IF(K$1&gt;HOLD,0,SUMIF('Monthly CF'!$2:$2,'Annual CF'!K$1,'Monthly CF'!15:15))</f>
        <v>0</v>
      </c>
      <c r="L14" s="291">
        <f>IF(L$1&gt;HOLD,0,SUMIF('Monthly CF'!$2:$2,'Annual CF'!L$1,'Monthly CF'!15:15))</f>
        <v>0</v>
      </c>
      <c r="M14" s="299">
        <f>IF(M$1&gt;HOLD,0,SUMIF('Monthly CF'!$2:$2,'Annual CF'!M$1,'Monthly CF'!15:15))</f>
        <v>0</v>
      </c>
    </row>
    <row r="15" spans="1:13" x14ac:dyDescent="0.45">
      <c r="A15" s="128">
        <f t="shared" si="3"/>
        <v>0</v>
      </c>
      <c r="B15" s="80" t="s">
        <v>53</v>
      </c>
      <c r="C15" s="291"/>
      <c r="D15" s="291">
        <f>IF(D$1&gt;HOLD,0,SUMIF('Monthly CF'!$2:$2,'Annual CF'!D$1,'Monthly CF'!16:16))</f>
        <v>0</v>
      </c>
      <c r="E15" s="291">
        <f>IF(E$1&gt;HOLD,0,SUMIF('Monthly CF'!$2:$2,'Annual CF'!E$1,'Monthly CF'!16:16))</f>
        <v>0</v>
      </c>
      <c r="F15" s="291">
        <f>IF(F$1&gt;HOLD,0,SUMIF('Monthly CF'!$2:$2,'Annual CF'!F$1,'Monthly CF'!16:16))</f>
        <v>0</v>
      </c>
      <c r="G15" s="291">
        <f>IF(G$1&gt;HOLD,0,SUMIF('Monthly CF'!$2:$2,'Annual CF'!G$1,'Monthly CF'!16:16))</f>
        <v>0</v>
      </c>
      <c r="H15" s="291">
        <f>IF(H$1&gt;HOLD,0,SUMIF('Monthly CF'!$2:$2,'Annual CF'!H$1,'Monthly CF'!16:16))</f>
        <v>0</v>
      </c>
      <c r="I15" s="291">
        <f>IF(I$1&gt;HOLD,0,SUMIF('Monthly CF'!$2:$2,'Annual CF'!I$1,'Monthly CF'!16:16))</f>
        <v>0</v>
      </c>
      <c r="J15" s="291">
        <f>IF(J$1&gt;HOLD,0,SUMIF('Monthly CF'!$2:$2,'Annual CF'!J$1,'Monthly CF'!16:16))</f>
        <v>0</v>
      </c>
      <c r="K15" s="291">
        <f>IF(K$1&gt;HOLD,0,SUMIF('Monthly CF'!$2:$2,'Annual CF'!K$1,'Monthly CF'!16:16))</f>
        <v>0</v>
      </c>
      <c r="L15" s="291">
        <f>IF(L$1&gt;HOLD,0,SUMIF('Monthly CF'!$2:$2,'Annual CF'!L$1,'Monthly CF'!16:16))</f>
        <v>0</v>
      </c>
      <c r="M15" s="299">
        <f>IF(M$1&gt;HOLD,0,SUMIF('Monthly CF'!$2:$2,'Annual CF'!M$1,'Monthly CF'!16:16))</f>
        <v>0</v>
      </c>
    </row>
    <row r="16" spans="1:13" x14ac:dyDescent="0.45">
      <c r="A16" s="128">
        <f t="shared" si="3"/>
        <v>976135.97767945728</v>
      </c>
      <c r="B16" s="75" t="s">
        <v>54</v>
      </c>
      <c r="C16" s="292"/>
      <c r="D16" s="292">
        <f>IF(D$1&gt;HOLD,0,SUMIF('Monthly CF'!$2:$2,'Annual CF'!D$1,'Monthly CF'!17:17))</f>
        <v>85148.83584850136</v>
      </c>
      <c r="E16" s="292">
        <f>IF(E$1&gt;HOLD,0,SUMIF('Monthly CF'!$2:$2,'Annual CF'!E$1,'Monthly CF'!17:17))</f>
        <v>87703.3009239565</v>
      </c>
      <c r="F16" s="292">
        <f>IF(F$1&gt;HOLD,0,SUMIF('Monthly CF'!$2:$2,'Annual CF'!F$1,'Monthly CF'!17:17))</f>
        <v>90334.39995167531</v>
      </c>
      <c r="G16" s="292">
        <f>IF(G$1&gt;HOLD,0,SUMIF('Monthly CF'!$2:$2,'Annual CF'!G$1,'Monthly CF'!17:17))</f>
        <v>93044.431950225684</v>
      </c>
      <c r="H16" s="292">
        <f>IF(H$1&gt;HOLD,0,SUMIF('Monthly CF'!$2:$2,'Annual CF'!H$1,'Monthly CF'!17:17))</f>
        <v>95835.764908732555</v>
      </c>
      <c r="I16" s="292">
        <f>IF(I$1&gt;HOLD,0,SUMIF('Monthly CF'!$2:$2,'Annual CF'!I$1,'Monthly CF'!17:17))</f>
        <v>98710.837855994629</v>
      </c>
      <c r="J16" s="292">
        <f>IF(J$1&gt;HOLD,0,SUMIF('Monthly CF'!$2:$2,'Annual CF'!J$1,'Monthly CF'!17:17))</f>
        <v>101672.16299167457</v>
      </c>
      <c r="K16" s="292">
        <f>IF(K$1&gt;HOLD,0,SUMIF('Monthly CF'!$2:$2,'Annual CF'!K$1,'Monthly CF'!17:17))</f>
        <v>104722.32788142492</v>
      </c>
      <c r="L16" s="292">
        <f>IF(L$1&gt;HOLD,0,SUMIF('Monthly CF'!$2:$2,'Annual CF'!L$1,'Monthly CF'!17:17))</f>
        <v>107863.99771786778</v>
      </c>
      <c r="M16" s="300">
        <f>IF(M$1&gt;HOLD,0,SUMIF('Monthly CF'!$2:$2,'Annual CF'!M$1,'Monthly CF'!17:17))</f>
        <v>111099.91764940394</v>
      </c>
    </row>
    <row r="17" spans="1:13" x14ac:dyDescent="0.45">
      <c r="A17" s="128">
        <f t="shared" si="3"/>
        <v>976135.97767945728</v>
      </c>
      <c r="B17" s="126" t="s">
        <v>152</v>
      </c>
      <c r="C17" s="291"/>
      <c r="D17" s="293">
        <f>IF(D$1&gt;HOLD,0,SUMIF('Monthly CF'!$2:$2,'Annual CF'!D$1,'Monthly CF'!18:18))</f>
        <v>85148.83584850136</v>
      </c>
      <c r="E17" s="293">
        <f>IF(E$1&gt;HOLD,0,SUMIF('Monthly CF'!$2:$2,'Annual CF'!E$1,'Monthly CF'!18:18))</f>
        <v>87703.3009239565</v>
      </c>
      <c r="F17" s="293">
        <f>IF(F$1&gt;HOLD,0,SUMIF('Monthly CF'!$2:$2,'Annual CF'!F$1,'Monthly CF'!18:18))</f>
        <v>90334.39995167531</v>
      </c>
      <c r="G17" s="293">
        <f>IF(G$1&gt;HOLD,0,SUMIF('Monthly CF'!$2:$2,'Annual CF'!G$1,'Monthly CF'!18:18))</f>
        <v>93044.431950225684</v>
      </c>
      <c r="H17" s="293">
        <f>IF(H$1&gt;HOLD,0,SUMIF('Monthly CF'!$2:$2,'Annual CF'!H$1,'Monthly CF'!18:18))</f>
        <v>95835.764908732555</v>
      </c>
      <c r="I17" s="293">
        <f>IF(I$1&gt;HOLD,0,SUMIF('Monthly CF'!$2:$2,'Annual CF'!I$1,'Monthly CF'!18:18))</f>
        <v>98710.837855994629</v>
      </c>
      <c r="J17" s="293">
        <f>IF(J$1&gt;HOLD,0,SUMIF('Monthly CF'!$2:$2,'Annual CF'!J$1,'Monthly CF'!18:18))</f>
        <v>101672.16299167457</v>
      </c>
      <c r="K17" s="293">
        <f>IF(K$1&gt;HOLD,0,SUMIF('Monthly CF'!$2:$2,'Annual CF'!K$1,'Monthly CF'!18:18))</f>
        <v>104722.32788142492</v>
      </c>
      <c r="L17" s="293">
        <f>IF(L$1&gt;HOLD,0,SUMIF('Monthly CF'!$2:$2,'Annual CF'!L$1,'Monthly CF'!18:18))</f>
        <v>107863.99771786778</v>
      </c>
      <c r="M17" s="301">
        <f>IF(M$1&gt;HOLD,0,SUMIF('Monthly CF'!$2:$2,'Annual CF'!M$1,'Monthly CF'!18:18))</f>
        <v>111099.91764940394</v>
      </c>
    </row>
    <row r="18" spans="1:13" x14ac:dyDescent="0.45">
      <c r="A18" s="128"/>
      <c r="B18" s="80"/>
      <c r="C18" s="291"/>
      <c r="D18" s="291"/>
      <c r="E18" s="291"/>
      <c r="F18" s="291"/>
      <c r="G18" s="291"/>
      <c r="H18" s="291"/>
      <c r="I18" s="291"/>
      <c r="J18" s="291"/>
      <c r="K18" s="291"/>
      <c r="L18" s="291"/>
      <c r="M18" s="299"/>
    </row>
    <row r="19" spans="1:13" x14ac:dyDescent="0.45">
      <c r="A19" s="128">
        <f>SUM(C19:M19)</f>
        <v>38115912.831603073</v>
      </c>
      <c r="B19" s="129" t="s">
        <v>290</v>
      </c>
      <c r="C19" s="295"/>
      <c r="D19" s="296">
        <f>IF(D$1&gt;HOLD,0,SUMIF('Monthly CF'!$2:$2,'Annual CF'!D$1,'Monthly CF'!20:20))</f>
        <v>2923732.9751929003</v>
      </c>
      <c r="E19" s="296">
        <f>IF(E$1&gt;HOLD,0,SUMIF('Monthly CF'!$2:$2,'Annual CF'!E$1,'Monthly CF'!20:20))</f>
        <v>3209302.2978654299</v>
      </c>
      <c r="F19" s="296">
        <f>IF(F$1&gt;HOLD,0,SUMIF('Monthly CF'!$2:$2,'Annual CF'!F$1,'Monthly CF'!20:20))</f>
        <v>3550453.8532464257</v>
      </c>
      <c r="G19" s="296">
        <f>IF(G$1&gt;HOLD,0,SUMIF('Monthly CF'!$2:$2,'Annual CF'!G$1,'Monthly CF'!20:20))</f>
        <v>3710611.9461750002</v>
      </c>
      <c r="H19" s="296">
        <f>IF(H$1&gt;HOLD,0,SUMIF('Monthly CF'!$2:$2,'Annual CF'!H$1,'Monthly CF'!20:20))</f>
        <v>3821930.3045602548</v>
      </c>
      <c r="I19" s="296">
        <f>IF(I$1&gt;HOLD,0,SUMIF('Monthly CF'!$2:$2,'Annual CF'!I$1,'Monthly CF'!20:20))</f>
        <v>3936588.2136970647</v>
      </c>
      <c r="J19" s="296">
        <f>IF(J$1&gt;HOLD,0,SUMIF('Monthly CF'!$2:$2,'Annual CF'!J$1,'Monthly CF'!20:20))</f>
        <v>4054685.8601079802</v>
      </c>
      <c r="K19" s="296">
        <f>IF(K$1&gt;HOLD,0,SUMIF('Monthly CF'!$2:$2,'Annual CF'!K$1,'Monthly CF'!20:20))</f>
        <v>4176326.4359112233</v>
      </c>
      <c r="L19" s="296">
        <f>IF(L$1&gt;HOLD,0,SUMIF('Monthly CF'!$2:$2,'Annual CF'!L$1,'Monthly CF'!20:20))</f>
        <v>4301616.2289885636</v>
      </c>
      <c r="M19" s="302">
        <f>IF(M$1&gt;HOLD,0,SUMIF('Monthly CF'!$2:$2,'Annual CF'!M$1,'Monthly CF'!20:20))</f>
        <v>4430664.7158582257</v>
      </c>
    </row>
    <row r="20" spans="1:13" x14ac:dyDescent="0.45">
      <c r="A20" s="128"/>
      <c r="B20" s="80"/>
      <c r="C20" s="291"/>
      <c r="D20" s="291"/>
      <c r="E20" s="291"/>
      <c r="F20" s="291"/>
      <c r="G20" s="291"/>
      <c r="H20" s="291"/>
      <c r="I20" s="291"/>
      <c r="J20" s="291"/>
      <c r="K20" s="291"/>
      <c r="L20" s="291"/>
      <c r="M20" s="299"/>
    </row>
    <row r="21" spans="1:13" x14ac:dyDescent="0.45">
      <c r="A21" s="128"/>
      <c r="B21" s="126" t="s">
        <v>153</v>
      </c>
      <c r="C21" s="291"/>
      <c r="D21" s="291"/>
      <c r="E21" s="291"/>
      <c r="F21" s="291"/>
      <c r="G21" s="291"/>
      <c r="H21" s="291"/>
      <c r="I21" s="291"/>
      <c r="J21" s="291"/>
      <c r="K21" s="291"/>
      <c r="L21" s="291"/>
      <c r="M21" s="299"/>
    </row>
    <row r="22" spans="1:13" x14ac:dyDescent="0.45">
      <c r="A22" s="128">
        <f t="shared" ref="A22:A34" si="4">SUM(C22:M22)</f>
        <v>1524636.5132641229</v>
      </c>
      <c r="B22" s="80" t="str">
        <f>'Monthly CF'!B23</f>
        <v>Management Fee</v>
      </c>
      <c r="C22" s="291"/>
      <c r="D22" s="291">
        <f>IF(D$1&gt;HOLD,0,SUMIF('Monthly CF'!$2:$2,'Annual CF'!D$1,'Monthly CF'!23:23))</f>
        <v>116949.319007716</v>
      </c>
      <c r="E22" s="291">
        <f>IF(E$1&gt;HOLD,0,SUMIF('Monthly CF'!$2:$2,'Annual CF'!E$1,'Monthly CF'!23:23))</f>
        <v>128372.09191461721</v>
      </c>
      <c r="F22" s="291">
        <f>IF(F$1&gt;HOLD,0,SUMIF('Monthly CF'!$2:$2,'Annual CF'!F$1,'Monthly CF'!23:23))</f>
        <v>142018.15412985702</v>
      </c>
      <c r="G22" s="291">
        <f>IF(G$1&gt;HOLD,0,SUMIF('Monthly CF'!$2:$2,'Annual CF'!G$1,'Monthly CF'!23:23))</f>
        <v>148424.477847</v>
      </c>
      <c r="H22" s="291">
        <f>IF(H$1&gt;HOLD,0,SUMIF('Monthly CF'!$2:$2,'Annual CF'!H$1,'Monthly CF'!23:23))</f>
        <v>152877.21218241018</v>
      </c>
      <c r="I22" s="291">
        <f>IF(I$1&gt;HOLD,0,SUMIF('Monthly CF'!$2:$2,'Annual CF'!I$1,'Monthly CF'!23:23))</f>
        <v>157463.52854788257</v>
      </c>
      <c r="J22" s="291">
        <f>IF(J$1&gt;HOLD,0,SUMIF('Monthly CF'!$2:$2,'Annual CF'!J$1,'Monthly CF'!23:23))</f>
        <v>162187.43440431921</v>
      </c>
      <c r="K22" s="291">
        <f>IF(K$1&gt;HOLD,0,SUMIF('Monthly CF'!$2:$2,'Annual CF'!K$1,'Monthly CF'!23:23))</f>
        <v>167053.05743644893</v>
      </c>
      <c r="L22" s="291">
        <f>IF(L$1&gt;HOLD,0,SUMIF('Monthly CF'!$2:$2,'Annual CF'!L$1,'Monthly CF'!23:23))</f>
        <v>172064.64915954261</v>
      </c>
      <c r="M22" s="299">
        <f>IF(M$1&gt;HOLD,0,SUMIF('Monthly CF'!$2:$2,'Annual CF'!M$1,'Monthly CF'!23:23))</f>
        <v>177226.58863432903</v>
      </c>
    </row>
    <row r="23" spans="1:13" x14ac:dyDescent="0.45">
      <c r="A23" s="128">
        <f t="shared" si="4"/>
        <v>2358995.2793920212</v>
      </c>
      <c r="B23" s="80" t="str">
        <f>'Monthly CF'!B24</f>
        <v>Personnel</v>
      </c>
      <c r="C23" s="291"/>
      <c r="D23" s="291">
        <f>IF(D$1&gt;HOLD,0,SUMIF('Monthly CF'!$2:$2,'Annual CF'!D$1,'Monthly CF'!24:24))</f>
        <v>205776.35330054499</v>
      </c>
      <c r="E23" s="291">
        <f>IF(E$1&gt;HOLD,0,SUMIF('Monthly CF'!$2:$2,'Annual CF'!E$1,'Monthly CF'!24:24))</f>
        <v>211949.6438995616</v>
      </c>
      <c r="F23" s="291">
        <f>IF(F$1&gt;HOLD,0,SUMIF('Monthly CF'!$2:$2,'Annual CF'!F$1,'Monthly CF'!24:24))</f>
        <v>218308.13321654865</v>
      </c>
      <c r="G23" s="291">
        <f>IF(G$1&gt;HOLD,0,SUMIF('Monthly CF'!$2:$2,'Annual CF'!G$1,'Monthly CF'!24:24))</f>
        <v>224857.37721304529</v>
      </c>
      <c r="H23" s="291">
        <f>IF(H$1&gt;HOLD,0,SUMIF('Monthly CF'!$2:$2,'Annual CF'!H$1,'Monthly CF'!24:24))</f>
        <v>231603.09852943689</v>
      </c>
      <c r="I23" s="291">
        <f>IF(I$1&gt;HOLD,0,SUMIF('Monthly CF'!$2:$2,'Annual CF'!I$1,'Monthly CF'!24:24))</f>
        <v>238551.19148532025</v>
      </c>
      <c r="J23" s="291">
        <f>IF(J$1&gt;HOLD,0,SUMIF('Monthly CF'!$2:$2,'Annual CF'!J$1,'Monthly CF'!24:24))</f>
        <v>245707.72722988023</v>
      </c>
      <c r="K23" s="291">
        <f>IF(K$1&gt;HOLD,0,SUMIF('Monthly CF'!$2:$2,'Annual CF'!K$1,'Monthly CF'!24:24))</f>
        <v>253078.95904677687</v>
      </c>
      <c r="L23" s="291">
        <f>IF(L$1&gt;HOLD,0,SUMIF('Monthly CF'!$2:$2,'Annual CF'!L$1,'Monthly CF'!24:24))</f>
        <v>260671.32781818038</v>
      </c>
      <c r="M23" s="299">
        <f>IF(M$1&gt;HOLD,0,SUMIF('Monthly CF'!$2:$2,'Annual CF'!M$1,'Monthly CF'!24:24))</f>
        <v>268491.4676527261</v>
      </c>
    </row>
    <row r="24" spans="1:13" x14ac:dyDescent="0.45">
      <c r="A24" s="128">
        <f t="shared" si="4"/>
        <v>406723.32403310691</v>
      </c>
      <c r="B24" s="80" t="str">
        <f>'Monthly CF'!B25</f>
        <v>General &amp; Administrative</v>
      </c>
      <c r="C24" s="291"/>
      <c r="D24" s="291">
        <f>IF(D$1&gt;HOLD,0,SUMIF('Monthly CF'!$2:$2,'Annual CF'!D$1,'Monthly CF'!25:25))</f>
        <v>35478.681603542238</v>
      </c>
      <c r="E24" s="291">
        <f>IF(E$1&gt;HOLD,0,SUMIF('Monthly CF'!$2:$2,'Annual CF'!E$1,'Monthly CF'!25:25))</f>
        <v>36543.042051648539</v>
      </c>
      <c r="F24" s="291">
        <f>IF(F$1&gt;HOLD,0,SUMIF('Monthly CF'!$2:$2,'Annual CF'!F$1,'Monthly CF'!25:25))</f>
        <v>37639.333313198025</v>
      </c>
      <c r="G24" s="291">
        <f>IF(G$1&gt;HOLD,0,SUMIF('Monthly CF'!$2:$2,'Annual CF'!G$1,'Monthly CF'!25:25))</f>
        <v>38768.513312594012</v>
      </c>
      <c r="H24" s="291">
        <f>IF(H$1&gt;HOLD,0,SUMIF('Monthly CF'!$2:$2,'Annual CF'!H$1,'Monthly CF'!25:25))</f>
        <v>39931.568711971871</v>
      </c>
      <c r="I24" s="291">
        <f>IF(I$1&gt;HOLD,0,SUMIF('Monthly CF'!$2:$2,'Annual CF'!I$1,'Monthly CF'!25:25))</f>
        <v>41129.51577333107</v>
      </c>
      <c r="J24" s="291">
        <f>IF(J$1&gt;HOLD,0,SUMIF('Monthly CF'!$2:$2,'Annual CF'!J$1,'Monthly CF'!25:25))</f>
        <v>42363.401246531037</v>
      </c>
      <c r="K24" s="291">
        <f>IF(K$1&gt;HOLD,0,SUMIF('Monthly CF'!$2:$2,'Annual CF'!K$1,'Monthly CF'!25:25))</f>
        <v>43634.303283927002</v>
      </c>
      <c r="L24" s="291">
        <f>IF(L$1&gt;HOLD,0,SUMIF('Monthly CF'!$2:$2,'Annual CF'!L$1,'Monthly CF'!25:25))</f>
        <v>44943.332382444853</v>
      </c>
      <c r="M24" s="299">
        <f>IF(M$1&gt;HOLD,0,SUMIF('Monthly CF'!$2:$2,'Annual CF'!M$1,'Monthly CF'!25:25))</f>
        <v>46291.632353918256</v>
      </c>
    </row>
    <row r="25" spans="1:13" x14ac:dyDescent="0.45">
      <c r="A25" s="128">
        <f t="shared" si="4"/>
        <v>406723.32403310691</v>
      </c>
      <c r="B25" s="80" t="str">
        <f>'Monthly CF'!B26</f>
        <v>Marketing</v>
      </c>
      <c r="C25" s="291"/>
      <c r="D25" s="291">
        <f>IF(D$1&gt;HOLD,0,SUMIF('Monthly CF'!$2:$2,'Annual CF'!D$1,'Monthly CF'!26:26))</f>
        <v>35478.681603542238</v>
      </c>
      <c r="E25" s="291">
        <f>IF(E$1&gt;HOLD,0,SUMIF('Monthly CF'!$2:$2,'Annual CF'!E$1,'Monthly CF'!26:26))</f>
        <v>36543.042051648539</v>
      </c>
      <c r="F25" s="291">
        <f>IF(F$1&gt;HOLD,0,SUMIF('Monthly CF'!$2:$2,'Annual CF'!F$1,'Monthly CF'!26:26))</f>
        <v>37639.333313198025</v>
      </c>
      <c r="G25" s="291">
        <f>IF(G$1&gt;HOLD,0,SUMIF('Monthly CF'!$2:$2,'Annual CF'!G$1,'Monthly CF'!26:26))</f>
        <v>38768.513312594012</v>
      </c>
      <c r="H25" s="291">
        <f>IF(H$1&gt;HOLD,0,SUMIF('Monthly CF'!$2:$2,'Annual CF'!H$1,'Monthly CF'!26:26))</f>
        <v>39931.568711971871</v>
      </c>
      <c r="I25" s="291">
        <f>IF(I$1&gt;HOLD,0,SUMIF('Monthly CF'!$2:$2,'Annual CF'!I$1,'Monthly CF'!26:26))</f>
        <v>41129.51577333107</v>
      </c>
      <c r="J25" s="291">
        <f>IF(J$1&gt;HOLD,0,SUMIF('Monthly CF'!$2:$2,'Annual CF'!J$1,'Monthly CF'!26:26))</f>
        <v>42363.401246531037</v>
      </c>
      <c r="K25" s="291">
        <f>IF(K$1&gt;HOLD,0,SUMIF('Monthly CF'!$2:$2,'Annual CF'!K$1,'Monthly CF'!26:26))</f>
        <v>43634.303283927002</v>
      </c>
      <c r="L25" s="291">
        <f>IF(L$1&gt;HOLD,0,SUMIF('Monthly CF'!$2:$2,'Annual CF'!L$1,'Monthly CF'!26:26))</f>
        <v>44943.332382444853</v>
      </c>
      <c r="M25" s="299">
        <f>IF(M$1&gt;HOLD,0,SUMIF('Monthly CF'!$2:$2,'Annual CF'!M$1,'Monthly CF'!26:26))</f>
        <v>46291.632353918256</v>
      </c>
    </row>
    <row r="26" spans="1:13" x14ac:dyDescent="0.45">
      <c r="A26" s="128">
        <f t="shared" si="4"/>
        <v>813446.64806621382</v>
      </c>
      <c r="B26" s="80" t="str">
        <f>'Monthly CF'!B27</f>
        <v xml:space="preserve"> Repairs &amp; Maintenance</v>
      </c>
      <c r="C26" s="291"/>
      <c r="D26" s="291">
        <f>IF(D$1&gt;HOLD,0,SUMIF('Monthly CF'!$2:$2,'Annual CF'!D$1,'Monthly CF'!27:27))</f>
        <v>70957.363207084476</v>
      </c>
      <c r="E26" s="291">
        <f>IF(E$1&gt;HOLD,0,SUMIF('Monthly CF'!$2:$2,'Annual CF'!E$1,'Monthly CF'!27:27))</f>
        <v>73086.084103297078</v>
      </c>
      <c r="F26" s="291">
        <f>IF(F$1&gt;HOLD,0,SUMIF('Monthly CF'!$2:$2,'Annual CF'!F$1,'Monthly CF'!27:27))</f>
        <v>75278.666626396051</v>
      </c>
      <c r="G26" s="291">
        <f>IF(G$1&gt;HOLD,0,SUMIF('Monthly CF'!$2:$2,'Annual CF'!G$1,'Monthly CF'!27:27))</f>
        <v>77537.026625188024</v>
      </c>
      <c r="H26" s="291">
        <f>IF(H$1&gt;HOLD,0,SUMIF('Monthly CF'!$2:$2,'Annual CF'!H$1,'Monthly CF'!27:27))</f>
        <v>79863.137423943743</v>
      </c>
      <c r="I26" s="291">
        <f>IF(I$1&gt;HOLD,0,SUMIF('Monthly CF'!$2:$2,'Annual CF'!I$1,'Monthly CF'!27:27))</f>
        <v>82259.03154666214</v>
      </c>
      <c r="J26" s="291">
        <f>IF(J$1&gt;HOLD,0,SUMIF('Monthly CF'!$2:$2,'Annual CF'!J$1,'Monthly CF'!27:27))</f>
        <v>84726.802493062074</v>
      </c>
      <c r="K26" s="291">
        <f>IF(K$1&gt;HOLD,0,SUMIF('Monthly CF'!$2:$2,'Annual CF'!K$1,'Monthly CF'!27:27))</f>
        <v>87268.606567854004</v>
      </c>
      <c r="L26" s="291">
        <f>IF(L$1&gt;HOLD,0,SUMIF('Monthly CF'!$2:$2,'Annual CF'!L$1,'Monthly CF'!27:27))</f>
        <v>89886.664764889705</v>
      </c>
      <c r="M26" s="299">
        <f>IF(M$1&gt;HOLD,0,SUMIF('Monthly CF'!$2:$2,'Annual CF'!M$1,'Monthly CF'!27:27))</f>
        <v>92583.264707836512</v>
      </c>
    </row>
    <row r="27" spans="1:13" x14ac:dyDescent="0.45">
      <c r="A27" s="128">
        <f t="shared" si="4"/>
        <v>325378.65922648559</v>
      </c>
      <c r="B27" s="80" t="str">
        <f>'Monthly CF'!B28</f>
        <v>Turnover</v>
      </c>
      <c r="C27" s="291"/>
      <c r="D27" s="291">
        <f>IF(D$1&gt;HOLD,0,SUMIF('Monthly CF'!$2:$2,'Annual CF'!D$1,'Monthly CF'!28:28))</f>
        <v>28382.945282833793</v>
      </c>
      <c r="E27" s="291">
        <f>IF(E$1&gt;HOLD,0,SUMIF('Monthly CF'!$2:$2,'Annual CF'!E$1,'Monthly CF'!28:28))</f>
        <v>29234.433641318832</v>
      </c>
      <c r="F27" s="291">
        <f>IF(F$1&gt;HOLD,0,SUMIF('Monthly CF'!$2:$2,'Annual CF'!F$1,'Monthly CF'!28:28))</f>
        <v>30111.466650558432</v>
      </c>
      <c r="G27" s="291">
        <f>IF(G$1&gt;HOLD,0,SUMIF('Monthly CF'!$2:$2,'Annual CF'!G$1,'Monthly CF'!28:28))</f>
        <v>31014.810650075207</v>
      </c>
      <c r="H27" s="291">
        <f>IF(H$1&gt;HOLD,0,SUMIF('Monthly CF'!$2:$2,'Annual CF'!H$1,'Monthly CF'!28:28))</f>
        <v>31945.254969577494</v>
      </c>
      <c r="I27" s="291">
        <f>IF(I$1&gt;HOLD,0,SUMIF('Monthly CF'!$2:$2,'Annual CF'!I$1,'Monthly CF'!28:28))</f>
        <v>32903.612618664862</v>
      </c>
      <c r="J27" s="291">
        <f>IF(J$1&gt;HOLD,0,SUMIF('Monthly CF'!$2:$2,'Annual CF'!J$1,'Monthly CF'!28:28))</f>
        <v>33890.720997224838</v>
      </c>
      <c r="K27" s="291">
        <f>IF(K$1&gt;HOLD,0,SUMIF('Monthly CF'!$2:$2,'Annual CF'!K$1,'Monthly CF'!28:28))</f>
        <v>34907.442627141623</v>
      </c>
      <c r="L27" s="291">
        <f>IF(L$1&gt;HOLD,0,SUMIF('Monthly CF'!$2:$2,'Annual CF'!L$1,'Monthly CF'!28:28))</f>
        <v>35954.665905955902</v>
      </c>
      <c r="M27" s="299">
        <f>IF(M$1&gt;HOLD,0,SUMIF('Monthly CF'!$2:$2,'Annual CF'!M$1,'Monthly CF'!28:28))</f>
        <v>37033.305883134613</v>
      </c>
    </row>
    <row r="28" spans="1:13" x14ac:dyDescent="0.45">
      <c r="A28" s="128">
        <f t="shared" si="4"/>
        <v>81344.664806621397</v>
      </c>
      <c r="B28" s="80" t="str">
        <f>'Monthly CF'!B29</f>
        <v>Contract Services</v>
      </c>
      <c r="C28" s="291"/>
      <c r="D28" s="291">
        <f>IF(D$1&gt;HOLD,0,SUMIF('Monthly CF'!$2:$2,'Annual CF'!D$1,'Monthly CF'!29:29))</f>
        <v>7095.7363207084481</v>
      </c>
      <c r="E28" s="291">
        <f>IF(E$1&gt;HOLD,0,SUMIF('Monthly CF'!$2:$2,'Annual CF'!E$1,'Monthly CF'!29:29))</f>
        <v>7308.608410329708</v>
      </c>
      <c r="F28" s="291">
        <f>IF(F$1&gt;HOLD,0,SUMIF('Monthly CF'!$2:$2,'Annual CF'!F$1,'Monthly CF'!29:29))</f>
        <v>7527.866662639608</v>
      </c>
      <c r="G28" s="291">
        <f>IF(G$1&gt;HOLD,0,SUMIF('Monthly CF'!$2:$2,'Annual CF'!G$1,'Monthly CF'!29:29))</f>
        <v>7753.7026625188018</v>
      </c>
      <c r="H28" s="291">
        <f>IF(H$1&gt;HOLD,0,SUMIF('Monthly CF'!$2:$2,'Annual CF'!H$1,'Monthly CF'!29:29))</f>
        <v>7986.3137423943735</v>
      </c>
      <c r="I28" s="291">
        <f>IF(I$1&gt;HOLD,0,SUMIF('Monthly CF'!$2:$2,'Annual CF'!I$1,'Monthly CF'!29:29))</f>
        <v>8225.9031546662154</v>
      </c>
      <c r="J28" s="291">
        <f>IF(J$1&gt;HOLD,0,SUMIF('Monthly CF'!$2:$2,'Annual CF'!J$1,'Monthly CF'!29:29))</f>
        <v>8472.6802493062096</v>
      </c>
      <c r="K28" s="291">
        <f>IF(K$1&gt;HOLD,0,SUMIF('Monthly CF'!$2:$2,'Annual CF'!K$1,'Monthly CF'!29:29))</f>
        <v>8726.8606567854058</v>
      </c>
      <c r="L28" s="291">
        <f>IF(L$1&gt;HOLD,0,SUMIF('Monthly CF'!$2:$2,'Annual CF'!L$1,'Monthly CF'!29:29))</f>
        <v>8988.6664764889756</v>
      </c>
      <c r="M28" s="299">
        <f>IF(M$1&gt;HOLD,0,SUMIF('Monthly CF'!$2:$2,'Annual CF'!M$1,'Monthly CF'!29:29))</f>
        <v>9258.3264707836533</v>
      </c>
    </row>
    <row r="29" spans="1:13" x14ac:dyDescent="0.45">
      <c r="A29" s="128">
        <f t="shared" si="4"/>
        <v>1626893.2961324276</v>
      </c>
      <c r="B29" s="80" t="str">
        <f>'Monthly CF'!B30</f>
        <v xml:space="preserve"> Utilities</v>
      </c>
      <c r="C29" s="291"/>
      <c r="D29" s="291">
        <f>IF(D$1&gt;HOLD,0,SUMIF('Monthly CF'!$2:$2,'Annual CF'!D$1,'Monthly CF'!30:30))</f>
        <v>141914.72641416895</v>
      </c>
      <c r="E29" s="291">
        <f>IF(E$1&gt;HOLD,0,SUMIF('Monthly CF'!$2:$2,'Annual CF'!E$1,'Monthly CF'!30:30))</f>
        <v>146172.16820659416</v>
      </c>
      <c r="F29" s="291">
        <f>IF(F$1&gt;HOLD,0,SUMIF('Monthly CF'!$2:$2,'Annual CF'!F$1,'Monthly CF'!30:30))</f>
        <v>150557.3332527921</v>
      </c>
      <c r="G29" s="291">
        <f>IF(G$1&gt;HOLD,0,SUMIF('Monthly CF'!$2:$2,'Annual CF'!G$1,'Monthly CF'!30:30))</f>
        <v>155074.05325037605</v>
      </c>
      <c r="H29" s="291">
        <f>IF(H$1&gt;HOLD,0,SUMIF('Monthly CF'!$2:$2,'Annual CF'!H$1,'Monthly CF'!30:30))</f>
        <v>159726.27484788749</v>
      </c>
      <c r="I29" s="291">
        <f>IF(I$1&gt;HOLD,0,SUMIF('Monthly CF'!$2:$2,'Annual CF'!I$1,'Monthly CF'!30:30))</f>
        <v>164518.06309332428</v>
      </c>
      <c r="J29" s="291">
        <f>IF(J$1&gt;HOLD,0,SUMIF('Monthly CF'!$2:$2,'Annual CF'!J$1,'Monthly CF'!30:30))</f>
        <v>169453.60498612415</v>
      </c>
      <c r="K29" s="291">
        <f>IF(K$1&gt;HOLD,0,SUMIF('Monthly CF'!$2:$2,'Annual CF'!K$1,'Monthly CF'!30:30))</f>
        <v>174537.21313570801</v>
      </c>
      <c r="L29" s="291">
        <f>IF(L$1&gt;HOLD,0,SUMIF('Monthly CF'!$2:$2,'Annual CF'!L$1,'Monthly CF'!30:30))</f>
        <v>179773.32952977941</v>
      </c>
      <c r="M29" s="299">
        <f>IF(M$1&gt;HOLD,0,SUMIF('Monthly CF'!$2:$2,'Annual CF'!M$1,'Monthly CF'!30:30))</f>
        <v>185166.52941567302</v>
      </c>
    </row>
    <row r="30" spans="1:13" x14ac:dyDescent="0.45">
      <c r="A30" s="128">
        <f t="shared" si="4"/>
        <v>-813446.64806621382</v>
      </c>
      <c r="B30" s="80" t="str">
        <f>'Monthly CF'!B31</f>
        <v>Utility Reimbursements</v>
      </c>
      <c r="C30" s="291"/>
      <c r="D30" s="291">
        <f>IF(D$1&gt;HOLD,0,SUMIF('Monthly CF'!$2:$2,'Annual CF'!D$1,'Monthly CF'!31:31))</f>
        <v>-70957.363207084476</v>
      </c>
      <c r="E30" s="291">
        <f>IF(E$1&gt;HOLD,0,SUMIF('Monthly CF'!$2:$2,'Annual CF'!E$1,'Monthly CF'!31:31))</f>
        <v>-73086.084103297078</v>
      </c>
      <c r="F30" s="291">
        <f>IF(F$1&gt;HOLD,0,SUMIF('Monthly CF'!$2:$2,'Annual CF'!F$1,'Monthly CF'!31:31))</f>
        <v>-75278.666626396051</v>
      </c>
      <c r="G30" s="291">
        <f>IF(G$1&gt;HOLD,0,SUMIF('Monthly CF'!$2:$2,'Annual CF'!G$1,'Monthly CF'!31:31))</f>
        <v>-77537.026625188024</v>
      </c>
      <c r="H30" s="291">
        <f>IF(H$1&gt;HOLD,0,SUMIF('Monthly CF'!$2:$2,'Annual CF'!H$1,'Monthly CF'!31:31))</f>
        <v>-79863.137423943743</v>
      </c>
      <c r="I30" s="291">
        <f>IF(I$1&gt;HOLD,0,SUMIF('Monthly CF'!$2:$2,'Annual CF'!I$1,'Monthly CF'!31:31))</f>
        <v>-82259.03154666214</v>
      </c>
      <c r="J30" s="291">
        <f>IF(J$1&gt;HOLD,0,SUMIF('Monthly CF'!$2:$2,'Annual CF'!J$1,'Monthly CF'!31:31))</f>
        <v>-84726.802493062074</v>
      </c>
      <c r="K30" s="291">
        <f>IF(K$1&gt;HOLD,0,SUMIF('Monthly CF'!$2:$2,'Annual CF'!K$1,'Monthly CF'!31:31))</f>
        <v>-87268.606567854004</v>
      </c>
      <c r="L30" s="291">
        <f>IF(L$1&gt;HOLD,0,SUMIF('Monthly CF'!$2:$2,'Annual CF'!L$1,'Monthly CF'!31:31))</f>
        <v>-89886.664764889705</v>
      </c>
      <c r="M30" s="299">
        <f>IF(M$1&gt;HOLD,0,SUMIF('Monthly CF'!$2:$2,'Annual CF'!M$1,'Monthly CF'!31:31))</f>
        <v>-92583.264707836512</v>
      </c>
    </row>
    <row r="31" spans="1:13" x14ac:dyDescent="0.45">
      <c r="A31" s="128">
        <f t="shared" si="4"/>
        <v>4673767.9618071076</v>
      </c>
      <c r="B31" s="80" t="str">
        <f>'Monthly CF'!B32</f>
        <v xml:space="preserve"> Real Estate Taxes</v>
      </c>
      <c r="C31" s="291"/>
      <c r="D31" s="291">
        <f>IF(D$1&gt;HOLD,0,SUMIF('Monthly CF'!$2:$2,'Annual CF'!D$1,'Monthly CF'!32:32))</f>
        <v>426839.00000000006</v>
      </c>
      <c r="E31" s="291">
        <f>IF(E$1&gt;HOLD,0,SUMIF('Monthly CF'!$2:$2,'Annual CF'!E$1,'Monthly CF'!32:32))</f>
        <v>435375.77999999997</v>
      </c>
      <c r="F31" s="291">
        <f>IF(F$1&gt;HOLD,0,SUMIF('Monthly CF'!$2:$2,'Annual CF'!F$1,'Monthly CF'!32:32))</f>
        <v>444083.29560000001</v>
      </c>
      <c r="G31" s="291">
        <f>IF(G$1&gt;HOLD,0,SUMIF('Monthly CF'!$2:$2,'Annual CF'!G$1,'Monthly CF'!32:32))</f>
        <v>452964.96151199989</v>
      </c>
      <c r="H31" s="291">
        <f>IF(H$1&gt;HOLD,0,SUMIF('Monthly CF'!$2:$2,'Annual CF'!H$1,'Monthly CF'!32:32))</f>
        <v>462024.26074223995</v>
      </c>
      <c r="I31" s="291">
        <f>IF(I$1&gt;HOLD,0,SUMIF('Monthly CF'!$2:$2,'Annual CF'!I$1,'Monthly CF'!32:32))</f>
        <v>471264.74595708476</v>
      </c>
      <c r="J31" s="291">
        <f>IF(J$1&gt;HOLD,0,SUMIF('Monthly CF'!$2:$2,'Annual CF'!J$1,'Monthly CF'!32:32))</f>
        <v>480690.04087622644</v>
      </c>
      <c r="K31" s="291">
        <f>IF(K$1&gt;HOLD,0,SUMIF('Monthly CF'!$2:$2,'Annual CF'!K$1,'Monthly CF'!32:32))</f>
        <v>490303.84169375111</v>
      </c>
      <c r="L31" s="291">
        <f>IF(L$1&gt;HOLD,0,SUMIF('Monthly CF'!$2:$2,'Annual CF'!L$1,'Monthly CF'!32:32))</f>
        <v>500109.91852762591</v>
      </c>
      <c r="M31" s="299">
        <f>IF(M$1&gt;HOLD,0,SUMIF('Monthly CF'!$2:$2,'Annual CF'!M$1,'Monthly CF'!32:32))</f>
        <v>510112.11689817865</v>
      </c>
    </row>
    <row r="32" spans="1:13" x14ac:dyDescent="0.45">
      <c r="A32" s="128">
        <f t="shared" si="4"/>
        <v>401235.77590147557</v>
      </c>
      <c r="B32" s="80" t="str">
        <f>'Monthly CF'!B33</f>
        <v xml:space="preserve"> Insurance</v>
      </c>
      <c r="C32" s="291"/>
      <c r="D32" s="291">
        <f>IF(D$1&gt;HOLD,0,SUMIF('Monthly CF'!$2:$2,'Annual CF'!D$1,'Monthly CF'!33:33))</f>
        <v>35000.000000000007</v>
      </c>
      <c r="E32" s="291">
        <f>IF(E$1&gt;HOLD,0,SUMIF('Monthly CF'!$2:$2,'Annual CF'!E$1,'Monthly CF'!33:33))</f>
        <v>36050</v>
      </c>
      <c r="F32" s="291">
        <f>IF(F$1&gt;HOLD,0,SUMIF('Monthly CF'!$2:$2,'Annual CF'!F$1,'Monthly CF'!33:33))</f>
        <v>37131.5</v>
      </c>
      <c r="G32" s="291">
        <f>IF(G$1&gt;HOLD,0,SUMIF('Monthly CF'!$2:$2,'Annual CF'!G$1,'Monthly CF'!33:33))</f>
        <v>38245.444999999992</v>
      </c>
      <c r="H32" s="291">
        <f>IF(H$1&gt;HOLD,0,SUMIF('Monthly CF'!$2:$2,'Annual CF'!H$1,'Monthly CF'!33:33))</f>
        <v>39392.808350000007</v>
      </c>
      <c r="I32" s="291">
        <f>IF(I$1&gt;HOLD,0,SUMIF('Monthly CF'!$2:$2,'Annual CF'!I$1,'Monthly CF'!33:33))</f>
        <v>40574.592600499986</v>
      </c>
      <c r="J32" s="291">
        <f>IF(J$1&gt;HOLD,0,SUMIF('Monthly CF'!$2:$2,'Annual CF'!J$1,'Monthly CF'!33:33))</f>
        <v>41791.830378514998</v>
      </c>
      <c r="K32" s="291">
        <f>IF(K$1&gt;HOLD,0,SUMIF('Monthly CF'!$2:$2,'Annual CF'!K$1,'Monthly CF'!33:33))</f>
        <v>43045.585289870447</v>
      </c>
      <c r="L32" s="291">
        <f>IF(L$1&gt;HOLD,0,SUMIF('Monthly CF'!$2:$2,'Annual CF'!L$1,'Monthly CF'!33:33))</f>
        <v>44336.952848566572</v>
      </c>
      <c r="M32" s="299">
        <f>IF(M$1&gt;HOLD,0,SUMIF('Monthly CF'!$2:$2,'Annual CF'!M$1,'Monthly CF'!33:33))</f>
        <v>45667.06143402357</v>
      </c>
    </row>
    <row r="33" spans="1:13" x14ac:dyDescent="0.45">
      <c r="A33" s="128">
        <f t="shared" si="4"/>
        <v>401235.77590147557</v>
      </c>
      <c r="B33" s="80" t="str">
        <f>'Monthly CF'!B34</f>
        <v xml:space="preserve"> Capital Reserves</v>
      </c>
      <c r="C33" s="291"/>
      <c r="D33" s="291">
        <f>IF(D$1&gt;HOLD,0,SUMIF('Monthly CF'!$2:$2,'Annual CF'!D$1,'Monthly CF'!34:34))</f>
        <v>35000.000000000007</v>
      </c>
      <c r="E33" s="291">
        <f>IF(E$1&gt;HOLD,0,SUMIF('Monthly CF'!$2:$2,'Annual CF'!E$1,'Monthly CF'!34:34))</f>
        <v>36050</v>
      </c>
      <c r="F33" s="291">
        <f>IF(F$1&gt;HOLD,0,SUMIF('Monthly CF'!$2:$2,'Annual CF'!F$1,'Monthly CF'!34:34))</f>
        <v>37131.5</v>
      </c>
      <c r="G33" s="291">
        <f>IF(G$1&gt;HOLD,0,SUMIF('Monthly CF'!$2:$2,'Annual CF'!G$1,'Monthly CF'!34:34))</f>
        <v>38245.444999999992</v>
      </c>
      <c r="H33" s="291">
        <f>IF(H$1&gt;HOLD,0,SUMIF('Monthly CF'!$2:$2,'Annual CF'!H$1,'Monthly CF'!34:34))</f>
        <v>39392.808350000007</v>
      </c>
      <c r="I33" s="291">
        <f>IF(I$1&gt;HOLD,0,SUMIF('Monthly CF'!$2:$2,'Annual CF'!I$1,'Monthly CF'!34:34))</f>
        <v>40574.592600499986</v>
      </c>
      <c r="J33" s="291">
        <f>IF(J$1&gt;HOLD,0,SUMIF('Monthly CF'!$2:$2,'Annual CF'!J$1,'Monthly CF'!34:34))</f>
        <v>41791.830378514998</v>
      </c>
      <c r="K33" s="291">
        <f>IF(K$1&gt;HOLD,0,SUMIF('Monthly CF'!$2:$2,'Annual CF'!K$1,'Monthly CF'!34:34))</f>
        <v>43045.585289870447</v>
      </c>
      <c r="L33" s="291">
        <f>IF(L$1&gt;HOLD,0,SUMIF('Monthly CF'!$2:$2,'Annual CF'!L$1,'Monthly CF'!34:34))</f>
        <v>44336.952848566572</v>
      </c>
      <c r="M33" s="299">
        <f>IF(M$1&gt;HOLD,0,SUMIF('Monthly CF'!$2:$2,'Annual CF'!M$1,'Monthly CF'!34:34))</f>
        <v>45667.06143402357</v>
      </c>
    </row>
    <row r="34" spans="1:13" x14ac:dyDescent="0.45">
      <c r="A34" s="128">
        <f t="shared" si="4"/>
        <v>12206934.574497949</v>
      </c>
      <c r="B34" s="129" t="s">
        <v>154</v>
      </c>
      <c r="C34" s="297"/>
      <c r="D34" s="296">
        <f>IF(D$1&gt;HOLD,0,SUMIF('Monthly CF'!$2:$2,'Annual CF'!D$1,'Monthly CF'!35:35))</f>
        <v>1067915.4435330566</v>
      </c>
      <c r="E34" s="296">
        <f>IF(E$1&gt;HOLD,0,SUMIF('Monthly CF'!$2:$2,'Annual CF'!E$1,'Monthly CF'!35:35))</f>
        <v>1103598.8101757187</v>
      </c>
      <c r="F34" s="296">
        <f>IF(F$1&gt;HOLD,0,SUMIF('Monthly CF'!$2:$2,'Annual CF'!F$1,'Monthly CF'!35:35))</f>
        <v>1142147.9161387919</v>
      </c>
      <c r="G34" s="296">
        <f>IF(G$1&gt;HOLD,0,SUMIF('Monthly CF'!$2:$2,'Annual CF'!G$1,'Monthly CF'!35:35))</f>
        <v>1174117.2997602036</v>
      </c>
      <c r="H34" s="296">
        <f>IF(H$1&gt;HOLD,0,SUMIF('Monthly CF'!$2:$2,'Annual CF'!H$1,'Monthly CF'!35:35))</f>
        <v>1204811.16913789</v>
      </c>
      <c r="I34" s="296">
        <f>IF(I$1&gt;HOLD,0,SUMIF('Monthly CF'!$2:$2,'Annual CF'!I$1,'Monthly CF'!35:35))</f>
        <v>1236335.261604605</v>
      </c>
      <c r="J34" s="296">
        <f>IF(J$1&gt;HOLD,0,SUMIF('Monthly CF'!$2:$2,'Annual CF'!J$1,'Monthly CF'!35:35))</f>
        <v>1268712.6719931732</v>
      </c>
      <c r="K34" s="296">
        <f>IF(K$1&gt;HOLD,0,SUMIF('Monthly CF'!$2:$2,'Annual CF'!K$1,'Monthly CF'!35:35))</f>
        <v>1301967.1517442069</v>
      </c>
      <c r="L34" s="296">
        <f>IF(L$1&gt;HOLD,0,SUMIF('Monthly CF'!$2:$2,'Annual CF'!L$1,'Monthly CF'!35:35))</f>
        <v>1336123.1278795961</v>
      </c>
      <c r="M34" s="302">
        <f>IF(M$1&gt;HOLD,0,SUMIF('Monthly CF'!$2:$2,'Annual CF'!M$1,'Monthly CF'!35:35))</f>
        <v>1371205.7225307086</v>
      </c>
    </row>
    <row r="35" spans="1:13" x14ac:dyDescent="0.45">
      <c r="A35" s="128"/>
      <c r="B35" s="80"/>
      <c r="C35" s="291"/>
      <c r="D35" s="291"/>
      <c r="E35" s="291"/>
      <c r="F35" s="291"/>
      <c r="G35" s="291"/>
      <c r="H35" s="291"/>
      <c r="I35" s="291"/>
      <c r="J35" s="291"/>
      <c r="K35" s="291"/>
      <c r="L35" s="291"/>
      <c r="M35" s="299"/>
    </row>
    <row r="36" spans="1:13" x14ac:dyDescent="0.45">
      <c r="A36" s="128">
        <f>SUM(C36:M36)</f>
        <v>25908978.25710512</v>
      </c>
      <c r="B36" s="129" t="s">
        <v>155</v>
      </c>
      <c r="C36" s="295"/>
      <c r="D36" s="296">
        <f>IF(D$1&gt;HOLD,0,SUMIF('Monthly CF'!$2:$2,'Annual CF'!D$1,'Monthly CF'!37:37))</f>
        <v>1855817.5316598432</v>
      </c>
      <c r="E36" s="296">
        <f>IF(E$1&gt;HOLD,0,SUMIF('Monthly CF'!$2:$2,'Annual CF'!E$1,'Monthly CF'!37:37))</f>
        <v>2105703.4876897116</v>
      </c>
      <c r="F36" s="296">
        <f>IF(F$1&gt;HOLD,0,SUMIF('Monthly CF'!$2:$2,'Annual CF'!F$1,'Monthly CF'!37:37))</f>
        <v>2408305.9371076324</v>
      </c>
      <c r="G36" s="296">
        <f>IF(G$1&gt;HOLD,0,SUMIF('Monthly CF'!$2:$2,'Annual CF'!G$1,'Monthly CF'!37:37))</f>
        <v>2536494.6464147968</v>
      </c>
      <c r="H36" s="296">
        <f>IF(H$1&gt;HOLD,0,SUMIF('Monthly CF'!$2:$2,'Annual CF'!H$1,'Monthly CF'!37:37))</f>
        <v>2617119.1354223643</v>
      </c>
      <c r="I36" s="296">
        <f>IF(I$1&gt;HOLD,0,SUMIF('Monthly CF'!$2:$2,'Annual CF'!I$1,'Monthly CF'!37:37))</f>
        <v>2700252.9520924594</v>
      </c>
      <c r="J36" s="296">
        <f>IF(J$1&gt;HOLD,0,SUMIF('Monthly CF'!$2:$2,'Annual CF'!J$1,'Monthly CF'!37:37))</f>
        <v>2785973.188114807</v>
      </c>
      <c r="K36" s="296">
        <f>IF(K$1&gt;HOLD,0,SUMIF('Monthly CF'!$2:$2,'Annual CF'!K$1,'Monthly CF'!37:37))</f>
        <v>2874359.2841670169</v>
      </c>
      <c r="L36" s="296">
        <f>IF(L$1&gt;HOLD,0,SUMIF('Monthly CF'!$2:$2,'Annual CF'!L$1,'Monthly CF'!37:37))</f>
        <v>2965493.1011089678</v>
      </c>
      <c r="M36" s="302">
        <f>IF(M$1&gt;HOLD,0,SUMIF('Monthly CF'!$2:$2,'Annual CF'!M$1,'Monthly CF'!37:37))</f>
        <v>3059458.9933275171</v>
      </c>
    </row>
    <row r="37" spans="1:13" x14ac:dyDescent="0.45">
      <c r="A37" s="128"/>
      <c r="B37" s="80"/>
      <c r="C37" s="291"/>
      <c r="D37" s="291">
        <f>SUMIF('Monthly CF'!$2:$2,'Annual CF'!D$1,'Monthly CF'!38:38)</f>
        <v>0</v>
      </c>
      <c r="E37" s="291">
        <f>SUMIF('Monthly CF'!$2:$2,'Annual CF'!E$1,'Monthly CF'!38:38)</f>
        <v>0</v>
      </c>
      <c r="F37" s="291">
        <f>SUMIF('Monthly CF'!$2:$2,'Annual CF'!F$1,'Monthly CF'!38:38)</f>
        <v>0</v>
      </c>
      <c r="G37" s="291">
        <f>SUMIF('Monthly CF'!$2:$2,'Annual CF'!G$1,'Monthly CF'!38:38)</f>
        <v>0</v>
      </c>
      <c r="H37" s="291">
        <f>SUMIF('Monthly CF'!$2:$2,'Annual CF'!H$1,'Monthly CF'!38:38)</f>
        <v>0</v>
      </c>
      <c r="I37" s="291">
        <f>SUMIF('Monthly CF'!$2:$2,'Annual CF'!I$1,'Monthly CF'!38:38)</f>
        <v>0</v>
      </c>
      <c r="J37" s="291">
        <f>SUMIF('Monthly CF'!$2:$2,'Annual CF'!J$1,'Monthly CF'!38:38)</f>
        <v>0</v>
      </c>
      <c r="K37" s="291">
        <f>SUMIF('Monthly CF'!$2:$2,'Annual CF'!K$1,'Monthly CF'!38:38)</f>
        <v>0</v>
      </c>
      <c r="L37" s="291">
        <f>SUMIF('Monthly CF'!$2:$2,'Annual CF'!L$1,'Monthly CF'!38:38)</f>
        <v>0</v>
      </c>
      <c r="M37" s="299">
        <f>SUMIF('Monthly CF'!$2:$2,'Annual CF'!M$1,'Monthly CF'!38:38)</f>
        <v>0</v>
      </c>
    </row>
    <row r="38" spans="1:13" x14ac:dyDescent="0.45">
      <c r="A38" s="128"/>
      <c r="B38" s="126" t="s">
        <v>25</v>
      </c>
      <c r="C38" s="291"/>
      <c r="D38" s="291">
        <f>SUMIF('Monthly CF'!$2:$2,'Annual CF'!D$1,'Monthly CF'!39:39)</f>
        <v>0</v>
      </c>
      <c r="E38" s="291">
        <f>SUMIF('Monthly CF'!$2:$2,'Annual CF'!E$1,'Monthly CF'!39:39)</f>
        <v>0</v>
      </c>
      <c r="F38" s="291">
        <f>SUMIF('Monthly CF'!$2:$2,'Annual CF'!F$1,'Monthly CF'!39:39)</f>
        <v>0</v>
      </c>
      <c r="G38" s="291">
        <f>SUMIF('Monthly CF'!$2:$2,'Annual CF'!G$1,'Monthly CF'!39:39)</f>
        <v>0</v>
      </c>
      <c r="H38" s="291">
        <f>SUMIF('Monthly CF'!$2:$2,'Annual CF'!H$1,'Monthly CF'!39:39)</f>
        <v>0</v>
      </c>
      <c r="I38" s="291">
        <f>SUMIF('Monthly CF'!$2:$2,'Annual CF'!I$1,'Monthly CF'!39:39)</f>
        <v>0</v>
      </c>
      <c r="J38" s="291">
        <f>SUMIF('Monthly CF'!$2:$2,'Annual CF'!J$1,'Monthly CF'!39:39)</f>
        <v>0</v>
      </c>
      <c r="K38" s="291">
        <f>SUMIF('Monthly CF'!$2:$2,'Annual CF'!K$1,'Monthly CF'!39:39)</f>
        <v>0</v>
      </c>
      <c r="L38" s="291">
        <f>SUMIF('Monthly CF'!$2:$2,'Annual CF'!L$1,'Monthly CF'!39:39)</f>
        <v>0</v>
      </c>
      <c r="M38" s="299">
        <f>SUMIF('Monthly CF'!$2:$2,'Annual CF'!M$1,'Monthly CF'!39:39)</f>
        <v>0</v>
      </c>
    </row>
    <row r="39" spans="1:13" x14ac:dyDescent="0.45">
      <c r="A39" s="128">
        <f t="shared" ref="A39:A42" si="5">SUM(C39:M39)</f>
        <v>25187500</v>
      </c>
      <c r="B39" s="80" t="s">
        <v>156</v>
      </c>
      <c r="C39" s="291">
        <f>Summary!E2</f>
        <v>25187500</v>
      </c>
      <c r="D39" s="291">
        <f>SUMIF('Monthly CF'!$2:$2,'Annual CF'!D$1,'Monthly CF'!40:40)</f>
        <v>0</v>
      </c>
      <c r="E39" s="291">
        <f>SUMIF('Monthly CF'!$2:$2,'Annual CF'!E$1,'Monthly CF'!40:40)</f>
        <v>0</v>
      </c>
      <c r="F39" s="291">
        <f>SUMIF('Monthly CF'!$2:$2,'Annual CF'!F$1,'Monthly CF'!40:40)</f>
        <v>0</v>
      </c>
      <c r="G39" s="291">
        <f>SUMIF('Monthly CF'!$2:$2,'Annual CF'!G$1,'Monthly CF'!40:40)</f>
        <v>0</v>
      </c>
      <c r="H39" s="291">
        <f>SUMIF('Monthly CF'!$2:$2,'Annual CF'!H$1,'Monthly CF'!40:40)</f>
        <v>0</v>
      </c>
      <c r="I39" s="291">
        <f>SUMIF('Monthly CF'!$2:$2,'Annual CF'!I$1,'Monthly CF'!40:40)</f>
        <v>0</v>
      </c>
      <c r="J39" s="291">
        <f>SUMIF('Monthly CF'!$2:$2,'Annual CF'!J$1,'Monthly CF'!40:40)</f>
        <v>0</v>
      </c>
      <c r="K39" s="291">
        <f>SUMIF('Monthly CF'!$2:$2,'Annual CF'!K$1,'Monthly CF'!40:40)</f>
        <v>0</v>
      </c>
      <c r="L39" s="291">
        <f>SUMIF('Monthly CF'!$2:$2,'Annual CF'!L$1,'Monthly CF'!40:40)</f>
        <v>0</v>
      </c>
      <c r="M39" s="299">
        <f>SUMIF('Monthly CF'!$2:$2,'Annual CF'!M$1,'Monthly CF'!40:40)</f>
        <v>0</v>
      </c>
    </row>
    <row r="40" spans="1:13" x14ac:dyDescent="0.45">
      <c r="A40" s="128">
        <f t="shared" si="5"/>
        <v>-12534249.749007298</v>
      </c>
      <c r="B40" s="80" t="s">
        <v>74</v>
      </c>
      <c r="C40" s="291"/>
      <c r="D40" s="291">
        <f>SUMIF('Monthly CF'!$2:$2,'Annual CF'!D$1,'Monthly CF'!41:41)</f>
        <v>-931937.50000000012</v>
      </c>
      <c r="E40" s="291">
        <f>SUMIF('Monthly CF'!$2:$2,'Annual CF'!E$1,'Monthly CF'!41:41)</f>
        <v>-931937.50000000012</v>
      </c>
      <c r="F40" s="291">
        <f>SUMIF('Monthly CF'!$2:$2,'Annual CF'!F$1,'Monthly CF'!41:41)</f>
        <v>-931937.50000000012</v>
      </c>
      <c r="G40" s="291">
        <f>SUMIF('Monthly CF'!$2:$2,'Annual CF'!G$1,'Monthly CF'!41:41)</f>
        <v>-1391205.321286757</v>
      </c>
      <c r="H40" s="291">
        <f>SUMIF('Monthly CF'!$2:$2,'Annual CF'!H$1,'Monthly CF'!41:41)</f>
        <v>-1391205.321286757</v>
      </c>
      <c r="I40" s="291">
        <f>SUMIF('Monthly CF'!$2:$2,'Annual CF'!I$1,'Monthly CF'!41:41)</f>
        <v>-1391205.321286757</v>
      </c>
      <c r="J40" s="291">
        <f>SUMIF('Monthly CF'!$2:$2,'Annual CF'!J$1,'Monthly CF'!41:41)</f>
        <v>-1391205.321286757</v>
      </c>
      <c r="K40" s="291">
        <f>SUMIF('Monthly CF'!$2:$2,'Annual CF'!K$1,'Monthly CF'!41:41)</f>
        <v>-1391205.321286757</v>
      </c>
      <c r="L40" s="291">
        <f>SUMIF('Monthly CF'!$2:$2,'Annual CF'!L$1,'Monthly CF'!41:41)</f>
        <v>-1391205.321286757</v>
      </c>
      <c r="M40" s="299">
        <f>SUMIF('Monthly CF'!$2:$2,'Annual CF'!M$1,'Monthly CF'!41:41)</f>
        <v>-1391205.321286757</v>
      </c>
    </row>
    <row r="41" spans="1:13" x14ac:dyDescent="0.45">
      <c r="A41" s="128">
        <f t="shared" si="5"/>
        <v>-21524309.938816961</v>
      </c>
      <c r="B41" s="80" t="s">
        <v>132</v>
      </c>
      <c r="C41" s="291"/>
      <c r="D41" s="291">
        <f>SUMIF('Monthly CF'!$2:$2,'Annual CF'!D$1,'Monthly CF'!42:42)</f>
        <v>0</v>
      </c>
      <c r="E41" s="291">
        <f>SUMIF('Monthly CF'!$2:$2,'Annual CF'!E$1,'Monthly CF'!42:42)</f>
        <v>0</v>
      </c>
      <c r="F41" s="291">
        <f>SUMIF('Monthly CF'!$2:$2,'Annual CF'!F$1,'Monthly CF'!42:42)</f>
        <v>0</v>
      </c>
      <c r="G41" s="291">
        <f>SUMIF('Monthly CF'!$2:$2,'Annual CF'!G$1,'Monthly CF'!42:42)</f>
        <v>0</v>
      </c>
      <c r="H41" s="291">
        <f>SUMIF('Monthly CF'!$2:$2,'Annual CF'!H$1,'Monthly CF'!42:42)</f>
        <v>0</v>
      </c>
      <c r="I41" s="291">
        <f>SUMIF('Monthly CF'!$2:$2,'Annual CF'!I$1,'Monthly CF'!42:42)</f>
        <v>0</v>
      </c>
      <c r="J41" s="291">
        <f>SUMIF('Monthly CF'!$2:$2,'Annual CF'!J$1,'Monthly CF'!42:42)</f>
        <v>0</v>
      </c>
      <c r="K41" s="291">
        <f>SUMIF('Monthly CF'!$2:$2,'Annual CF'!K$1,'Monthly CF'!42:42)</f>
        <v>0</v>
      </c>
      <c r="L41" s="291">
        <f>SUMIF('Monthly CF'!$2:$2,'Annual CF'!L$1,'Monthly CF'!42:42)</f>
        <v>0</v>
      </c>
      <c r="M41" s="299">
        <f>SUMIF('Monthly CF'!$2:$2,'Annual CF'!M$1,'Monthly CF'!42:42)</f>
        <v>-21524309.938816961</v>
      </c>
    </row>
    <row r="42" spans="1:13" x14ac:dyDescent="0.45">
      <c r="A42" s="128">
        <f t="shared" si="5"/>
        <v>-251875</v>
      </c>
      <c r="B42" s="80" t="s">
        <v>157</v>
      </c>
      <c r="C42" s="291">
        <f>-Summary!E9*Summary!E2</f>
        <v>-251875</v>
      </c>
      <c r="D42" s="291">
        <f>SUMIF('Monthly CF'!$2:$2,'Annual CF'!D$1,'Monthly CF'!43:43)</f>
        <v>0</v>
      </c>
      <c r="E42" s="291">
        <f>SUMIF('Monthly CF'!$2:$2,'Annual CF'!E$1,'Monthly CF'!43:43)</f>
        <v>0</v>
      </c>
      <c r="F42" s="291">
        <f>SUMIF('Monthly CF'!$2:$2,'Annual CF'!F$1,'Monthly CF'!43:43)</f>
        <v>0</v>
      </c>
      <c r="G42" s="291">
        <f>SUMIF('Monthly CF'!$2:$2,'Annual CF'!G$1,'Monthly CF'!43:43)</f>
        <v>0</v>
      </c>
      <c r="H42" s="291">
        <f>SUMIF('Monthly CF'!$2:$2,'Annual CF'!H$1,'Monthly CF'!43:43)</f>
        <v>0</v>
      </c>
      <c r="I42" s="291">
        <f>SUMIF('Monthly CF'!$2:$2,'Annual CF'!I$1,'Monthly CF'!43:43)</f>
        <v>0</v>
      </c>
      <c r="J42" s="291">
        <f>SUMIF('Monthly CF'!$2:$2,'Annual CF'!J$1,'Monthly CF'!43:43)</f>
        <v>0</v>
      </c>
      <c r="K42" s="291">
        <f>SUMIF('Monthly CF'!$2:$2,'Annual CF'!K$1,'Monthly CF'!43:43)</f>
        <v>0</v>
      </c>
      <c r="L42" s="291">
        <f>SUMIF('Monthly CF'!$2:$2,'Annual CF'!L$1,'Monthly CF'!43:43)</f>
        <v>0</v>
      </c>
      <c r="M42" s="299">
        <f>SUMIF('Monthly CF'!$2:$2,'Annual CF'!M$1,'Monthly CF'!43:43)</f>
        <v>0</v>
      </c>
    </row>
    <row r="43" spans="1:13" x14ac:dyDescent="0.45">
      <c r="A43" s="128"/>
      <c r="B43" s="80"/>
      <c r="C43" s="291"/>
      <c r="D43" s="291">
        <f>SUMIF('Monthly CF'!$2:$2,'Annual CF'!D$1,'Monthly CF'!44:44)</f>
        <v>0</v>
      </c>
      <c r="E43" s="291">
        <f>SUMIF('Monthly CF'!$2:$2,'Annual CF'!E$1,'Monthly CF'!44:44)</f>
        <v>0</v>
      </c>
      <c r="F43" s="291">
        <f>SUMIF('Monthly CF'!$2:$2,'Annual CF'!F$1,'Monthly CF'!44:44)</f>
        <v>0</v>
      </c>
      <c r="G43" s="291">
        <f>SUMIF('Monthly CF'!$2:$2,'Annual CF'!G$1,'Monthly CF'!44:44)</f>
        <v>0</v>
      </c>
      <c r="H43" s="291">
        <f>SUMIF('Monthly CF'!$2:$2,'Annual CF'!H$1,'Monthly CF'!44:44)</f>
        <v>0</v>
      </c>
      <c r="I43" s="291">
        <f>SUMIF('Monthly CF'!$2:$2,'Annual CF'!I$1,'Monthly CF'!44:44)</f>
        <v>0</v>
      </c>
      <c r="J43" s="291">
        <f>SUMIF('Monthly CF'!$2:$2,'Annual CF'!J$1,'Monthly CF'!44:44)</f>
        <v>0</v>
      </c>
      <c r="K43" s="291">
        <f>SUMIF('Monthly CF'!$2:$2,'Annual CF'!K$1,'Monthly CF'!44:44)</f>
        <v>0</v>
      </c>
      <c r="L43" s="291">
        <f>SUMIF('Monthly CF'!$2:$2,'Annual CF'!L$1,'Monthly CF'!44:44)</f>
        <v>0</v>
      </c>
      <c r="M43" s="299">
        <f>SUMIF('Monthly CF'!$2:$2,'Annual CF'!M$1,'Monthly CF'!44:44)</f>
        <v>0</v>
      </c>
    </row>
    <row r="44" spans="1:13" x14ac:dyDescent="0.45">
      <c r="A44" s="128"/>
      <c r="B44" s="126" t="s">
        <v>158</v>
      </c>
      <c r="C44" s="291"/>
      <c r="D44" s="291">
        <f>SUMIF('Monthly CF'!$2:$2,'Annual CF'!D$1,'Monthly CF'!45:45)</f>
        <v>0</v>
      </c>
      <c r="E44" s="291">
        <f>SUMIF('Monthly CF'!$2:$2,'Annual CF'!E$1,'Monthly CF'!45:45)</f>
        <v>0</v>
      </c>
      <c r="F44" s="291">
        <f>SUMIF('Monthly CF'!$2:$2,'Annual CF'!F$1,'Monthly CF'!45:45)</f>
        <v>0</v>
      </c>
      <c r="G44" s="291">
        <f>SUMIF('Monthly CF'!$2:$2,'Annual CF'!G$1,'Monthly CF'!45:45)</f>
        <v>0</v>
      </c>
      <c r="H44" s="291">
        <f>SUMIF('Monthly CF'!$2:$2,'Annual CF'!H$1,'Monthly CF'!45:45)</f>
        <v>0</v>
      </c>
      <c r="I44" s="291">
        <f>SUMIF('Monthly CF'!$2:$2,'Annual CF'!I$1,'Monthly CF'!45:45)</f>
        <v>0</v>
      </c>
      <c r="J44" s="291">
        <f>SUMIF('Monthly CF'!$2:$2,'Annual CF'!J$1,'Monthly CF'!45:45)</f>
        <v>0</v>
      </c>
      <c r="K44" s="291">
        <f>SUMIF('Monthly CF'!$2:$2,'Annual CF'!K$1,'Monthly CF'!45:45)</f>
        <v>0</v>
      </c>
      <c r="L44" s="291">
        <f>SUMIF('Monthly CF'!$2:$2,'Annual CF'!L$1,'Monthly CF'!45:45)</f>
        <v>0</v>
      </c>
      <c r="M44" s="299">
        <f>SUMIF('Monthly CF'!$2:$2,'Annual CF'!M$1,'Monthly CF'!45:45)</f>
        <v>0</v>
      </c>
    </row>
    <row r="45" spans="1:13" x14ac:dyDescent="0.45">
      <c r="A45" s="128">
        <f>SUM(C45:M45)</f>
        <v>0</v>
      </c>
      <c r="B45" s="80" t="s">
        <v>60</v>
      </c>
      <c r="C45" s="291"/>
      <c r="D45" s="291">
        <f>SUMIF('Monthly CF'!$2:$2,'Annual CF'!D$1,'Monthly CF'!46:46)</f>
        <v>0</v>
      </c>
      <c r="E45" s="291">
        <f>SUMIF('Monthly CF'!$2:$2,'Annual CF'!E$1,'Monthly CF'!46:46)</f>
        <v>0</v>
      </c>
      <c r="F45" s="291">
        <f>SUMIF('Monthly CF'!$2:$2,'Annual CF'!F$1,'Monthly CF'!46:46)</f>
        <v>0</v>
      </c>
      <c r="G45" s="291">
        <f>SUMIF('Monthly CF'!$2:$2,'Annual CF'!G$1,'Monthly CF'!46:46)</f>
        <v>0</v>
      </c>
      <c r="H45" s="291">
        <f>SUMIF('Monthly CF'!$2:$2,'Annual CF'!H$1,'Monthly CF'!46:46)</f>
        <v>0</v>
      </c>
      <c r="I45" s="291">
        <f>SUMIF('Monthly CF'!$2:$2,'Annual CF'!I$1,'Monthly CF'!46:46)</f>
        <v>0</v>
      </c>
      <c r="J45" s="291">
        <f>SUMIF('Monthly CF'!$2:$2,'Annual CF'!J$1,'Monthly CF'!46:46)</f>
        <v>0</v>
      </c>
      <c r="K45" s="291">
        <f>SUMIF('Monthly CF'!$2:$2,'Annual CF'!K$1,'Monthly CF'!46:46)</f>
        <v>0</v>
      </c>
      <c r="L45" s="291">
        <f>SUMIF('Monthly CF'!$2:$2,'Annual CF'!L$1,'Monthly CF'!46:46)</f>
        <v>0</v>
      </c>
      <c r="M45" s="299">
        <f>SUMIF('Monthly CF'!$2:$2,'Annual CF'!M$1,'Monthly CF'!46:46)</f>
        <v>0</v>
      </c>
    </row>
    <row r="46" spans="1:13" x14ac:dyDescent="0.45">
      <c r="A46" s="128"/>
      <c r="B46" s="80"/>
      <c r="C46" s="291"/>
      <c r="D46" s="291">
        <f>SUMIF('Monthly CF'!$2:$2,'Annual CF'!D$1,'Monthly CF'!47:47)</f>
        <v>0</v>
      </c>
      <c r="E46" s="291">
        <f>SUMIF('Monthly CF'!$2:$2,'Annual CF'!E$1,'Monthly CF'!47:47)</f>
        <v>0</v>
      </c>
      <c r="F46" s="291">
        <f>SUMIF('Monthly CF'!$2:$2,'Annual CF'!F$1,'Monthly CF'!47:47)</f>
        <v>0</v>
      </c>
      <c r="G46" s="291">
        <f>SUMIF('Monthly CF'!$2:$2,'Annual CF'!G$1,'Monthly CF'!47:47)</f>
        <v>0</v>
      </c>
      <c r="H46" s="291">
        <f>SUMIF('Monthly CF'!$2:$2,'Annual CF'!H$1,'Monthly CF'!47:47)</f>
        <v>0</v>
      </c>
      <c r="I46" s="291">
        <f>SUMIF('Monthly CF'!$2:$2,'Annual CF'!I$1,'Monthly CF'!47:47)</f>
        <v>0</v>
      </c>
      <c r="J46" s="291">
        <f>SUMIF('Monthly CF'!$2:$2,'Annual CF'!J$1,'Monthly CF'!47:47)</f>
        <v>0</v>
      </c>
      <c r="K46" s="291">
        <f>SUMIF('Monthly CF'!$2:$2,'Annual CF'!K$1,'Monthly CF'!47:47)</f>
        <v>0</v>
      </c>
      <c r="L46" s="291">
        <f>SUMIF('Monthly CF'!$2:$2,'Annual CF'!L$1,'Monthly CF'!47:47)</f>
        <v>0</v>
      </c>
      <c r="M46" s="299">
        <f>SUMIF('Monthly CF'!$2:$2,'Annual CF'!M$1,'Monthly CF'!47:47)</f>
        <v>0</v>
      </c>
    </row>
    <row r="47" spans="1:13" x14ac:dyDescent="0.45">
      <c r="A47" s="128"/>
      <c r="B47" s="126" t="s">
        <v>170</v>
      </c>
      <c r="C47" s="291"/>
      <c r="D47" s="291">
        <f>SUMIF('Monthly CF'!$2:$2,'Annual CF'!D$1,'Monthly CF'!48:48)</f>
        <v>0</v>
      </c>
      <c r="E47" s="291">
        <f>SUMIF('Monthly CF'!$2:$2,'Annual CF'!E$1,'Monthly CF'!48:48)</f>
        <v>0</v>
      </c>
      <c r="F47" s="291">
        <f>SUMIF('Monthly CF'!$2:$2,'Annual CF'!F$1,'Monthly CF'!48:48)</f>
        <v>0</v>
      </c>
      <c r="G47" s="291">
        <f>SUMIF('Monthly CF'!$2:$2,'Annual CF'!G$1,'Monthly CF'!48:48)</f>
        <v>0</v>
      </c>
      <c r="H47" s="291">
        <f>SUMIF('Monthly CF'!$2:$2,'Annual CF'!H$1,'Monthly CF'!48:48)</f>
        <v>0</v>
      </c>
      <c r="I47" s="291">
        <f>SUMIF('Monthly CF'!$2:$2,'Annual CF'!I$1,'Monthly CF'!48:48)</f>
        <v>0</v>
      </c>
      <c r="J47" s="291">
        <f>SUMIF('Monthly CF'!$2:$2,'Annual CF'!J$1,'Monthly CF'!48:48)</f>
        <v>0</v>
      </c>
      <c r="K47" s="291">
        <f>SUMIF('Monthly CF'!$2:$2,'Annual CF'!K$1,'Monthly CF'!48:48)</f>
        <v>0</v>
      </c>
      <c r="L47" s="291">
        <f>SUMIF('Monthly CF'!$2:$2,'Annual CF'!L$1,'Monthly CF'!48:48)</f>
        <v>0</v>
      </c>
      <c r="M47" s="299">
        <f>SUMIF('Monthly CF'!$2:$2,'Annual CF'!M$1,'Monthly CF'!48:48)</f>
        <v>0</v>
      </c>
    </row>
    <row r="48" spans="1:13" x14ac:dyDescent="0.45">
      <c r="A48" s="128">
        <f t="shared" ref="A48:A49" si="6">SUM(C48:M48)</f>
        <v>-1474000</v>
      </c>
      <c r="B48" s="80" t="s">
        <v>170</v>
      </c>
      <c r="C48" s="291"/>
      <c r="D48" s="291">
        <f>SUMIF('Monthly CF'!$2:$2,'Annual CF'!D$1,'Monthly CF'!49:49)</f>
        <v>-589600</v>
      </c>
      <c r="E48" s="291">
        <f>SUMIF('Monthly CF'!$2:$2,'Annual CF'!E$1,'Monthly CF'!49:49)</f>
        <v>-707520</v>
      </c>
      <c r="F48" s="291">
        <f>SUMIF('Monthly CF'!$2:$2,'Annual CF'!F$1,'Monthly CF'!49:49)</f>
        <v>-176880</v>
      </c>
      <c r="G48" s="291">
        <f>SUMIF('Monthly CF'!$2:$2,'Annual CF'!G$1,'Monthly CF'!49:49)</f>
        <v>0</v>
      </c>
      <c r="H48" s="291">
        <f>SUMIF('Monthly CF'!$2:$2,'Annual CF'!H$1,'Monthly CF'!49:49)</f>
        <v>0</v>
      </c>
      <c r="I48" s="291">
        <f>SUMIF('Monthly CF'!$2:$2,'Annual CF'!I$1,'Monthly CF'!49:49)</f>
        <v>0</v>
      </c>
      <c r="J48" s="291">
        <f>SUMIF('Monthly CF'!$2:$2,'Annual CF'!J$1,'Monthly CF'!49:49)</f>
        <v>0</v>
      </c>
      <c r="K48" s="291">
        <f>SUMIF('Monthly CF'!$2:$2,'Annual CF'!K$1,'Monthly CF'!49:49)</f>
        <v>0</v>
      </c>
      <c r="L48" s="291">
        <f>SUMIF('Monthly CF'!$2:$2,'Annual CF'!L$1,'Monthly CF'!49:49)</f>
        <v>0</v>
      </c>
      <c r="M48" s="299">
        <f>SUMIF('Monthly CF'!$2:$2,'Annual CF'!M$1,'Monthly CF'!49:49)</f>
        <v>0</v>
      </c>
    </row>
    <row r="49" spans="1:13" x14ac:dyDescent="0.45">
      <c r="A49" s="128">
        <f t="shared" si="6"/>
        <v>0</v>
      </c>
      <c r="B49" s="80" t="s">
        <v>125</v>
      </c>
      <c r="C49" s="291"/>
      <c r="D49" s="291">
        <f>SUMIF('Monthly CF'!$2:$2,'Annual CF'!D$1,'Monthly CF'!50:50)</f>
        <v>0</v>
      </c>
      <c r="E49" s="291">
        <f>SUMIF('Monthly CF'!$2:$2,'Annual CF'!E$1,'Monthly CF'!50:50)</f>
        <v>0</v>
      </c>
      <c r="F49" s="291">
        <f>SUMIF('Monthly CF'!$2:$2,'Annual CF'!F$1,'Monthly CF'!50:50)</f>
        <v>0</v>
      </c>
      <c r="G49" s="291">
        <f>SUMIF('Monthly CF'!$2:$2,'Annual CF'!G$1,'Monthly CF'!50:50)</f>
        <v>0</v>
      </c>
      <c r="H49" s="291">
        <f>SUMIF('Monthly CF'!$2:$2,'Annual CF'!H$1,'Monthly CF'!50:50)</f>
        <v>0</v>
      </c>
      <c r="I49" s="291">
        <f>SUMIF('Monthly CF'!$2:$2,'Annual CF'!I$1,'Monthly CF'!50:50)</f>
        <v>0</v>
      </c>
      <c r="J49" s="291">
        <f>SUMIF('Monthly CF'!$2:$2,'Annual CF'!J$1,'Monthly CF'!50:50)</f>
        <v>0</v>
      </c>
      <c r="K49" s="291">
        <f>SUMIF('Monthly CF'!$2:$2,'Annual CF'!K$1,'Monthly CF'!50:50)</f>
        <v>0</v>
      </c>
      <c r="L49" s="291">
        <f>SUMIF('Monthly CF'!$2:$2,'Annual CF'!L$1,'Monthly CF'!50:50)</f>
        <v>0</v>
      </c>
      <c r="M49" s="299">
        <f>SUMIF('Monthly CF'!$2:$2,'Annual CF'!M$1,'Monthly CF'!50:50)</f>
        <v>0</v>
      </c>
    </row>
    <row r="50" spans="1:13" x14ac:dyDescent="0.45">
      <c r="A50" s="128"/>
      <c r="B50" s="80"/>
      <c r="C50" s="291"/>
      <c r="D50" s="291">
        <f>SUMIF('Monthly CF'!$2:$2,'Annual CF'!D$1,'Monthly CF'!51:51)</f>
        <v>0</v>
      </c>
      <c r="E50" s="291">
        <f>SUMIF('Monthly CF'!$2:$2,'Annual CF'!E$1,'Monthly CF'!51:51)</f>
        <v>0</v>
      </c>
      <c r="F50" s="291">
        <f>SUMIF('Monthly CF'!$2:$2,'Annual CF'!F$1,'Monthly CF'!51:51)</f>
        <v>0</v>
      </c>
      <c r="G50" s="291">
        <f>SUMIF('Monthly CF'!$2:$2,'Annual CF'!G$1,'Monthly CF'!51:51)</f>
        <v>0</v>
      </c>
      <c r="H50" s="291">
        <f>SUMIF('Monthly CF'!$2:$2,'Annual CF'!H$1,'Monthly CF'!51:51)</f>
        <v>0</v>
      </c>
      <c r="I50" s="291">
        <f>SUMIF('Monthly CF'!$2:$2,'Annual CF'!I$1,'Monthly CF'!51:51)</f>
        <v>0</v>
      </c>
      <c r="J50" s="291">
        <f>SUMIF('Monthly CF'!$2:$2,'Annual CF'!J$1,'Monthly CF'!51:51)</f>
        <v>0</v>
      </c>
      <c r="K50" s="291">
        <f>SUMIF('Monthly CF'!$2:$2,'Annual CF'!K$1,'Monthly CF'!51:51)</f>
        <v>0</v>
      </c>
      <c r="L50" s="291">
        <f>SUMIF('Monthly CF'!$2:$2,'Annual CF'!L$1,'Monthly CF'!51:51)</f>
        <v>0</v>
      </c>
      <c r="M50" s="299">
        <f>SUMIF('Monthly CF'!$2:$2,'Annual CF'!M$1,'Monthly CF'!51:51)</f>
        <v>0</v>
      </c>
    </row>
    <row r="51" spans="1:13" x14ac:dyDescent="0.45">
      <c r="A51" s="128"/>
      <c r="B51" s="126" t="s">
        <v>14</v>
      </c>
      <c r="C51" s="291"/>
      <c r="D51" s="291">
        <f>SUMIF('Monthly CF'!$2:$2,'Annual CF'!D$1,'Monthly CF'!52:52)</f>
        <v>0</v>
      </c>
      <c r="E51" s="291">
        <f>SUMIF('Monthly CF'!$2:$2,'Annual CF'!E$1,'Monthly CF'!52:52)</f>
        <v>0</v>
      </c>
      <c r="F51" s="291">
        <f>SUMIF('Monthly CF'!$2:$2,'Annual CF'!F$1,'Monthly CF'!52:52)</f>
        <v>0</v>
      </c>
      <c r="G51" s="291">
        <f>SUMIF('Monthly CF'!$2:$2,'Annual CF'!G$1,'Monthly CF'!52:52)</f>
        <v>0</v>
      </c>
      <c r="H51" s="291">
        <f>SUMIF('Monthly CF'!$2:$2,'Annual CF'!H$1,'Monthly CF'!52:52)</f>
        <v>0</v>
      </c>
      <c r="I51" s="291">
        <f>SUMIF('Monthly CF'!$2:$2,'Annual CF'!I$1,'Monthly CF'!52:52)</f>
        <v>0</v>
      </c>
      <c r="J51" s="291">
        <f>SUMIF('Monthly CF'!$2:$2,'Annual CF'!J$1,'Monthly CF'!52:52)</f>
        <v>0</v>
      </c>
      <c r="K51" s="291">
        <f>SUMIF('Monthly CF'!$2:$2,'Annual CF'!K$1,'Monthly CF'!52:52)</f>
        <v>0</v>
      </c>
      <c r="L51" s="291">
        <f>SUMIF('Monthly CF'!$2:$2,'Annual CF'!L$1,'Monthly CF'!52:52)</f>
        <v>0</v>
      </c>
      <c r="M51" s="299">
        <f>SUMIF('Monthly CF'!$2:$2,'Annual CF'!M$1,'Monthly CF'!52:52)</f>
        <v>0</v>
      </c>
    </row>
    <row r="52" spans="1:13" x14ac:dyDescent="0.45">
      <c r="A52" s="128">
        <f t="shared" ref="A52:A55" si="7">SUM(C52:M52)</f>
        <v>-38750000</v>
      </c>
      <c r="B52" s="80" t="s">
        <v>15</v>
      </c>
      <c r="C52" s="291">
        <f>-Summary!B20</f>
        <v>-38750000</v>
      </c>
      <c r="D52" s="291">
        <f>SUMIF('Monthly CF'!$2:$2,'Annual CF'!D$1,'Monthly CF'!53:53)</f>
        <v>0</v>
      </c>
      <c r="E52" s="291">
        <f>SUMIF('Monthly CF'!$2:$2,'Annual CF'!E$1,'Monthly CF'!53:53)</f>
        <v>0</v>
      </c>
      <c r="F52" s="291">
        <f>SUMIF('Monthly CF'!$2:$2,'Annual CF'!F$1,'Monthly CF'!53:53)</f>
        <v>0</v>
      </c>
      <c r="G52" s="291">
        <f>SUMIF('Monthly CF'!$2:$2,'Annual CF'!G$1,'Monthly CF'!53:53)</f>
        <v>0</v>
      </c>
      <c r="H52" s="291">
        <f>SUMIF('Monthly CF'!$2:$2,'Annual CF'!H$1,'Monthly CF'!53:53)</f>
        <v>0</v>
      </c>
      <c r="I52" s="291">
        <f>SUMIF('Monthly CF'!$2:$2,'Annual CF'!I$1,'Monthly CF'!53:53)</f>
        <v>0</v>
      </c>
      <c r="J52" s="291">
        <f>SUMIF('Monthly CF'!$2:$2,'Annual CF'!J$1,'Monthly CF'!53:53)</f>
        <v>0</v>
      </c>
      <c r="K52" s="291">
        <f>SUMIF('Monthly CF'!$2:$2,'Annual CF'!K$1,'Monthly CF'!53:53)</f>
        <v>0</v>
      </c>
      <c r="L52" s="291">
        <f>SUMIF('Monthly CF'!$2:$2,'Annual CF'!L$1,'Monthly CF'!53:53)</f>
        <v>0</v>
      </c>
      <c r="M52" s="299">
        <f>SUMIF('Monthly CF'!$2:$2,'Annual CF'!M$1,'Monthly CF'!53:53)</f>
        <v>0</v>
      </c>
    </row>
    <row r="53" spans="1:13" x14ac:dyDescent="0.45">
      <c r="A53" s="128">
        <f t="shared" si="7"/>
        <v>0</v>
      </c>
      <c r="B53" s="80" t="s">
        <v>22</v>
      </c>
      <c r="C53" s="291">
        <f>-Summary!B22</f>
        <v>0</v>
      </c>
      <c r="D53" s="291">
        <f>SUMIF('Monthly CF'!$2:$2,'Annual CF'!D$1,'Monthly CF'!54:54)</f>
        <v>0</v>
      </c>
      <c r="E53" s="291">
        <f>SUMIF('Monthly CF'!$2:$2,'Annual CF'!E$1,'Monthly CF'!54:54)</f>
        <v>0</v>
      </c>
      <c r="F53" s="291">
        <f>SUMIF('Monthly CF'!$2:$2,'Annual CF'!F$1,'Monthly CF'!54:54)</f>
        <v>0</v>
      </c>
      <c r="G53" s="291">
        <f>SUMIF('Monthly CF'!$2:$2,'Annual CF'!G$1,'Monthly CF'!54:54)</f>
        <v>0</v>
      </c>
      <c r="H53" s="291">
        <f>SUMIF('Monthly CF'!$2:$2,'Annual CF'!H$1,'Monthly CF'!54:54)</f>
        <v>0</v>
      </c>
      <c r="I53" s="291">
        <f>SUMIF('Monthly CF'!$2:$2,'Annual CF'!I$1,'Monthly CF'!54:54)</f>
        <v>0</v>
      </c>
      <c r="J53" s="291">
        <f>SUMIF('Monthly CF'!$2:$2,'Annual CF'!J$1,'Monthly CF'!54:54)</f>
        <v>0</v>
      </c>
      <c r="K53" s="291">
        <f>SUMIF('Monthly CF'!$2:$2,'Annual CF'!K$1,'Monthly CF'!54:54)</f>
        <v>0</v>
      </c>
      <c r="L53" s="291">
        <f>SUMIF('Monthly CF'!$2:$2,'Annual CF'!L$1,'Monthly CF'!54:54)</f>
        <v>0</v>
      </c>
      <c r="M53" s="299">
        <f>SUMIF('Monthly CF'!$2:$2,'Annual CF'!M$1,'Monthly CF'!54:54)</f>
        <v>0</v>
      </c>
    </row>
    <row r="54" spans="1:13" x14ac:dyDescent="0.45">
      <c r="A54" s="128">
        <f t="shared" si="7"/>
        <v>-387500</v>
      </c>
      <c r="B54" s="80" t="s">
        <v>17</v>
      </c>
      <c r="C54" s="291">
        <f>-Summary!B23</f>
        <v>-387500</v>
      </c>
      <c r="D54" s="291">
        <f>SUMIF('Monthly CF'!$2:$2,'Annual CF'!D$1,'Monthly CF'!55:55)</f>
        <v>0</v>
      </c>
      <c r="E54" s="291">
        <f>SUMIF('Monthly CF'!$2:$2,'Annual CF'!E$1,'Monthly CF'!55:55)</f>
        <v>0</v>
      </c>
      <c r="F54" s="291">
        <f>SUMIF('Monthly CF'!$2:$2,'Annual CF'!F$1,'Monthly CF'!55:55)</f>
        <v>0</v>
      </c>
      <c r="G54" s="291">
        <f>SUMIF('Monthly CF'!$2:$2,'Annual CF'!G$1,'Monthly CF'!55:55)</f>
        <v>0</v>
      </c>
      <c r="H54" s="291">
        <f>SUMIF('Monthly CF'!$2:$2,'Annual CF'!H$1,'Monthly CF'!55:55)</f>
        <v>0</v>
      </c>
      <c r="I54" s="291">
        <f>SUMIF('Monthly CF'!$2:$2,'Annual CF'!I$1,'Monthly CF'!55:55)</f>
        <v>0</v>
      </c>
      <c r="J54" s="291">
        <f>SUMIF('Monthly CF'!$2:$2,'Annual CF'!J$1,'Monthly CF'!55:55)</f>
        <v>0</v>
      </c>
      <c r="K54" s="291">
        <f>SUMIF('Monthly CF'!$2:$2,'Annual CF'!K$1,'Monthly CF'!55:55)</f>
        <v>0</v>
      </c>
      <c r="L54" s="291">
        <f>SUMIF('Monthly CF'!$2:$2,'Annual CF'!L$1,'Monthly CF'!55:55)</f>
        <v>0</v>
      </c>
      <c r="M54" s="299">
        <f>SUMIF('Monthly CF'!$2:$2,'Annual CF'!M$1,'Monthly CF'!55:55)</f>
        <v>0</v>
      </c>
    </row>
    <row r="55" spans="1:13" x14ac:dyDescent="0.45">
      <c r="A55" s="128">
        <f t="shared" si="7"/>
        <v>-100000</v>
      </c>
      <c r="B55" s="80" t="s">
        <v>18</v>
      </c>
      <c r="C55" s="291">
        <f>-Summary!B24</f>
        <v>-100000</v>
      </c>
      <c r="D55" s="291">
        <f>SUMIF('Monthly CF'!$2:$2,'Annual CF'!D$1,'Monthly CF'!56:56)</f>
        <v>0</v>
      </c>
      <c r="E55" s="291">
        <f>SUMIF('Monthly CF'!$2:$2,'Annual CF'!E$1,'Monthly CF'!56:56)</f>
        <v>0</v>
      </c>
      <c r="F55" s="291">
        <f>SUMIF('Monthly CF'!$2:$2,'Annual CF'!F$1,'Monthly CF'!56:56)</f>
        <v>0</v>
      </c>
      <c r="G55" s="291">
        <f>SUMIF('Monthly CF'!$2:$2,'Annual CF'!G$1,'Monthly CF'!56:56)</f>
        <v>0</v>
      </c>
      <c r="H55" s="291">
        <f>SUMIF('Monthly CF'!$2:$2,'Annual CF'!H$1,'Monthly CF'!56:56)</f>
        <v>0</v>
      </c>
      <c r="I55" s="291">
        <f>SUMIF('Monthly CF'!$2:$2,'Annual CF'!I$1,'Monthly CF'!56:56)</f>
        <v>0</v>
      </c>
      <c r="J55" s="291">
        <f>SUMIF('Monthly CF'!$2:$2,'Annual CF'!J$1,'Monthly CF'!56:56)</f>
        <v>0</v>
      </c>
      <c r="K55" s="291">
        <f>SUMIF('Monthly CF'!$2:$2,'Annual CF'!K$1,'Monthly CF'!56:56)</f>
        <v>0</v>
      </c>
      <c r="L55" s="291">
        <f>SUMIF('Monthly CF'!$2:$2,'Annual CF'!L$1,'Monthly CF'!56:56)</f>
        <v>0</v>
      </c>
      <c r="M55" s="299">
        <f>SUMIF('Monthly CF'!$2:$2,'Annual CF'!M$1,'Monthly CF'!56:56)</f>
        <v>0</v>
      </c>
    </row>
    <row r="56" spans="1:13" x14ac:dyDescent="0.45">
      <c r="A56" s="128"/>
      <c r="B56" s="80"/>
      <c r="C56" s="291"/>
      <c r="D56" s="291">
        <f>SUMIF('Monthly CF'!$2:$2,'Annual CF'!D$1,'Monthly CF'!57:57)</f>
        <v>0</v>
      </c>
      <c r="E56" s="291">
        <f>SUMIF('Monthly CF'!$2:$2,'Annual CF'!E$1,'Monthly CF'!57:57)</f>
        <v>0</v>
      </c>
      <c r="F56" s="291">
        <f>SUMIF('Monthly CF'!$2:$2,'Annual CF'!F$1,'Monthly CF'!57:57)</f>
        <v>0</v>
      </c>
      <c r="G56" s="291">
        <f>SUMIF('Monthly CF'!$2:$2,'Annual CF'!G$1,'Monthly CF'!57:57)</f>
        <v>0</v>
      </c>
      <c r="H56" s="291">
        <f>SUMIF('Monthly CF'!$2:$2,'Annual CF'!H$1,'Monthly CF'!57:57)</f>
        <v>0</v>
      </c>
      <c r="I56" s="291">
        <f>SUMIF('Monthly CF'!$2:$2,'Annual CF'!I$1,'Monthly CF'!57:57)</f>
        <v>0</v>
      </c>
      <c r="J56" s="291">
        <f>SUMIF('Monthly CF'!$2:$2,'Annual CF'!J$1,'Monthly CF'!57:57)</f>
        <v>0</v>
      </c>
      <c r="K56" s="291">
        <f>SUMIF('Monthly CF'!$2:$2,'Annual CF'!K$1,'Monthly CF'!57:57)</f>
        <v>0</v>
      </c>
      <c r="L56" s="291">
        <f>SUMIF('Monthly CF'!$2:$2,'Annual CF'!L$1,'Monthly CF'!57:57)</f>
        <v>0</v>
      </c>
      <c r="M56" s="299">
        <f>SUMIF('Monthly CF'!$2:$2,'Annual CF'!M$1,'Monthly CF'!57:57)</f>
        <v>0</v>
      </c>
    </row>
    <row r="57" spans="1:13" x14ac:dyDescent="0.45">
      <c r="A57" s="128"/>
      <c r="B57" s="126" t="s">
        <v>173</v>
      </c>
      <c r="C57" s="291"/>
      <c r="D57" s="291">
        <f>SUMIF('Monthly CF'!$2:$2,'Annual CF'!D$1,'Monthly CF'!58:58)</f>
        <v>0</v>
      </c>
      <c r="E57" s="291">
        <f>SUMIF('Monthly CF'!$2:$2,'Annual CF'!E$1,'Monthly CF'!58:58)</f>
        <v>0</v>
      </c>
      <c r="F57" s="291">
        <f>SUMIF('Monthly CF'!$2:$2,'Annual CF'!F$1,'Monthly CF'!58:58)</f>
        <v>0</v>
      </c>
      <c r="G57" s="291">
        <f>SUMIF('Monthly CF'!$2:$2,'Annual CF'!G$1,'Monthly CF'!58:58)</f>
        <v>0</v>
      </c>
      <c r="H57" s="291">
        <f>SUMIF('Monthly CF'!$2:$2,'Annual CF'!H$1,'Monthly CF'!58:58)</f>
        <v>0</v>
      </c>
      <c r="I57" s="291">
        <f>SUMIF('Monthly CF'!$2:$2,'Annual CF'!I$1,'Monthly CF'!58:58)</f>
        <v>0</v>
      </c>
      <c r="J57" s="291">
        <f>SUMIF('Monthly CF'!$2:$2,'Annual CF'!J$1,'Monthly CF'!58:58)</f>
        <v>0</v>
      </c>
      <c r="K57" s="291">
        <f>SUMIF('Monthly CF'!$2:$2,'Annual CF'!K$1,'Monthly CF'!58:58)</f>
        <v>0</v>
      </c>
      <c r="L57" s="291">
        <f>SUMIF('Monthly CF'!$2:$2,'Annual CF'!L$1,'Monthly CF'!58:58)</f>
        <v>0</v>
      </c>
      <c r="M57" s="299">
        <f>SUMIF('Monthly CF'!$2:$2,'Annual CF'!M$1,'Monthly CF'!58:58)</f>
        <v>0</v>
      </c>
    </row>
    <row r="58" spans="1:13" x14ac:dyDescent="0.45">
      <c r="A58" s="128">
        <f>SUM(C58:M58)</f>
        <v>100000</v>
      </c>
      <c r="B58" s="80" t="s">
        <v>172</v>
      </c>
      <c r="C58" s="291"/>
      <c r="D58" s="291">
        <f>SUMIF('Monthly CF'!$2:$2,'Annual CF'!D$1,'Monthly CF'!59:59)</f>
        <v>0</v>
      </c>
      <c r="E58" s="291">
        <f>SUMIF('Monthly CF'!$2:$2,'Annual CF'!E$1,'Monthly CF'!59:59)</f>
        <v>0</v>
      </c>
      <c r="F58" s="291">
        <f>SUMIF('Monthly CF'!$2:$2,'Annual CF'!F$1,'Monthly CF'!59:59)</f>
        <v>0</v>
      </c>
      <c r="G58" s="291">
        <f>SUMIF('Monthly CF'!$2:$2,'Annual CF'!G$1,'Monthly CF'!59:59)</f>
        <v>0</v>
      </c>
      <c r="H58" s="291">
        <f>SUMIF('Monthly CF'!$2:$2,'Annual CF'!H$1,'Monthly CF'!59:59)</f>
        <v>0</v>
      </c>
      <c r="I58" s="291">
        <f>SUMIF('Monthly CF'!$2:$2,'Annual CF'!I$1,'Monthly CF'!59:59)</f>
        <v>0</v>
      </c>
      <c r="J58" s="291">
        <f>SUMIF('Monthly CF'!$2:$2,'Annual CF'!J$1,'Monthly CF'!59:59)</f>
        <v>0</v>
      </c>
      <c r="K58" s="291">
        <f>SUMIF('Monthly CF'!$2:$2,'Annual CF'!K$1,'Monthly CF'!59:59)</f>
        <v>0</v>
      </c>
      <c r="L58" s="291">
        <f>SUMIF('Monthly CF'!$2:$2,'Annual CF'!L$1,'Monthly CF'!59:59)</f>
        <v>0</v>
      </c>
      <c r="M58" s="299">
        <f>SUMIF('Monthly CF'!$2:$2,'Annual CF'!M$1,'Monthly CF'!59:59)</f>
        <v>100000</v>
      </c>
    </row>
    <row r="59" spans="1:13" x14ac:dyDescent="0.45">
      <c r="A59" s="128"/>
      <c r="B59" s="80"/>
      <c r="C59" s="291"/>
      <c r="D59" s="291">
        <f>SUMIF('Monthly CF'!$2:$2,'Annual CF'!D$1,'Monthly CF'!60:60)</f>
        <v>0</v>
      </c>
      <c r="E59" s="291">
        <f>SUMIF('Monthly CF'!$2:$2,'Annual CF'!E$1,'Monthly CF'!60:60)</f>
        <v>0</v>
      </c>
      <c r="F59" s="291">
        <f>SUMIF('Monthly CF'!$2:$2,'Annual CF'!F$1,'Monthly CF'!60:60)</f>
        <v>0</v>
      </c>
      <c r="G59" s="291">
        <f>SUMIF('Monthly CF'!$2:$2,'Annual CF'!G$1,'Monthly CF'!60:60)</f>
        <v>0</v>
      </c>
      <c r="H59" s="291">
        <f>SUMIF('Monthly CF'!$2:$2,'Annual CF'!H$1,'Monthly CF'!60:60)</f>
        <v>0</v>
      </c>
      <c r="I59" s="291">
        <f>SUMIF('Monthly CF'!$2:$2,'Annual CF'!I$1,'Monthly CF'!60:60)</f>
        <v>0</v>
      </c>
      <c r="J59" s="291">
        <f>SUMIF('Monthly CF'!$2:$2,'Annual CF'!J$1,'Monthly CF'!60:60)</f>
        <v>0</v>
      </c>
      <c r="K59" s="291">
        <f>SUMIF('Monthly CF'!$2:$2,'Annual CF'!K$1,'Monthly CF'!60:60)</f>
        <v>0</v>
      </c>
      <c r="L59" s="291">
        <f>SUMIF('Monthly CF'!$2:$2,'Annual CF'!L$1,'Monthly CF'!60:60)</f>
        <v>0</v>
      </c>
      <c r="M59" s="299">
        <f>SUMIF('Monthly CF'!$2:$2,'Annual CF'!M$1,'Monthly CF'!60:60)</f>
        <v>0</v>
      </c>
    </row>
    <row r="60" spans="1:13" x14ac:dyDescent="0.45">
      <c r="A60" s="128"/>
      <c r="B60" s="80"/>
      <c r="C60" s="291"/>
      <c r="D60" s="291">
        <f>SUMIF('Monthly CF'!$2:$2,'Annual CF'!D$1,'Monthly CF'!61:61)</f>
        <v>0</v>
      </c>
      <c r="E60" s="291">
        <f>SUMIF('Monthly CF'!$2:$2,'Annual CF'!E$1,'Monthly CF'!61:61)</f>
        <v>0</v>
      </c>
      <c r="F60" s="291">
        <f>SUMIF('Monthly CF'!$2:$2,'Annual CF'!F$1,'Monthly CF'!61:61)</f>
        <v>0</v>
      </c>
      <c r="G60" s="291">
        <f>SUMIF('Monthly CF'!$2:$2,'Annual CF'!G$1,'Monthly CF'!61:61)</f>
        <v>0</v>
      </c>
      <c r="H60" s="291">
        <f>SUMIF('Monthly CF'!$2:$2,'Annual CF'!H$1,'Monthly CF'!61:61)</f>
        <v>0</v>
      </c>
      <c r="I60" s="291">
        <f>SUMIF('Monthly CF'!$2:$2,'Annual CF'!I$1,'Monthly CF'!61:61)</f>
        <v>0</v>
      </c>
      <c r="J60" s="291">
        <f>SUMIF('Monthly CF'!$2:$2,'Annual CF'!J$1,'Monthly CF'!61:61)</f>
        <v>0</v>
      </c>
      <c r="K60" s="291">
        <f>SUMIF('Monthly CF'!$2:$2,'Annual CF'!K$1,'Monthly CF'!61:61)</f>
        <v>0</v>
      </c>
      <c r="L60" s="291">
        <f>SUMIF('Monthly CF'!$2:$2,'Annual CF'!L$1,'Monthly CF'!61:61)</f>
        <v>0</v>
      </c>
      <c r="M60" s="299">
        <f>SUMIF('Monthly CF'!$2:$2,'Annual CF'!M$1,'Monthly CF'!61:61)</f>
        <v>0</v>
      </c>
    </row>
    <row r="61" spans="1:13" x14ac:dyDescent="0.45">
      <c r="A61" s="128"/>
      <c r="B61" s="126" t="s">
        <v>66</v>
      </c>
      <c r="C61" s="291"/>
      <c r="D61" s="291">
        <f>SUMIF('Monthly CF'!$2:$2,'Annual CF'!D$1,'Monthly CF'!62:62)</f>
        <v>0</v>
      </c>
      <c r="E61" s="291">
        <f>SUMIF('Monthly CF'!$2:$2,'Annual CF'!E$1,'Monthly CF'!62:62)</f>
        <v>0</v>
      </c>
      <c r="F61" s="291">
        <f>SUMIF('Monthly CF'!$2:$2,'Annual CF'!F$1,'Monthly CF'!62:62)</f>
        <v>0</v>
      </c>
      <c r="G61" s="291">
        <f>SUMIF('Monthly CF'!$2:$2,'Annual CF'!G$1,'Monthly CF'!62:62)</f>
        <v>0</v>
      </c>
      <c r="H61" s="291">
        <f>SUMIF('Monthly CF'!$2:$2,'Annual CF'!H$1,'Monthly CF'!62:62)</f>
        <v>0</v>
      </c>
      <c r="I61" s="291">
        <f>SUMIF('Monthly CF'!$2:$2,'Annual CF'!I$1,'Monthly CF'!62:62)</f>
        <v>0</v>
      </c>
      <c r="J61" s="291">
        <f>SUMIF('Monthly CF'!$2:$2,'Annual CF'!J$1,'Monthly CF'!62:62)</f>
        <v>0</v>
      </c>
      <c r="K61" s="291">
        <f>SUMIF('Monthly CF'!$2:$2,'Annual CF'!K$1,'Monthly CF'!62:62)</f>
        <v>0</v>
      </c>
      <c r="L61" s="291">
        <f>SUMIF('Monthly CF'!$2:$2,'Annual CF'!L$1,'Monthly CF'!62:62)</f>
        <v>0</v>
      </c>
      <c r="M61" s="299">
        <f>SUMIF('Monthly CF'!$2:$2,'Annual CF'!M$1,'Monthly CF'!62:62)</f>
        <v>0</v>
      </c>
    </row>
    <row r="62" spans="1:13" x14ac:dyDescent="0.45">
      <c r="A62" s="128">
        <f t="shared" ref="A62:A63" ca="1" si="8">SUM(C62:M62)</f>
        <v>53661935.505296193</v>
      </c>
      <c r="B62" s="80" t="s">
        <v>165</v>
      </c>
      <c r="C62" s="291"/>
      <c r="D62" s="291">
        <f>SUMIF('Monthly CF'!$2:$2,'Annual CF'!D$1,'Monthly CF'!63:63)</f>
        <v>0</v>
      </c>
      <c r="E62" s="291">
        <f>SUMIF('Monthly CF'!$2:$2,'Annual CF'!E$1,'Monthly CF'!63:63)</f>
        <v>0</v>
      </c>
      <c r="F62" s="291">
        <f>SUMIF('Monthly CF'!$2:$2,'Annual CF'!F$1,'Monthly CF'!63:63)</f>
        <v>0</v>
      </c>
      <c r="G62" s="291">
        <f>SUMIF('Monthly CF'!$2:$2,'Annual CF'!G$1,'Monthly CF'!63:63)</f>
        <v>0</v>
      </c>
      <c r="H62" s="291">
        <f>SUMIF('Monthly CF'!$2:$2,'Annual CF'!H$1,'Monthly CF'!63:63)</f>
        <v>0</v>
      </c>
      <c r="I62" s="291">
        <f>SUMIF('Monthly CF'!$2:$2,'Annual CF'!I$1,'Monthly CF'!63:63)</f>
        <v>0</v>
      </c>
      <c r="J62" s="291">
        <f>SUMIF('Monthly CF'!$2:$2,'Annual CF'!J$1,'Monthly CF'!63:63)</f>
        <v>0</v>
      </c>
      <c r="K62" s="291">
        <f>SUMIF('Monthly CF'!$2:$2,'Annual CF'!K$1,'Monthly CF'!63:63)</f>
        <v>0</v>
      </c>
      <c r="L62" s="291">
        <f>SUMIF('Monthly CF'!$2:$2,'Annual CF'!L$1,'Monthly CF'!63:63)</f>
        <v>0</v>
      </c>
      <c r="M62" s="299">
        <f ca="1">SUMIF('Monthly CF'!$2:$2,'Annual CF'!M$1,'Monthly CF'!63:63)</f>
        <v>53661935.505296193</v>
      </c>
    </row>
    <row r="63" spans="1:13" x14ac:dyDescent="0.45">
      <c r="A63" s="128">
        <f t="shared" ca="1" si="8"/>
        <v>-536619.35505296197</v>
      </c>
      <c r="B63" s="80" t="s">
        <v>166</v>
      </c>
      <c r="C63" s="291"/>
      <c r="D63" s="291">
        <f>SUMIF('Monthly CF'!$2:$2,'Annual CF'!D$1,'Monthly CF'!64:64)</f>
        <v>0</v>
      </c>
      <c r="E63" s="291">
        <f>SUMIF('Monthly CF'!$2:$2,'Annual CF'!E$1,'Monthly CF'!64:64)</f>
        <v>0</v>
      </c>
      <c r="F63" s="291">
        <f>SUMIF('Monthly CF'!$2:$2,'Annual CF'!F$1,'Monthly CF'!64:64)</f>
        <v>0</v>
      </c>
      <c r="G63" s="291">
        <f>SUMIF('Monthly CF'!$2:$2,'Annual CF'!G$1,'Monthly CF'!64:64)</f>
        <v>0</v>
      </c>
      <c r="H63" s="291">
        <f>SUMIF('Monthly CF'!$2:$2,'Annual CF'!H$1,'Monthly CF'!64:64)</f>
        <v>0</v>
      </c>
      <c r="I63" s="291">
        <f>SUMIF('Monthly CF'!$2:$2,'Annual CF'!I$1,'Monthly CF'!64:64)</f>
        <v>0</v>
      </c>
      <c r="J63" s="291">
        <f>SUMIF('Monthly CF'!$2:$2,'Annual CF'!J$1,'Monthly CF'!64:64)</f>
        <v>0</v>
      </c>
      <c r="K63" s="291">
        <f>SUMIF('Monthly CF'!$2:$2,'Annual CF'!K$1,'Monthly CF'!64:64)</f>
        <v>0</v>
      </c>
      <c r="L63" s="291">
        <f>SUMIF('Monthly CF'!$2:$2,'Annual CF'!L$1,'Monthly CF'!64:64)</f>
        <v>0</v>
      </c>
      <c r="M63" s="299">
        <f ca="1">SUMIF('Monthly CF'!$2:$2,'Annual CF'!M$1,'Monthly CF'!64:64)</f>
        <v>-536619.35505296197</v>
      </c>
    </row>
    <row r="64" spans="1:13" x14ac:dyDescent="0.45">
      <c r="A64" s="128"/>
      <c r="B64" s="130"/>
      <c r="C64" s="291"/>
      <c r="D64" s="291">
        <f>SUMIF('Monthly CF'!$2:$2,'Annual CF'!D$1,'Monthly CF'!65:65)</f>
        <v>0</v>
      </c>
      <c r="E64" s="291">
        <f>SUMIF('Monthly CF'!$2:$2,'Annual CF'!E$1,'Monthly CF'!65:65)</f>
        <v>0</v>
      </c>
      <c r="F64" s="291">
        <f>SUMIF('Monthly CF'!$2:$2,'Annual CF'!F$1,'Monthly CF'!65:65)</f>
        <v>0</v>
      </c>
      <c r="G64" s="291">
        <f>SUMIF('Monthly CF'!$2:$2,'Annual CF'!G$1,'Monthly CF'!65:65)</f>
        <v>0</v>
      </c>
      <c r="H64" s="291">
        <f>SUMIF('Monthly CF'!$2:$2,'Annual CF'!H$1,'Monthly CF'!65:65)</f>
        <v>0</v>
      </c>
      <c r="I64" s="291">
        <f>SUMIF('Monthly CF'!$2:$2,'Annual CF'!I$1,'Monthly CF'!65:65)</f>
        <v>0</v>
      </c>
      <c r="J64" s="291">
        <f>SUMIF('Monthly CF'!$2:$2,'Annual CF'!J$1,'Monthly CF'!65:65)</f>
        <v>0</v>
      </c>
      <c r="K64" s="291">
        <f>SUMIF('Monthly CF'!$2:$2,'Annual CF'!K$1,'Monthly CF'!65:65)</f>
        <v>0</v>
      </c>
      <c r="L64" s="291">
        <f>SUMIF('Monthly CF'!$2:$2,'Annual CF'!L$1,'Monthly CF'!65:65)</f>
        <v>0</v>
      </c>
      <c r="M64" s="299">
        <f>SUMIF('Monthly CF'!$2:$2,'Annual CF'!M$1,'Monthly CF'!65:65)</f>
        <v>0</v>
      </c>
    </row>
    <row r="65" spans="1:13" x14ac:dyDescent="0.45">
      <c r="A65" s="128">
        <f ca="1">SUM(C65:M65)</f>
        <v>29299859.719524089</v>
      </c>
      <c r="B65" s="110" t="s">
        <v>159</v>
      </c>
      <c r="C65" s="298">
        <f>'Monthly CF'!C66</f>
        <v>-14301875</v>
      </c>
      <c r="D65" s="298">
        <f>SUMIF('Monthly CF'!$2:$2,'Annual CF'!D$1,'Monthly CF'!66:66)</f>
        <v>334280.03165984334</v>
      </c>
      <c r="E65" s="298">
        <f>SUMIF('Monthly CF'!$2:$2,'Annual CF'!E$1,'Monthly CF'!66:66)</f>
        <v>466245.98768971168</v>
      </c>
      <c r="F65" s="298">
        <f>SUMIF('Monthly CF'!$2:$2,'Annual CF'!F$1,'Monthly CF'!66:66)</f>
        <v>1299488.4371076331</v>
      </c>
      <c r="G65" s="298">
        <f>SUMIF('Monthly CF'!$2:$2,'Annual CF'!G$1,'Monthly CF'!66:66)</f>
        <v>1145289.3251280398</v>
      </c>
      <c r="H65" s="298">
        <f>SUMIF('Monthly CF'!$2:$2,'Annual CF'!H$1,'Monthly CF'!66:66)</f>
        <v>1225913.8141356071</v>
      </c>
      <c r="I65" s="298">
        <f>SUMIF('Monthly CF'!$2:$2,'Annual CF'!I$1,'Monthly CF'!66:66)</f>
        <v>1309047.6308057026</v>
      </c>
      <c r="J65" s="298">
        <f>SUMIF('Monthly CF'!$2:$2,'Annual CF'!J$1,'Monthly CF'!66:66)</f>
        <v>1394767.8668280502</v>
      </c>
      <c r="K65" s="298">
        <f>SUMIF('Monthly CF'!$2:$2,'Annual CF'!K$1,'Monthly CF'!66:66)</f>
        <v>1483153.9628802594</v>
      </c>
      <c r="L65" s="298">
        <f>SUMIF('Monthly CF'!$2:$2,'Annual CF'!L$1,'Monthly CF'!66:66)</f>
        <v>1574287.7798222112</v>
      </c>
      <c r="M65" s="303">
        <f ca="1">SUMIF('Monthly CF'!$2:$2,'Annual CF'!M$1,'Monthly CF'!66:66)</f>
        <v>33369259.88346703</v>
      </c>
    </row>
    <row r="66" spans="1:13" x14ac:dyDescent="0.45">
      <c r="A66" s="128"/>
      <c r="B66" s="110" t="s">
        <v>209</v>
      </c>
      <c r="C66" s="131"/>
      <c r="D66" s="304">
        <f>IFERROR(IF(D65&lt;0,0,SUM(D36,D40,D45,D48:D49,D58)/-SUMIF($C$65:C65,"&lt;"&amp;0,$C$65:C65)),0)</f>
        <v>2.3373161327437351E-2</v>
      </c>
      <c r="E66" s="304">
        <f>IFERROR(IF(E65&lt;0,0,SUM(E36,E40,E45,E48:E49,E58)/-SUMIF($C$65:D65,"&lt;"&amp;0,$C$65:D65)),0)</f>
        <v>3.2600340003650682E-2</v>
      </c>
      <c r="F66" s="304">
        <f>IFERROR(IF(F65&lt;0,0,SUM(F36,F40,F45,F48:F49,F58)/-SUMIF($C$65:E65,"&lt;"&amp;0,$C$65:E65)),0)</f>
        <v>9.0861403634672544E-2</v>
      </c>
      <c r="G66" s="304">
        <f>IFERROR(IF(G65&lt;0,0,SUM(G36,G40,G45,G48:G49,G58)/-SUMIF($C$65:F65,"&lt;"&amp;0,$C$65:F65)),0)</f>
        <v>8.007966264060061E-2</v>
      </c>
      <c r="H66" s="304">
        <f>IFERROR(IF(H65&lt;0,0,SUM(H36,H40,H45,H48:H49,H58)/-SUMIF($C$65:G65,"&lt;"&amp;0,$C$65:G65)),0)</f>
        <v>8.5716999633656935E-2</v>
      </c>
      <c r="I66" s="304">
        <f>IFERROR(IF(I65&lt;0,0,SUM(I36,I40,I45,I48:I49,I58)/-SUMIF($C$65:H65,"&lt;"&amp;0,$C$65:H65)),0)</f>
        <v>9.1529791080239647E-2</v>
      </c>
      <c r="J66" s="304">
        <f>IFERROR(IF(J65&lt;0,0,SUM(J36,J40,J45,J48:J49,J58)/-SUMIF($C$65:I65,"&lt;"&amp;0,$C$65:I65)),0)</f>
        <v>9.7523427300829441E-2</v>
      </c>
      <c r="K66" s="304">
        <f>IFERROR(IF(K65&lt;0,0,SUM(K36,K40,K45,K48:K49,K58)/-SUMIF($C$65:J65,"&lt;"&amp;0,$C$65:J65)),0)</f>
        <v>0.10370346285925865</v>
      </c>
      <c r="L66" s="304">
        <f>IFERROR(IF(L65&lt;0,0,SUM(L36,L40,L45,L48:L49,L58)/-SUMIF($C$65:K65,"&lt;"&amp;0,$C$65:K65)),0)</f>
        <v>0.11007562154068685</v>
      </c>
      <c r="M66" s="305">
        <f ca="1">IFERROR(IF(M65&lt;0,0,SUM(M36,M40,M45,M48:M49,M58)/-SUMIF($C$65:L65,"&lt;"&amp;0,$C$65:L65)),0)</f>
        <v>0.12363789167789259</v>
      </c>
    </row>
    <row r="67" spans="1:13" x14ac:dyDescent="0.45">
      <c r="A67" s="1"/>
      <c r="B67" s="1"/>
      <c r="C67" s="127"/>
      <c r="D67" s="127"/>
      <c r="E67" s="127"/>
      <c r="F67" s="127"/>
      <c r="G67" s="127"/>
      <c r="H67" s="127"/>
      <c r="I67" s="127"/>
      <c r="J67" s="127"/>
      <c r="K67" s="127"/>
      <c r="L67" s="127"/>
      <c r="M67" s="127"/>
    </row>
    <row r="68" spans="1:13" x14ac:dyDescent="0.45">
      <c r="A68" s="1"/>
      <c r="B68" s="110" t="s">
        <v>169</v>
      </c>
      <c r="C68" s="134">
        <f ca="1">IFERROR(AVERAGEIF(D1:M1,"&lt;="&amp;HOLD,'Annual CF'!D66:M66),0)</f>
        <v>8.3910176169892534E-2</v>
      </c>
      <c r="D68" s="127"/>
      <c r="E68" s="127"/>
      <c r="F68" s="127"/>
      <c r="G68" s="127"/>
      <c r="H68" s="127"/>
      <c r="I68" s="127"/>
      <c r="J68" s="127"/>
      <c r="K68" s="127"/>
      <c r="L68" s="127"/>
      <c r="M68" s="127"/>
    </row>
  </sheetData>
  <pageMargins left="0.7" right="0.7" top="0.75" bottom="0.75" header="0.3" footer="0.3"/>
  <pageSetup scale="54"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G85"/>
  <sheetViews>
    <sheetView showGridLines="0" zoomScale="85" zoomScaleNormal="85" zoomScalePageLayoutView="125" workbookViewId="0"/>
  </sheetViews>
  <sheetFormatPr defaultColWidth="8.83984375" defaultRowHeight="12.3" x14ac:dyDescent="0.4"/>
  <cols>
    <col min="1" max="1" width="27.41796875" style="1" bestFit="1" customWidth="1"/>
    <col min="2" max="2" width="10.20703125" style="1" bestFit="1" customWidth="1"/>
    <col min="3" max="3" width="12.05078125" style="1" bestFit="1" customWidth="1"/>
    <col min="4" max="4" width="16.5234375" style="1" bestFit="1" customWidth="1"/>
    <col min="5" max="5" width="13.3671875" style="1" bestFit="1" customWidth="1"/>
    <col min="6" max="8" width="11.5234375" style="1" bestFit="1" customWidth="1"/>
    <col min="9" max="12" width="11.05078125" style="1" bestFit="1" customWidth="1"/>
    <col min="13" max="13" width="11.26171875" style="1" bestFit="1" customWidth="1"/>
    <col min="14" max="17" width="11.05078125" style="1" bestFit="1" customWidth="1"/>
    <col min="18" max="20" width="11.5234375" style="1" bestFit="1" customWidth="1"/>
    <col min="21" max="29" width="11.05078125" style="1" bestFit="1" customWidth="1"/>
    <col min="30" max="32" width="11.5234375" style="1" bestFit="1" customWidth="1"/>
    <col min="33" max="41" width="11.05078125" style="1" bestFit="1" customWidth="1"/>
    <col min="42" max="44" width="11.5234375" style="1" bestFit="1" customWidth="1"/>
    <col min="45" max="53" width="11.05078125" style="1" bestFit="1" customWidth="1"/>
    <col min="54" max="56" width="11.5234375" style="1" bestFit="1" customWidth="1"/>
    <col min="57" max="64" width="11.05078125" style="1" bestFit="1" customWidth="1"/>
    <col min="65" max="65" width="12.68359375" style="1" bestFit="1" customWidth="1"/>
    <col min="66" max="68" width="11.5234375" style="1" bestFit="1" customWidth="1"/>
    <col min="69" max="77" width="10.47265625" style="1" bestFit="1" customWidth="1"/>
    <col min="78" max="80" width="11.5234375" style="1" bestFit="1" customWidth="1"/>
    <col min="81" max="89" width="10.47265625" style="1" bestFit="1" customWidth="1"/>
    <col min="90" max="92" width="11.5234375" style="1" bestFit="1" customWidth="1"/>
    <col min="93" max="101" width="10.47265625" style="1" bestFit="1" customWidth="1"/>
    <col min="102" max="104" width="11.5234375" style="1" bestFit="1" customWidth="1"/>
    <col min="105" max="113" width="10.47265625" style="1" bestFit="1" customWidth="1"/>
    <col min="114" max="116" width="11.5234375" style="1" bestFit="1" customWidth="1"/>
    <col min="117" max="125" width="10.47265625" style="1" bestFit="1" customWidth="1"/>
    <col min="126" max="128" width="11.5234375" style="1" bestFit="1" customWidth="1"/>
    <col min="129" max="137" width="10.47265625" style="1" bestFit="1" customWidth="1"/>
    <col min="138" max="16384" width="8.83984375" style="1"/>
  </cols>
  <sheetData>
    <row r="1" spans="1:137" x14ac:dyDescent="0.4">
      <c r="A1" s="120" t="s">
        <v>35</v>
      </c>
      <c r="B1" s="140">
        <f>Summary!E27</f>
        <v>0.05</v>
      </c>
      <c r="D1" s="120" t="s">
        <v>247</v>
      </c>
      <c r="E1" s="29">
        <f ca="1">IFERROR(XIRR(E11:EG11,E10:EG10),0)</f>
        <v>0.14024879336357118</v>
      </c>
      <c r="G1" s="141" t="s">
        <v>245</v>
      </c>
      <c r="H1" s="24">
        <f ca="1">B78</f>
        <v>0.27231953740119941</v>
      </c>
      <c r="J1" s="120" t="s">
        <v>242</v>
      </c>
      <c r="K1" s="29">
        <f ca="1">B71</f>
        <v>0.1269568383693695</v>
      </c>
      <c r="M1" s="142" t="s">
        <v>213</v>
      </c>
      <c r="N1" s="37">
        <f ca="1">B85</f>
        <v>4684773.7980336305</v>
      </c>
    </row>
    <row r="2" spans="1:137" x14ac:dyDescent="0.4">
      <c r="A2" s="124" t="s">
        <v>36</v>
      </c>
      <c r="B2" s="143">
        <f>Summary!E28</f>
        <v>0.95</v>
      </c>
      <c r="D2" s="124" t="s">
        <v>248</v>
      </c>
      <c r="E2" s="30">
        <f ca="1">IFERROR(SUM(F11:EG11)/-E11,0)</f>
        <v>3.0486726194659153</v>
      </c>
      <c r="G2" s="144" t="s">
        <v>251</v>
      </c>
      <c r="H2" s="27">
        <f ca="1">B79</f>
        <v>9.2723812005183284</v>
      </c>
      <c r="J2" s="124" t="s">
        <v>252</v>
      </c>
      <c r="K2" s="30">
        <f ca="1">B72</f>
        <v>2.7211090099368409</v>
      </c>
    </row>
    <row r="4" spans="1:137" x14ac:dyDescent="0.4">
      <c r="A4" s="145" t="s">
        <v>34</v>
      </c>
      <c r="B4" s="146" t="s">
        <v>211</v>
      </c>
      <c r="C4" s="146" t="s">
        <v>212</v>
      </c>
      <c r="D4" s="146" t="s">
        <v>213</v>
      </c>
      <c r="E4" s="146" t="s">
        <v>214</v>
      </c>
      <c r="F4" s="146" t="s">
        <v>274</v>
      </c>
      <c r="G4" s="147" t="s">
        <v>275</v>
      </c>
    </row>
    <row r="5" spans="1:137" x14ac:dyDescent="0.4">
      <c r="A5" s="126" t="s">
        <v>210</v>
      </c>
      <c r="B5" s="148"/>
      <c r="C5" s="148">
        <f>PREF</f>
        <v>0.08</v>
      </c>
      <c r="D5" s="54">
        <v>0</v>
      </c>
      <c r="E5" s="54">
        <f>1-D5</f>
        <v>1</v>
      </c>
      <c r="F5" s="148">
        <f>$B$1+(1-$B$1)*D5</f>
        <v>0.05</v>
      </c>
      <c r="G5" s="149">
        <f>E5*$B$2</f>
        <v>0.95</v>
      </c>
    </row>
    <row r="6" spans="1:137" x14ac:dyDescent="0.4">
      <c r="A6" s="126" t="s">
        <v>215</v>
      </c>
      <c r="B6" s="148">
        <f>C5</f>
        <v>0.08</v>
      </c>
      <c r="C6" s="148">
        <f>HURDLE2</f>
        <v>0.11</v>
      </c>
      <c r="D6" s="54">
        <f>Summary!F30</f>
        <v>0.2</v>
      </c>
      <c r="E6" s="54">
        <f>1-D6</f>
        <v>0.8</v>
      </c>
      <c r="F6" s="148">
        <f>$B$1+(1-$B$1)*D6</f>
        <v>0.24</v>
      </c>
      <c r="G6" s="149">
        <f>E6*$B$2</f>
        <v>0.76</v>
      </c>
    </row>
    <row r="7" spans="1:137" x14ac:dyDescent="0.4">
      <c r="A7" s="126" t="s">
        <v>216</v>
      </c>
      <c r="B7" s="148">
        <f>C6</f>
        <v>0.11</v>
      </c>
      <c r="C7" s="148">
        <f>HURDLE3</f>
        <v>0.14000000000000001</v>
      </c>
      <c r="D7" s="54">
        <f>Summary!F31</f>
        <v>0.35</v>
      </c>
      <c r="E7" s="54">
        <f>1-D7</f>
        <v>0.65</v>
      </c>
      <c r="F7" s="148">
        <f>$B$1+(1-$B$1)*D7</f>
        <v>0.38249999999999995</v>
      </c>
      <c r="G7" s="149">
        <f>E7*$B$2</f>
        <v>0.61749999999999994</v>
      </c>
    </row>
    <row r="8" spans="1:137" x14ac:dyDescent="0.4">
      <c r="A8" s="89" t="s">
        <v>217</v>
      </c>
      <c r="B8" s="150">
        <f>C7</f>
        <v>0.14000000000000001</v>
      </c>
      <c r="C8" s="150"/>
      <c r="D8" s="151">
        <f>Summary!F32</f>
        <v>0.5</v>
      </c>
      <c r="E8" s="151">
        <f>1-D8</f>
        <v>0.5</v>
      </c>
      <c r="F8" s="150">
        <f>$B$1+(1-$B$1)*D8</f>
        <v>0.52500000000000002</v>
      </c>
      <c r="G8" s="152">
        <f>E8*$B$2</f>
        <v>0.47499999999999998</v>
      </c>
    </row>
    <row r="9" spans="1:137" x14ac:dyDescent="0.4">
      <c r="C9" s="153"/>
      <c r="D9" s="153"/>
      <c r="F9" s="154"/>
      <c r="G9" s="84"/>
      <c r="H9" s="98"/>
    </row>
    <row r="10" spans="1:137" x14ac:dyDescent="0.4">
      <c r="C10" s="155"/>
      <c r="D10" s="156" t="s">
        <v>71</v>
      </c>
      <c r="E10" s="157">
        <f>'Monthly CF'!C3</f>
        <v>44043</v>
      </c>
      <c r="F10" s="158">
        <f>'Monthly CF'!D3</f>
        <v>44074</v>
      </c>
      <c r="G10" s="158">
        <f>'Monthly CF'!E3</f>
        <v>44104</v>
      </c>
      <c r="H10" s="158">
        <f>'Monthly CF'!F3</f>
        <v>44135</v>
      </c>
      <c r="I10" s="158">
        <f>'Monthly CF'!G3</f>
        <v>44165</v>
      </c>
      <c r="J10" s="158">
        <f>'Monthly CF'!H3</f>
        <v>44196</v>
      </c>
      <c r="K10" s="158">
        <f>'Monthly CF'!I3</f>
        <v>44227</v>
      </c>
      <c r="L10" s="158">
        <f>'Monthly CF'!J3</f>
        <v>44255</v>
      </c>
      <c r="M10" s="158">
        <f>'Monthly CF'!K3</f>
        <v>44286</v>
      </c>
      <c r="N10" s="158">
        <f>'Monthly CF'!L3</f>
        <v>44316</v>
      </c>
      <c r="O10" s="158">
        <f>'Monthly CF'!M3</f>
        <v>44347</v>
      </c>
      <c r="P10" s="158">
        <f>'Monthly CF'!N3</f>
        <v>44377</v>
      </c>
      <c r="Q10" s="158">
        <f>'Monthly CF'!O3</f>
        <v>44408</v>
      </c>
      <c r="R10" s="158">
        <f>'Monthly CF'!P3</f>
        <v>44439</v>
      </c>
      <c r="S10" s="158">
        <f>'Monthly CF'!Q3</f>
        <v>44469</v>
      </c>
      <c r="T10" s="158">
        <f>'Monthly CF'!R3</f>
        <v>44500</v>
      </c>
      <c r="U10" s="158">
        <f>'Monthly CF'!S3</f>
        <v>44530</v>
      </c>
      <c r="V10" s="158">
        <f>'Monthly CF'!T3</f>
        <v>44561</v>
      </c>
      <c r="W10" s="158">
        <f>'Monthly CF'!U3</f>
        <v>44592</v>
      </c>
      <c r="X10" s="158">
        <f>'Monthly CF'!V3</f>
        <v>44620</v>
      </c>
      <c r="Y10" s="158">
        <f>'Monthly CF'!W3</f>
        <v>44651</v>
      </c>
      <c r="Z10" s="158">
        <f>'Monthly CF'!X3</f>
        <v>44681</v>
      </c>
      <c r="AA10" s="158">
        <f>'Monthly CF'!Y3</f>
        <v>44712</v>
      </c>
      <c r="AB10" s="158">
        <f>'Monthly CF'!Z3</f>
        <v>44742</v>
      </c>
      <c r="AC10" s="158">
        <f>'Monthly CF'!AA3</f>
        <v>44773</v>
      </c>
      <c r="AD10" s="158">
        <f>'Monthly CF'!AB3</f>
        <v>44804</v>
      </c>
      <c r="AE10" s="158">
        <f>'Monthly CF'!AC3</f>
        <v>44834</v>
      </c>
      <c r="AF10" s="158">
        <f>'Monthly CF'!AD3</f>
        <v>44865</v>
      </c>
      <c r="AG10" s="158">
        <f>'Monthly CF'!AE3</f>
        <v>44895</v>
      </c>
      <c r="AH10" s="158">
        <f>'Monthly CF'!AF3</f>
        <v>44926</v>
      </c>
      <c r="AI10" s="158">
        <f>'Monthly CF'!AG3</f>
        <v>44957</v>
      </c>
      <c r="AJ10" s="158">
        <f>'Monthly CF'!AH3</f>
        <v>44985</v>
      </c>
      <c r="AK10" s="158">
        <f>'Monthly CF'!AI3</f>
        <v>45016</v>
      </c>
      <c r="AL10" s="158">
        <f>'Monthly CF'!AJ3</f>
        <v>45046</v>
      </c>
      <c r="AM10" s="158">
        <f>'Monthly CF'!AK3</f>
        <v>45077</v>
      </c>
      <c r="AN10" s="158">
        <f>'Monthly CF'!AL3</f>
        <v>45107</v>
      </c>
      <c r="AO10" s="158">
        <f>'Monthly CF'!AM3</f>
        <v>45138</v>
      </c>
      <c r="AP10" s="158">
        <f>'Monthly CF'!AN3</f>
        <v>45169</v>
      </c>
      <c r="AQ10" s="158">
        <f>'Monthly CF'!AO3</f>
        <v>45199</v>
      </c>
      <c r="AR10" s="158">
        <f>'Monthly CF'!AP3</f>
        <v>45230</v>
      </c>
      <c r="AS10" s="158">
        <f>'Monthly CF'!AQ3</f>
        <v>45260</v>
      </c>
      <c r="AT10" s="158">
        <f>'Monthly CF'!AR3</f>
        <v>45291</v>
      </c>
      <c r="AU10" s="158">
        <f>'Monthly CF'!AS3</f>
        <v>45322</v>
      </c>
      <c r="AV10" s="158">
        <f>'Monthly CF'!AT3</f>
        <v>45351</v>
      </c>
      <c r="AW10" s="158">
        <f>'Monthly CF'!AU3</f>
        <v>45382</v>
      </c>
      <c r="AX10" s="158">
        <f>'Monthly CF'!AV3</f>
        <v>45412</v>
      </c>
      <c r="AY10" s="158">
        <f>'Monthly CF'!AW3</f>
        <v>45443</v>
      </c>
      <c r="AZ10" s="158">
        <f>'Monthly CF'!AX3</f>
        <v>45473</v>
      </c>
      <c r="BA10" s="158">
        <f>'Monthly CF'!AY3</f>
        <v>45504</v>
      </c>
      <c r="BB10" s="158">
        <f>'Monthly CF'!AZ3</f>
        <v>45535</v>
      </c>
      <c r="BC10" s="158">
        <f>'Monthly CF'!BA3</f>
        <v>45565</v>
      </c>
      <c r="BD10" s="158">
        <f>'Monthly CF'!BB3</f>
        <v>45596</v>
      </c>
      <c r="BE10" s="158">
        <f>'Monthly CF'!BC3</f>
        <v>45626</v>
      </c>
      <c r="BF10" s="158">
        <f>'Monthly CF'!BD3</f>
        <v>45657</v>
      </c>
      <c r="BG10" s="158">
        <f>'Monthly CF'!BE3</f>
        <v>45688</v>
      </c>
      <c r="BH10" s="158">
        <f>'Monthly CF'!BF3</f>
        <v>45716</v>
      </c>
      <c r="BI10" s="158">
        <f>'Monthly CF'!BG3</f>
        <v>45747</v>
      </c>
      <c r="BJ10" s="158">
        <f>'Monthly CF'!BH3</f>
        <v>45777</v>
      </c>
      <c r="BK10" s="158">
        <f>'Monthly CF'!BI3</f>
        <v>45808</v>
      </c>
      <c r="BL10" s="158">
        <f>'Monthly CF'!BJ3</f>
        <v>45838</v>
      </c>
      <c r="BM10" s="158">
        <f>'Monthly CF'!BK3</f>
        <v>45869</v>
      </c>
      <c r="BN10" s="158">
        <f>'Monthly CF'!BL3</f>
        <v>45900</v>
      </c>
      <c r="BO10" s="158">
        <f>'Monthly CF'!BM3</f>
        <v>45930</v>
      </c>
      <c r="BP10" s="158">
        <f>'Monthly CF'!BN3</f>
        <v>45961</v>
      </c>
      <c r="BQ10" s="158">
        <f>'Monthly CF'!BO3</f>
        <v>45991</v>
      </c>
      <c r="BR10" s="158">
        <f>'Monthly CF'!BP3</f>
        <v>46022</v>
      </c>
      <c r="BS10" s="158">
        <f>'Monthly CF'!BQ3</f>
        <v>46053</v>
      </c>
      <c r="BT10" s="158">
        <f>'Monthly CF'!BR3</f>
        <v>46081</v>
      </c>
      <c r="BU10" s="158">
        <f>'Monthly CF'!BS3</f>
        <v>46112</v>
      </c>
      <c r="BV10" s="158">
        <f>'Monthly CF'!BT3</f>
        <v>46142</v>
      </c>
      <c r="BW10" s="158">
        <f>'Monthly CF'!BU3</f>
        <v>46173</v>
      </c>
      <c r="BX10" s="158">
        <f>'Monthly CF'!BV3</f>
        <v>46203</v>
      </c>
      <c r="BY10" s="158">
        <f>'Monthly CF'!BW3</f>
        <v>46234</v>
      </c>
      <c r="BZ10" s="158">
        <f>'Monthly CF'!BX3</f>
        <v>46265</v>
      </c>
      <c r="CA10" s="158">
        <f>'Monthly CF'!BY3</f>
        <v>46295</v>
      </c>
      <c r="CB10" s="158">
        <f>'Monthly CF'!BZ3</f>
        <v>46326</v>
      </c>
      <c r="CC10" s="158">
        <f>'Monthly CF'!CA3</f>
        <v>46356</v>
      </c>
      <c r="CD10" s="158">
        <f>'Monthly CF'!CB3</f>
        <v>46387</v>
      </c>
      <c r="CE10" s="158">
        <f>'Monthly CF'!CC3</f>
        <v>46418</v>
      </c>
      <c r="CF10" s="158">
        <f>'Monthly CF'!CD3</f>
        <v>46446</v>
      </c>
      <c r="CG10" s="158">
        <f>'Monthly CF'!CE3</f>
        <v>46477</v>
      </c>
      <c r="CH10" s="158">
        <f>'Monthly CF'!CF3</f>
        <v>46507</v>
      </c>
      <c r="CI10" s="158">
        <f>'Monthly CF'!CG3</f>
        <v>46538</v>
      </c>
      <c r="CJ10" s="158">
        <f>'Monthly CF'!CH3</f>
        <v>46568</v>
      </c>
      <c r="CK10" s="158">
        <f>'Monthly CF'!CI3</f>
        <v>46599</v>
      </c>
      <c r="CL10" s="158">
        <f>'Monthly CF'!CJ3</f>
        <v>46630</v>
      </c>
      <c r="CM10" s="158">
        <f>'Monthly CF'!CK3</f>
        <v>46660</v>
      </c>
      <c r="CN10" s="158">
        <f>'Monthly CF'!CL3</f>
        <v>46691</v>
      </c>
      <c r="CO10" s="158">
        <f>'Monthly CF'!CM3</f>
        <v>46721</v>
      </c>
      <c r="CP10" s="158">
        <f>'Monthly CF'!CN3</f>
        <v>46752</v>
      </c>
      <c r="CQ10" s="158">
        <f>'Monthly CF'!CO3</f>
        <v>46783</v>
      </c>
      <c r="CR10" s="158">
        <f>'Monthly CF'!CP3</f>
        <v>46812</v>
      </c>
      <c r="CS10" s="158">
        <f>'Monthly CF'!CQ3</f>
        <v>46843</v>
      </c>
      <c r="CT10" s="158">
        <f>'Monthly CF'!CR3</f>
        <v>46873</v>
      </c>
      <c r="CU10" s="158">
        <f>'Monthly CF'!CS3</f>
        <v>46904</v>
      </c>
      <c r="CV10" s="158">
        <f>'Monthly CF'!CT3</f>
        <v>46934</v>
      </c>
      <c r="CW10" s="158">
        <f>'Monthly CF'!CU3</f>
        <v>46965</v>
      </c>
      <c r="CX10" s="158">
        <f>'Monthly CF'!CV3</f>
        <v>46996</v>
      </c>
      <c r="CY10" s="158">
        <f>'Monthly CF'!CW3</f>
        <v>47026</v>
      </c>
      <c r="CZ10" s="158">
        <f>'Monthly CF'!CX3</f>
        <v>47057</v>
      </c>
      <c r="DA10" s="158">
        <f>'Monthly CF'!CY3</f>
        <v>47087</v>
      </c>
      <c r="DB10" s="158">
        <f>'Monthly CF'!CZ3</f>
        <v>47118</v>
      </c>
      <c r="DC10" s="158">
        <f>'Monthly CF'!DA3</f>
        <v>47149</v>
      </c>
      <c r="DD10" s="158">
        <f>'Monthly CF'!DB3</f>
        <v>47177</v>
      </c>
      <c r="DE10" s="158">
        <f>'Monthly CF'!DC3</f>
        <v>47208</v>
      </c>
      <c r="DF10" s="158">
        <f>'Monthly CF'!DD3</f>
        <v>47238</v>
      </c>
      <c r="DG10" s="158">
        <f>'Monthly CF'!DE3</f>
        <v>47269</v>
      </c>
      <c r="DH10" s="158">
        <f>'Monthly CF'!DF3</f>
        <v>47299</v>
      </c>
      <c r="DI10" s="158">
        <f>'Monthly CF'!DG3</f>
        <v>47330</v>
      </c>
      <c r="DJ10" s="158">
        <f>'Monthly CF'!DH3</f>
        <v>47361</v>
      </c>
      <c r="DK10" s="158">
        <f>'Monthly CF'!DI3</f>
        <v>47391</v>
      </c>
      <c r="DL10" s="158">
        <f>'Monthly CF'!DJ3</f>
        <v>47422</v>
      </c>
      <c r="DM10" s="158">
        <f>'Monthly CF'!DK3</f>
        <v>47452</v>
      </c>
      <c r="DN10" s="158">
        <f>'Monthly CF'!DL3</f>
        <v>47483</v>
      </c>
      <c r="DO10" s="158">
        <f>'Monthly CF'!DM3</f>
        <v>47514</v>
      </c>
      <c r="DP10" s="158">
        <f>'Monthly CF'!DN3</f>
        <v>47542</v>
      </c>
      <c r="DQ10" s="158">
        <f>'Monthly CF'!DO3</f>
        <v>47573</v>
      </c>
      <c r="DR10" s="158">
        <f>'Monthly CF'!DP3</f>
        <v>47603</v>
      </c>
      <c r="DS10" s="158">
        <f>'Monthly CF'!DQ3</f>
        <v>47634</v>
      </c>
      <c r="DT10" s="158">
        <f>'Monthly CF'!DR3</f>
        <v>47664</v>
      </c>
      <c r="DU10" s="158">
        <f>'Monthly CF'!DS3</f>
        <v>47695</v>
      </c>
      <c r="DV10" s="158">
        <f>'Monthly CF'!DT3</f>
        <v>47726</v>
      </c>
      <c r="DW10" s="158">
        <f>'Monthly CF'!DU3</f>
        <v>47756</v>
      </c>
      <c r="DX10" s="158">
        <f>'Monthly CF'!DV3</f>
        <v>47787</v>
      </c>
      <c r="DY10" s="158">
        <f>'Monthly CF'!DW3</f>
        <v>47817</v>
      </c>
      <c r="DZ10" s="158">
        <f>'Monthly CF'!DX3</f>
        <v>47848</v>
      </c>
      <c r="EA10" s="158">
        <f>'Monthly CF'!DY3</f>
        <v>47879</v>
      </c>
      <c r="EB10" s="158">
        <f>'Monthly CF'!DZ3</f>
        <v>47907</v>
      </c>
      <c r="EC10" s="158">
        <f>'Monthly CF'!EA3</f>
        <v>47938</v>
      </c>
      <c r="ED10" s="158">
        <f>'Monthly CF'!EB3</f>
        <v>47968</v>
      </c>
      <c r="EE10" s="158">
        <f>'Monthly CF'!EC3</f>
        <v>47999</v>
      </c>
      <c r="EF10" s="158">
        <f>'Monthly CF'!ED3</f>
        <v>48029</v>
      </c>
      <c r="EG10" s="159">
        <f>'Monthly CF'!EE3</f>
        <v>48060</v>
      </c>
    </row>
    <row r="11" spans="1:137" x14ac:dyDescent="0.4">
      <c r="C11" s="160"/>
      <c r="D11" s="161" t="s">
        <v>225</v>
      </c>
      <c r="E11" s="162">
        <f>'Monthly CF'!C66</f>
        <v>-14301875</v>
      </c>
      <c r="F11" s="163">
        <f>'Monthly CF'!D66</f>
        <v>70361.158333333311</v>
      </c>
      <c r="G11" s="163">
        <f>'Monthly CF'!E66</f>
        <v>70828.333622385762</v>
      </c>
      <c r="H11" s="163">
        <f>'Monthly CF'!F66</f>
        <v>12336.661091731963</v>
      </c>
      <c r="I11" s="163">
        <f>'Monthly CF'!G66</f>
        <v>12806.143582959325</v>
      </c>
      <c r="J11" s="163">
        <f>'Monthly CF'!H66</f>
        <v>14607.43033768762</v>
      </c>
      <c r="K11" s="163">
        <f>'Monthly CF'!I66</f>
        <v>16416.441284467219</v>
      </c>
      <c r="L11" s="163">
        <f>'Monthly CF'!J66</f>
        <v>18233.203566878088</v>
      </c>
      <c r="M11" s="163">
        <f>'Monthly CF'!K66</f>
        <v>20057.744415405075</v>
      </c>
      <c r="N11" s="163">
        <f>'Monthly CF'!L66</f>
        <v>21890.09114770095</v>
      </c>
      <c r="O11" s="163">
        <f>'Monthly CF'!M66</f>
        <v>23730.271168850784</v>
      </c>
      <c r="P11" s="163">
        <f>'Monthly CF'!N66</f>
        <v>25578.311971637115</v>
      </c>
      <c r="Q11" s="163">
        <f>'Monthly CF'!O66</f>
        <v>27434.241136806071</v>
      </c>
      <c r="R11" s="163">
        <f>'Monthly CF'!P66</f>
        <v>28411.688000000184</v>
      </c>
      <c r="S11" s="163">
        <f>'Monthly CF'!Q66</f>
        <v>30283.476985359724</v>
      </c>
      <c r="T11" s="163">
        <f>'Monthly CF'!R66</f>
        <v>32163.23760579036</v>
      </c>
      <c r="U11" s="163">
        <f>'Monthly CF'!S66</f>
        <v>34050.997796565891</v>
      </c>
      <c r="V11" s="163">
        <f>'Monthly CF'!T66</f>
        <v>35946.785582264667</v>
      </c>
      <c r="W11" s="163">
        <f>'Monthly CF'!U66</f>
        <v>37850.62907704011</v>
      </c>
      <c r="X11" s="163">
        <f>'Monthly CF'!V66</f>
        <v>39762.556484891931</v>
      </c>
      <c r="Y11" s="163">
        <f>'Monthly CF'!W66</f>
        <v>41682.596099938513</v>
      </c>
      <c r="Z11" s="163">
        <f>'Monthly CF'!X66</f>
        <v>43610.776306689935</v>
      </c>
      <c r="AA11" s="163">
        <f>'Monthly CF'!Y66</f>
        <v>45547.125580321459</v>
      </c>
      <c r="AB11" s="163">
        <f>'Monthly CF'!Z66</f>
        <v>47491.672486948242</v>
      </c>
      <c r="AC11" s="163">
        <f>'Monthly CF'!AA66</f>
        <v>49444.445683900602</v>
      </c>
      <c r="AD11" s="163">
        <f>'Monthly CF'!AB66</f>
        <v>56243.734580000528</v>
      </c>
      <c r="AE11" s="163">
        <f>'Monthly CF'!AC66</f>
        <v>58257.842561399957</v>
      </c>
      <c r="AF11" s="163">
        <f>'Monthly CF'!AD66</f>
        <v>60280.44937391601</v>
      </c>
      <c r="AG11" s="163">
        <f>'Monthly CF'!AE66</f>
        <v>121271.58468758424</v>
      </c>
      <c r="AH11" s="163">
        <f>'Monthly CF'!AF66</f>
        <v>123311.27826709514</v>
      </c>
      <c r="AI11" s="163">
        <f>'Monthly CF'!AG66</f>
        <v>123913.46306913187</v>
      </c>
      <c r="AJ11" s="163">
        <f>'Monthly CF'!AH66</f>
        <v>124517.13302134325</v>
      </c>
      <c r="AK11" s="163">
        <f>'Monthly CF'!AI66</f>
        <v>125122.29178651031</v>
      </c>
      <c r="AL11" s="163">
        <f>'Monthly CF'!AJ66</f>
        <v>125728.94303644721</v>
      </c>
      <c r="AM11" s="163">
        <f>'Monthly CF'!AK66</f>
        <v>126337.09045202423</v>
      </c>
      <c r="AN11" s="163">
        <f>'Monthly CF'!AL66</f>
        <v>126946.7377231893</v>
      </c>
      <c r="AO11" s="163">
        <f>'Monthly CF'!AM66</f>
        <v>127557.88854899105</v>
      </c>
      <c r="AP11" s="163">
        <f>'Monthly CF'!AN66</f>
        <v>91993.603480637772</v>
      </c>
      <c r="AQ11" s="163">
        <f>'Monthly CF'!AO66</f>
        <v>92615.223573589989</v>
      </c>
      <c r="AR11" s="163">
        <f>'Monthly CF'!AP66</f>
        <v>93238.376749387244</v>
      </c>
      <c r="AS11" s="163">
        <f>'Monthly CF'!AQ66</f>
        <v>93863.066789025499</v>
      </c>
      <c r="AT11" s="163">
        <f>'Monthly CF'!AR66</f>
        <v>94489.297482825554</v>
      </c>
      <c r="AU11" s="163">
        <f>'Monthly CF'!AS66</f>
        <v>95117.072630456183</v>
      </c>
      <c r="AV11" s="163">
        <f>'Monthly CF'!AT66</f>
        <v>95746.396040957276</v>
      </c>
      <c r="AW11" s="163">
        <f>'Monthly CF'!AU66</f>
        <v>96377.271532762737</v>
      </c>
      <c r="AX11" s="163">
        <f>'Monthly CF'!AV66</f>
        <v>97009.70293372366</v>
      </c>
      <c r="AY11" s="163">
        <f>'Monthly CF'!AW66</f>
        <v>97643.694081131835</v>
      </c>
      <c r="AZ11" s="163">
        <f>'Monthly CF'!AX66</f>
        <v>98279.248821742716</v>
      </c>
      <c r="BA11" s="163">
        <f>'Monthly CF'!AY66</f>
        <v>98916.371011799085</v>
      </c>
      <c r="BB11" s="163">
        <f>'Monthly CF'!AZ66</f>
        <v>98608.895689534111</v>
      </c>
      <c r="BC11" s="163">
        <f>'Monthly CF'!BA66</f>
        <v>99249.164385274868</v>
      </c>
      <c r="BD11" s="163">
        <f>'Monthly CF'!BB66</f>
        <v>99891.012156346027</v>
      </c>
      <c r="BE11" s="163">
        <f>'Monthly CF'!BC66</f>
        <v>100534.44289717346</v>
      </c>
      <c r="BF11" s="163">
        <f>'Monthly CF'!BD66</f>
        <v>101179.46051178747</v>
      </c>
      <c r="BG11" s="163">
        <f>'Monthly CF'!BE66</f>
        <v>101826.06891384715</v>
      </c>
      <c r="BH11" s="163">
        <f>'Monthly CF'!BF66</f>
        <v>102474.27202666333</v>
      </c>
      <c r="BI11" s="163">
        <f>'Monthly CF'!BG66</f>
        <v>103124.07378322282</v>
      </c>
      <c r="BJ11" s="163">
        <f>'Monthly CF'!BH66</f>
        <v>103775.47812621261</v>
      </c>
      <c r="BK11" s="163">
        <f>'Monthly CF'!BI66</f>
        <v>104428.48900804299</v>
      </c>
      <c r="BL11" s="163">
        <f>'Monthly CF'!BJ66</f>
        <v>105083.11039087226</v>
      </c>
      <c r="BM11" s="163">
        <f>'Monthly CF'!BK66</f>
        <v>105739.34624663024</v>
      </c>
      <c r="BN11" s="163">
        <f>'Monthly CF'!BL66</f>
        <v>105430.19608072244</v>
      </c>
      <c r="BO11" s="163">
        <f>'Monthly CF'!BM66</f>
        <v>106089.67283733538</v>
      </c>
      <c r="BP11" s="163">
        <f>'Monthly CF'!BN66</f>
        <v>106750.77604153872</v>
      </c>
      <c r="BQ11" s="163">
        <f>'Monthly CF'!BO66</f>
        <v>107413.50970459086</v>
      </c>
      <c r="BR11" s="163">
        <f>'Monthly CF'!BP66</f>
        <v>108077.87784764345</v>
      </c>
      <c r="BS11" s="163">
        <f>'Monthly CF'!BQ66</f>
        <v>108743.88450176473</v>
      </c>
      <c r="BT11" s="163">
        <f>'Monthly CF'!BR66</f>
        <v>109411.5337079654</v>
      </c>
      <c r="BU11" s="163">
        <f>'Monthly CF'!BS66</f>
        <v>110080.82951722178</v>
      </c>
      <c r="BV11" s="163">
        <f>'Monthly CF'!BT66</f>
        <v>110751.77599050119</v>
      </c>
      <c r="BW11" s="163">
        <f>'Monthly CF'!BU66</f>
        <v>111424.37719878659</v>
      </c>
      <c r="BX11" s="163">
        <f>'Monthly CF'!BV66</f>
        <v>112098.6372231007</v>
      </c>
      <c r="BY11" s="163">
        <f>'Monthly CF'!BW66</f>
        <v>112774.56015453144</v>
      </c>
      <c r="BZ11" s="163">
        <f>'Monthly CF'!BX66</f>
        <v>112463.83588799217</v>
      </c>
      <c r="CA11" s="163">
        <f>'Monthly CF'!BY66</f>
        <v>113143.09694730351</v>
      </c>
      <c r="CB11" s="163">
        <f>'Monthly CF'!BZ66</f>
        <v>113824.03324763291</v>
      </c>
      <c r="CC11" s="163">
        <f>'Monthly CF'!CA66</f>
        <v>114506.64892057673</v>
      </c>
      <c r="CD11" s="163">
        <f>'Monthly CF'!CB66</f>
        <v>115190.94810792076</v>
      </c>
      <c r="CE11" s="163">
        <f>'Monthly CF'!CC66</f>
        <v>115876.93496166574</v>
      </c>
      <c r="CF11" s="163">
        <f>'Monthly CF'!CD66</f>
        <v>116564.61364405238</v>
      </c>
      <c r="CG11" s="163">
        <f>'Monthly CF'!CE66</f>
        <v>117253.98832758641</v>
      </c>
      <c r="CH11" s="163">
        <f>'Monthly CF'!CF66</f>
        <v>117945.06319506429</v>
      </c>
      <c r="CI11" s="163">
        <f>'Monthly CF'!CG66</f>
        <v>118637.84243959811</v>
      </c>
      <c r="CJ11" s="163">
        <f>'Monthly CF'!CH66</f>
        <v>119332.33026464167</v>
      </c>
      <c r="CK11" s="163">
        <f>'Monthly CF'!CI66</f>
        <v>120028.5308840154</v>
      </c>
      <c r="CL11" s="163">
        <f>'Monthly CF'!CJ66</f>
        <v>119716.33930191246</v>
      </c>
      <c r="CM11" s="163">
        <f>'Monthly CF'!CK66</f>
        <v>120415.97819300316</v>
      </c>
      <c r="CN11" s="163">
        <f>'Monthly CF'!CL66</f>
        <v>121117.34258234251</v>
      </c>
      <c r="CO11" s="163">
        <f>'Monthly CF'!CM66</f>
        <v>121820.43672547463</v>
      </c>
      <c r="CP11" s="163">
        <f>'Monthly CF'!CN66</f>
        <v>122525.26488843904</v>
      </c>
      <c r="CQ11" s="163">
        <f>'Monthly CF'!CO66</f>
        <v>123231.8313477964</v>
      </c>
      <c r="CR11" s="163">
        <f>'Monthly CF'!CP66</f>
        <v>123940.14039065465</v>
      </c>
      <c r="CS11" s="163">
        <f>'Monthly CF'!CQ66</f>
        <v>124650.19631469468</v>
      </c>
      <c r="CT11" s="163">
        <f>'Monthly CF'!CR66</f>
        <v>125362.00342819688</v>
      </c>
      <c r="CU11" s="163">
        <f>'Monthly CF'!CS66</f>
        <v>126075.56605006679</v>
      </c>
      <c r="CV11" s="163">
        <f>'Monthly CF'!CT66</f>
        <v>126790.88850986175</v>
      </c>
      <c r="CW11" s="163">
        <f>'Monthly CF'!CU66</f>
        <v>127507.97514781659</v>
      </c>
      <c r="CX11" s="163">
        <f>'Monthly CF'!CV66</f>
        <v>127194.42931893189</v>
      </c>
      <c r="CY11" s="163">
        <f>'Monthly CF'!CW66</f>
        <v>127915.05737675531</v>
      </c>
      <c r="CZ11" s="163">
        <f>'Monthly CF'!CX66</f>
        <v>128637.46269777478</v>
      </c>
      <c r="DA11" s="163">
        <f>'Monthly CF'!CY66</f>
        <v>129361.64966520082</v>
      </c>
      <c r="DB11" s="163">
        <f>'Monthly CF'!CZ66</f>
        <v>130087.62267305417</v>
      </c>
      <c r="DC11" s="163">
        <f>'Monthly CF'!DA66</f>
        <v>130815.38612619226</v>
      </c>
      <c r="DD11" s="163">
        <f>'Monthly CF'!DB66</f>
        <v>131544.94444033626</v>
      </c>
      <c r="DE11" s="163">
        <f>'Monthly CF'!DC66</f>
        <v>132276.30204209752</v>
      </c>
      <c r="DF11" s="163">
        <f>'Monthly CF'!DD66</f>
        <v>133009.46336900475</v>
      </c>
      <c r="DG11" s="163">
        <f>'Monthly CF'!DE66</f>
        <v>133744.43286953078</v>
      </c>
      <c r="DH11" s="163">
        <f>'Monthly CF'!DF66</f>
        <v>134481.21500311949</v>
      </c>
      <c r="DI11" s="163">
        <f>'Monthly CF'!DG66</f>
        <v>135219.81424021313</v>
      </c>
      <c r="DJ11" s="163">
        <f>'Monthly CF'!DH66</f>
        <v>134905.03376715683</v>
      </c>
      <c r="DK11" s="163">
        <f>'Monthly CF'!DI66</f>
        <v>135647.28066671488</v>
      </c>
      <c r="DL11" s="163">
        <f>'Monthly CF'!DJ66</f>
        <v>136391.3581473649</v>
      </c>
      <c r="DM11" s="163">
        <f>'Monthly CF'!DK66</f>
        <v>137137.27072381388</v>
      </c>
      <c r="DN11" s="163">
        <f>'Monthly CF'!DL66</f>
        <v>137885.02292190271</v>
      </c>
      <c r="DO11" s="163">
        <f>'Monthly CF'!DM66</f>
        <v>138634.61927863496</v>
      </c>
      <c r="DP11" s="163">
        <f>'Monthly CF'!DN66</f>
        <v>139386.06434220332</v>
      </c>
      <c r="DQ11" s="163">
        <f>'Monthly CF'!DO66</f>
        <v>140139.36267201739</v>
      </c>
      <c r="DR11" s="163">
        <f>'Monthly CF'!DP66</f>
        <v>140894.51883873175</v>
      </c>
      <c r="DS11" s="163">
        <f>'Monthly CF'!DQ66</f>
        <v>141651.53742427361</v>
      </c>
      <c r="DT11" s="163">
        <f>'Monthly CF'!DR66</f>
        <v>142410.42302186997</v>
      </c>
      <c r="DU11" s="163">
        <f ca="1">'Monthly CF'!DS66</f>
        <v>31844177.391662344</v>
      </c>
      <c r="DV11" s="163">
        <f>'Monthly CF'!DT66</f>
        <v>0</v>
      </c>
      <c r="DW11" s="163">
        <f>'Monthly CF'!DU66</f>
        <v>0</v>
      </c>
      <c r="DX11" s="163">
        <f>'Monthly CF'!DV66</f>
        <v>0</v>
      </c>
      <c r="DY11" s="163">
        <f>'Monthly CF'!DW66</f>
        <v>0</v>
      </c>
      <c r="DZ11" s="163">
        <f>'Monthly CF'!DX66</f>
        <v>0</v>
      </c>
      <c r="EA11" s="163">
        <f>'Monthly CF'!DY66</f>
        <v>0</v>
      </c>
      <c r="EB11" s="163">
        <f>'Monthly CF'!DZ66</f>
        <v>0</v>
      </c>
      <c r="EC11" s="163">
        <f>'Monthly CF'!EA66</f>
        <v>0</v>
      </c>
      <c r="ED11" s="163">
        <f>'Monthly CF'!EB66</f>
        <v>0</v>
      </c>
      <c r="EE11" s="163">
        <f>'Monthly CF'!EC66</f>
        <v>0</v>
      </c>
      <c r="EF11" s="163">
        <f>'Monthly CF'!ED66</f>
        <v>0</v>
      </c>
      <c r="EG11" s="108">
        <f>'Monthly CF'!EE66</f>
        <v>0</v>
      </c>
    </row>
    <row r="12" spans="1:137" s="167" customFormat="1" x14ac:dyDescent="0.4">
      <c r="A12" s="1"/>
      <c r="B12" s="1"/>
      <c r="C12" s="164"/>
      <c r="D12" s="165"/>
      <c r="E12" s="166"/>
      <c r="F12" s="166"/>
      <c r="G12" s="166"/>
      <c r="H12" s="166"/>
      <c r="I12" s="166"/>
      <c r="J12" s="166"/>
      <c r="K12" s="166"/>
      <c r="L12" s="166"/>
      <c r="M12" s="166"/>
      <c r="N12" s="166"/>
      <c r="O12" s="166"/>
      <c r="P12" s="166"/>
      <c r="Q12" s="166"/>
      <c r="R12" s="166"/>
      <c r="S12" s="166"/>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6"/>
      <c r="BP12" s="166"/>
      <c r="BQ12" s="166"/>
      <c r="BR12" s="166"/>
      <c r="BS12" s="166"/>
      <c r="BT12" s="166"/>
      <c r="BU12" s="166"/>
      <c r="BV12" s="166"/>
      <c r="BW12" s="166"/>
      <c r="BX12" s="166"/>
      <c r="BY12" s="166"/>
      <c r="BZ12" s="166"/>
      <c r="CA12" s="166"/>
      <c r="CB12" s="166"/>
      <c r="CC12" s="166"/>
      <c r="CD12" s="166"/>
      <c r="CE12" s="166"/>
      <c r="CF12" s="166"/>
      <c r="CG12" s="166"/>
      <c r="CH12" s="166"/>
      <c r="CI12" s="166"/>
      <c r="CJ12" s="166"/>
      <c r="CK12" s="166"/>
      <c r="CL12" s="166"/>
      <c r="CM12" s="166"/>
      <c r="CN12" s="166"/>
      <c r="CO12" s="166"/>
      <c r="CP12" s="166"/>
      <c r="CQ12" s="166"/>
      <c r="CR12" s="166"/>
      <c r="CS12" s="166"/>
      <c r="CT12" s="166"/>
      <c r="CU12" s="166"/>
      <c r="CV12" s="166"/>
      <c r="CW12" s="166"/>
      <c r="CX12" s="166"/>
      <c r="CY12" s="166"/>
      <c r="CZ12" s="166"/>
      <c r="DA12" s="166"/>
      <c r="DB12" s="166"/>
      <c r="DC12" s="166"/>
      <c r="DD12" s="166"/>
      <c r="DE12" s="166"/>
      <c r="DF12" s="166"/>
      <c r="DG12" s="166"/>
      <c r="DH12" s="166"/>
      <c r="DI12" s="166"/>
      <c r="DJ12" s="166"/>
      <c r="DK12" s="166"/>
      <c r="DL12" s="166"/>
      <c r="DM12" s="166"/>
      <c r="DN12" s="166"/>
      <c r="DO12" s="166"/>
      <c r="DP12" s="166"/>
      <c r="DQ12" s="166"/>
      <c r="DR12" s="166"/>
      <c r="DS12" s="166"/>
      <c r="DT12" s="166"/>
      <c r="DU12" s="166"/>
      <c r="DV12" s="166"/>
      <c r="DW12" s="166"/>
      <c r="DX12" s="166"/>
      <c r="DY12" s="166"/>
      <c r="DZ12" s="166"/>
      <c r="EA12" s="166"/>
      <c r="EB12" s="166"/>
      <c r="EC12" s="166"/>
      <c r="ED12" s="166"/>
      <c r="EE12" s="166"/>
      <c r="EF12" s="166"/>
      <c r="EG12" s="166"/>
    </row>
    <row r="13" spans="1:137" x14ac:dyDescent="0.4">
      <c r="A13" s="168" t="s">
        <v>218</v>
      </c>
      <c r="B13" s="169"/>
      <c r="C13" s="170"/>
      <c r="D13" s="170"/>
      <c r="E13" s="169"/>
      <c r="F13" s="171"/>
      <c r="G13" s="172"/>
      <c r="H13" s="173"/>
      <c r="I13" s="169"/>
      <c r="J13" s="169"/>
      <c r="K13" s="169"/>
      <c r="L13" s="169"/>
      <c r="M13" s="169"/>
      <c r="N13" s="169"/>
      <c r="O13" s="169"/>
      <c r="P13" s="169"/>
      <c r="Q13" s="169"/>
      <c r="R13" s="169"/>
      <c r="S13" s="169"/>
      <c r="T13" s="169"/>
      <c r="U13" s="169"/>
      <c r="V13" s="169"/>
      <c r="W13" s="169"/>
      <c r="X13" s="169"/>
      <c r="Y13" s="169"/>
      <c r="Z13" s="169"/>
      <c r="AA13" s="169"/>
      <c r="AB13" s="169"/>
      <c r="AC13" s="169"/>
      <c r="AD13" s="169"/>
      <c r="AE13" s="169"/>
      <c r="AF13" s="169"/>
      <c r="AG13" s="169"/>
      <c r="AH13" s="169"/>
      <c r="AI13" s="169"/>
      <c r="AJ13" s="169"/>
      <c r="AK13" s="169"/>
      <c r="AL13" s="169"/>
      <c r="AM13" s="169"/>
      <c r="AN13" s="169"/>
      <c r="AO13" s="169"/>
      <c r="AP13" s="169"/>
      <c r="AQ13" s="169"/>
      <c r="AR13" s="169"/>
      <c r="AS13" s="169"/>
      <c r="AT13" s="169"/>
      <c r="AU13" s="169"/>
      <c r="AV13" s="169"/>
      <c r="AW13" s="169"/>
      <c r="AX13" s="169"/>
      <c r="AY13" s="169"/>
      <c r="AZ13" s="169"/>
      <c r="BA13" s="169"/>
      <c r="BB13" s="169"/>
      <c r="BC13" s="169"/>
      <c r="BD13" s="169"/>
      <c r="BE13" s="169"/>
      <c r="BF13" s="169"/>
      <c r="BG13" s="169"/>
      <c r="BH13" s="169"/>
      <c r="BI13" s="169"/>
      <c r="BJ13" s="169"/>
      <c r="BK13" s="169"/>
      <c r="BL13" s="169"/>
      <c r="BM13" s="169"/>
      <c r="BN13" s="169"/>
      <c r="BO13" s="169"/>
      <c r="BP13" s="169"/>
      <c r="BQ13" s="169"/>
      <c r="BR13" s="169"/>
      <c r="BS13" s="169"/>
      <c r="BT13" s="169"/>
      <c r="BU13" s="169"/>
      <c r="BV13" s="169"/>
      <c r="BW13" s="169"/>
      <c r="BX13" s="169"/>
      <c r="BY13" s="169"/>
      <c r="BZ13" s="169"/>
      <c r="CA13" s="169"/>
      <c r="CB13" s="169"/>
      <c r="CC13" s="169"/>
      <c r="CD13" s="169"/>
      <c r="CE13" s="169"/>
      <c r="CF13" s="169"/>
      <c r="CG13" s="169"/>
      <c r="CH13" s="169"/>
      <c r="CI13" s="169"/>
      <c r="CJ13" s="169"/>
      <c r="CK13" s="169"/>
      <c r="CL13" s="169"/>
      <c r="CM13" s="169"/>
      <c r="CN13" s="169"/>
      <c r="CO13" s="169"/>
      <c r="CP13" s="169"/>
      <c r="CQ13" s="169"/>
      <c r="CR13" s="169"/>
      <c r="CS13" s="169"/>
      <c r="CT13" s="169"/>
      <c r="CU13" s="169"/>
      <c r="CV13" s="169"/>
      <c r="CW13" s="169"/>
      <c r="CX13" s="169"/>
      <c r="CY13" s="169"/>
      <c r="CZ13" s="169"/>
      <c r="DA13" s="169"/>
      <c r="DB13" s="169"/>
      <c r="DC13" s="169"/>
      <c r="DD13" s="169"/>
      <c r="DE13" s="169"/>
      <c r="DF13" s="169"/>
      <c r="DG13" s="169"/>
      <c r="DH13" s="169"/>
      <c r="DI13" s="169"/>
      <c r="DJ13" s="169"/>
      <c r="DK13" s="169"/>
      <c r="DL13" s="169"/>
      <c r="DM13" s="169"/>
      <c r="DN13" s="169"/>
      <c r="DO13" s="169"/>
      <c r="DP13" s="169"/>
      <c r="DQ13" s="169"/>
      <c r="DR13" s="169"/>
      <c r="DS13" s="169"/>
      <c r="DT13" s="169"/>
      <c r="DU13" s="169"/>
      <c r="DV13" s="169"/>
      <c r="DW13" s="169"/>
      <c r="DX13" s="169"/>
      <c r="DY13" s="169"/>
      <c r="DZ13" s="169"/>
      <c r="EA13" s="169"/>
      <c r="EB13" s="169"/>
      <c r="EC13" s="169"/>
      <c r="ED13" s="169"/>
      <c r="EE13" s="169"/>
      <c r="EF13" s="169"/>
      <c r="EG13" s="174"/>
    </row>
    <row r="14" spans="1:137" x14ac:dyDescent="0.4">
      <c r="A14" s="67" t="s">
        <v>219</v>
      </c>
      <c r="B14" s="175" t="s">
        <v>220</v>
      </c>
      <c r="C14" s="175" t="s">
        <v>221</v>
      </c>
      <c r="D14" s="176"/>
      <c r="E14" s="49"/>
      <c r="F14" s="177"/>
      <c r="G14" s="177"/>
      <c r="H14" s="177"/>
      <c r="I14" s="177"/>
      <c r="J14" s="177"/>
      <c r="K14" s="177"/>
      <c r="L14" s="177"/>
      <c r="M14" s="177"/>
      <c r="N14" s="177"/>
      <c r="O14" s="177"/>
      <c r="P14" s="177"/>
      <c r="Q14" s="177"/>
      <c r="R14" s="177"/>
      <c r="S14" s="177"/>
      <c r="T14" s="177"/>
      <c r="U14" s="177"/>
      <c r="V14" s="177"/>
      <c r="W14" s="177"/>
      <c r="X14" s="177"/>
      <c r="Y14" s="177"/>
      <c r="Z14" s="177"/>
      <c r="AA14" s="177"/>
      <c r="AB14" s="177"/>
      <c r="AC14" s="177"/>
      <c r="AD14" s="177"/>
      <c r="AE14" s="177"/>
      <c r="AF14" s="177"/>
      <c r="AG14" s="177"/>
      <c r="AH14" s="177"/>
      <c r="AI14" s="177"/>
      <c r="AJ14" s="177"/>
      <c r="AK14" s="177"/>
      <c r="AL14" s="177"/>
      <c r="AM14" s="177"/>
      <c r="AN14" s="177"/>
      <c r="AO14" s="177"/>
      <c r="AP14" s="177"/>
      <c r="AQ14" s="177"/>
      <c r="AR14" s="177"/>
      <c r="AS14" s="177"/>
      <c r="AT14" s="177"/>
      <c r="AU14" s="177"/>
      <c r="AV14" s="177"/>
      <c r="AW14" s="177"/>
      <c r="AX14" s="177"/>
      <c r="AY14" s="177"/>
      <c r="AZ14" s="177"/>
      <c r="BA14" s="177"/>
      <c r="BB14" s="177"/>
      <c r="BC14" s="177"/>
      <c r="BD14" s="177"/>
      <c r="BE14" s="177"/>
      <c r="BF14" s="177"/>
      <c r="BG14" s="177"/>
      <c r="BH14" s="177"/>
      <c r="BI14" s="177"/>
      <c r="BJ14" s="177"/>
      <c r="BK14" s="177"/>
      <c r="BL14" s="177"/>
      <c r="BM14" s="177"/>
      <c r="BN14" s="177"/>
      <c r="BO14" s="177"/>
      <c r="BP14" s="177"/>
      <c r="BQ14" s="177"/>
      <c r="BR14" s="177"/>
      <c r="BS14" s="177"/>
      <c r="BT14" s="177"/>
      <c r="BU14" s="177"/>
      <c r="BV14" s="177"/>
      <c r="BW14" s="177"/>
      <c r="BX14" s="177"/>
      <c r="BY14" s="177"/>
      <c r="BZ14" s="177"/>
      <c r="CA14" s="177"/>
      <c r="CB14" s="177"/>
      <c r="CC14" s="177"/>
      <c r="CD14" s="177"/>
      <c r="CE14" s="177"/>
      <c r="CF14" s="177"/>
      <c r="CG14" s="177"/>
      <c r="CH14" s="177"/>
      <c r="CI14" s="177"/>
      <c r="CJ14" s="177"/>
      <c r="CK14" s="177"/>
      <c r="CL14" s="177"/>
      <c r="CM14" s="177"/>
      <c r="CN14" s="177"/>
      <c r="CO14" s="177"/>
      <c r="CP14" s="177"/>
      <c r="CQ14" s="177"/>
      <c r="CR14" s="177"/>
      <c r="CS14" s="177"/>
      <c r="CT14" s="177"/>
      <c r="CU14" s="177"/>
      <c r="CV14" s="177"/>
      <c r="CW14" s="177"/>
      <c r="CX14" s="177"/>
      <c r="CY14" s="177"/>
      <c r="CZ14" s="177"/>
      <c r="DA14" s="177"/>
      <c r="DB14" s="177"/>
      <c r="DC14" s="177"/>
      <c r="DD14" s="177"/>
      <c r="DE14" s="177"/>
      <c r="DF14" s="177"/>
      <c r="DG14" s="177"/>
      <c r="DH14" s="177"/>
      <c r="DI14" s="177"/>
      <c r="DJ14" s="177"/>
      <c r="DK14" s="177"/>
      <c r="DL14" s="177"/>
      <c r="DM14" s="177"/>
      <c r="DN14" s="177"/>
      <c r="DO14" s="177"/>
      <c r="DP14" s="177"/>
      <c r="DQ14" s="177"/>
      <c r="DR14" s="177"/>
      <c r="DS14" s="177"/>
      <c r="DT14" s="177"/>
      <c r="DU14" s="177"/>
      <c r="DV14" s="177"/>
      <c r="DW14" s="177"/>
      <c r="DX14" s="177"/>
      <c r="DY14" s="177"/>
      <c r="DZ14" s="177"/>
      <c r="EA14" s="177"/>
      <c r="EB14" s="177"/>
      <c r="EC14" s="177"/>
      <c r="ED14" s="177"/>
      <c r="EE14" s="177"/>
      <c r="EF14" s="177"/>
      <c r="EG14" s="138"/>
    </row>
    <row r="15" spans="1:137" x14ac:dyDescent="0.4">
      <c r="A15" s="80" t="s">
        <v>223</v>
      </c>
      <c r="B15" s="54">
        <f>B1</f>
        <v>0.05</v>
      </c>
      <c r="C15" s="178">
        <f>Summary!L22</f>
        <v>715093.75</v>
      </c>
      <c r="D15" s="178"/>
      <c r="E15" s="179">
        <f t="shared" ref="E15:AJ15" si="0">MIN(0,E11*$B$15)</f>
        <v>-715093.75</v>
      </c>
      <c r="F15" s="179">
        <f t="shared" si="0"/>
        <v>0</v>
      </c>
      <c r="G15" s="179">
        <f t="shared" si="0"/>
        <v>0</v>
      </c>
      <c r="H15" s="179">
        <f t="shared" si="0"/>
        <v>0</v>
      </c>
      <c r="I15" s="179">
        <f t="shared" si="0"/>
        <v>0</v>
      </c>
      <c r="J15" s="179">
        <f t="shared" si="0"/>
        <v>0</v>
      </c>
      <c r="K15" s="179">
        <f t="shared" si="0"/>
        <v>0</v>
      </c>
      <c r="L15" s="179">
        <f t="shared" si="0"/>
        <v>0</v>
      </c>
      <c r="M15" s="179">
        <f t="shared" si="0"/>
        <v>0</v>
      </c>
      <c r="N15" s="179">
        <f t="shared" si="0"/>
        <v>0</v>
      </c>
      <c r="O15" s="179">
        <f t="shared" si="0"/>
        <v>0</v>
      </c>
      <c r="P15" s="179">
        <f t="shared" si="0"/>
        <v>0</v>
      </c>
      <c r="Q15" s="179">
        <f t="shared" si="0"/>
        <v>0</v>
      </c>
      <c r="R15" s="179">
        <f t="shared" si="0"/>
        <v>0</v>
      </c>
      <c r="S15" s="179">
        <f t="shared" si="0"/>
        <v>0</v>
      </c>
      <c r="T15" s="179">
        <f t="shared" si="0"/>
        <v>0</v>
      </c>
      <c r="U15" s="179">
        <f t="shared" si="0"/>
        <v>0</v>
      </c>
      <c r="V15" s="179">
        <f t="shared" si="0"/>
        <v>0</v>
      </c>
      <c r="W15" s="179">
        <f t="shared" si="0"/>
        <v>0</v>
      </c>
      <c r="X15" s="179">
        <f t="shared" si="0"/>
        <v>0</v>
      </c>
      <c r="Y15" s="179">
        <f t="shared" si="0"/>
        <v>0</v>
      </c>
      <c r="Z15" s="179">
        <f t="shared" si="0"/>
        <v>0</v>
      </c>
      <c r="AA15" s="179">
        <f t="shared" si="0"/>
        <v>0</v>
      </c>
      <c r="AB15" s="179">
        <f t="shared" si="0"/>
        <v>0</v>
      </c>
      <c r="AC15" s="179">
        <f t="shared" si="0"/>
        <v>0</v>
      </c>
      <c r="AD15" s="179">
        <f t="shared" si="0"/>
        <v>0</v>
      </c>
      <c r="AE15" s="179">
        <f t="shared" si="0"/>
        <v>0</v>
      </c>
      <c r="AF15" s="179">
        <f t="shared" si="0"/>
        <v>0</v>
      </c>
      <c r="AG15" s="179">
        <f t="shared" si="0"/>
        <v>0</v>
      </c>
      <c r="AH15" s="179">
        <f t="shared" si="0"/>
        <v>0</v>
      </c>
      <c r="AI15" s="179">
        <f t="shared" si="0"/>
        <v>0</v>
      </c>
      <c r="AJ15" s="179">
        <f t="shared" si="0"/>
        <v>0</v>
      </c>
      <c r="AK15" s="179">
        <f t="shared" ref="AK15:BP15" si="1">MIN(0,AK11*$B$15)</f>
        <v>0</v>
      </c>
      <c r="AL15" s="179">
        <f t="shared" si="1"/>
        <v>0</v>
      </c>
      <c r="AM15" s="179">
        <f t="shared" si="1"/>
        <v>0</v>
      </c>
      <c r="AN15" s="179">
        <f t="shared" si="1"/>
        <v>0</v>
      </c>
      <c r="AO15" s="179">
        <f t="shared" si="1"/>
        <v>0</v>
      </c>
      <c r="AP15" s="179">
        <f t="shared" si="1"/>
        <v>0</v>
      </c>
      <c r="AQ15" s="179">
        <f t="shared" si="1"/>
        <v>0</v>
      </c>
      <c r="AR15" s="179">
        <f t="shared" si="1"/>
        <v>0</v>
      </c>
      <c r="AS15" s="179">
        <f t="shared" si="1"/>
        <v>0</v>
      </c>
      <c r="AT15" s="179">
        <f t="shared" si="1"/>
        <v>0</v>
      </c>
      <c r="AU15" s="179">
        <f t="shared" si="1"/>
        <v>0</v>
      </c>
      <c r="AV15" s="179">
        <f t="shared" si="1"/>
        <v>0</v>
      </c>
      <c r="AW15" s="179">
        <f t="shared" si="1"/>
        <v>0</v>
      </c>
      <c r="AX15" s="179">
        <f t="shared" si="1"/>
        <v>0</v>
      </c>
      <c r="AY15" s="179">
        <f t="shared" si="1"/>
        <v>0</v>
      </c>
      <c r="AZ15" s="179">
        <f t="shared" si="1"/>
        <v>0</v>
      </c>
      <c r="BA15" s="179">
        <f t="shared" si="1"/>
        <v>0</v>
      </c>
      <c r="BB15" s="179">
        <f t="shared" si="1"/>
        <v>0</v>
      </c>
      <c r="BC15" s="179">
        <f t="shared" si="1"/>
        <v>0</v>
      </c>
      <c r="BD15" s="179">
        <f t="shared" si="1"/>
        <v>0</v>
      </c>
      <c r="BE15" s="179">
        <f t="shared" si="1"/>
        <v>0</v>
      </c>
      <c r="BF15" s="179">
        <f t="shared" si="1"/>
        <v>0</v>
      </c>
      <c r="BG15" s="179">
        <f t="shared" si="1"/>
        <v>0</v>
      </c>
      <c r="BH15" s="179">
        <f t="shared" si="1"/>
        <v>0</v>
      </c>
      <c r="BI15" s="179">
        <f t="shared" si="1"/>
        <v>0</v>
      </c>
      <c r="BJ15" s="179">
        <f t="shared" si="1"/>
        <v>0</v>
      </c>
      <c r="BK15" s="179">
        <f t="shared" si="1"/>
        <v>0</v>
      </c>
      <c r="BL15" s="179">
        <f t="shared" si="1"/>
        <v>0</v>
      </c>
      <c r="BM15" s="179">
        <f t="shared" si="1"/>
        <v>0</v>
      </c>
      <c r="BN15" s="179">
        <f t="shared" si="1"/>
        <v>0</v>
      </c>
      <c r="BO15" s="179">
        <f t="shared" si="1"/>
        <v>0</v>
      </c>
      <c r="BP15" s="179">
        <f t="shared" si="1"/>
        <v>0</v>
      </c>
      <c r="BQ15" s="179">
        <f t="shared" ref="BQ15:CV15" si="2">MIN(0,BQ11*$B$15)</f>
        <v>0</v>
      </c>
      <c r="BR15" s="179">
        <f t="shared" si="2"/>
        <v>0</v>
      </c>
      <c r="BS15" s="179">
        <f t="shared" si="2"/>
        <v>0</v>
      </c>
      <c r="BT15" s="179">
        <f t="shared" si="2"/>
        <v>0</v>
      </c>
      <c r="BU15" s="179">
        <f t="shared" si="2"/>
        <v>0</v>
      </c>
      <c r="BV15" s="179">
        <f t="shared" si="2"/>
        <v>0</v>
      </c>
      <c r="BW15" s="179">
        <f t="shared" si="2"/>
        <v>0</v>
      </c>
      <c r="BX15" s="179">
        <f t="shared" si="2"/>
        <v>0</v>
      </c>
      <c r="BY15" s="179">
        <f t="shared" si="2"/>
        <v>0</v>
      </c>
      <c r="BZ15" s="179">
        <f t="shared" si="2"/>
        <v>0</v>
      </c>
      <c r="CA15" s="179">
        <f t="shared" si="2"/>
        <v>0</v>
      </c>
      <c r="CB15" s="179">
        <f t="shared" si="2"/>
        <v>0</v>
      </c>
      <c r="CC15" s="179">
        <f t="shared" si="2"/>
        <v>0</v>
      </c>
      <c r="CD15" s="179">
        <f t="shared" si="2"/>
        <v>0</v>
      </c>
      <c r="CE15" s="179">
        <f t="shared" si="2"/>
        <v>0</v>
      </c>
      <c r="CF15" s="179">
        <f t="shared" si="2"/>
        <v>0</v>
      </c>
      <c r="CG15" s="179">
        <f t="shared" si="2"/>
        <v>0</v>
      </c>
      <c r="CH15" s="179">
        <f t="shared" si="2"/>
        <v>0</v>
      </c>
      <c r="CI15" s="179">
        <f t="shared" si="2"/>
        <v>0</v>
      </c>
      <c r="CJ15" s="179">
        <f t="shared" si="2"/>
        <v>0</v>
      </c>
      <c r="CK15" s="179">
        <f t="shared" si="2"/>
        <v>0</v>
      </c>
      <c r="CL15" s="179">
        <f t="shared" si="2"/>
        <v>0</v>
      </c>
      <c r="CM15" s="179">
        <f t="shared" si="2"/>
        <v>0</v>
      </c>
      <c r="CN15" s="179">
        <f t="shared" si="2"/>
        <v>0</v>
      </c>
      <c r="CO15" s="179">
        <f t="shared" si="2"/>
        <v>0</v>
      </c>
      <c r="CP15" s="179">
        <f t="shared" si="2"/>
        <v>0</v>
      </c>
      <c r="CQ15" s="179">
        <f t="shared" si="2"/>
        <v>0</v>
      </c>
      <c r="CR15" s="179">
        <f t="shared" si="2"/>
        <v>0</v>
      </c>
      <c r="CS15" s="179">
        <f t="shared" si="2"/>
        <v>0</v>
      </c>
      <c r="CT15" s="179">
        <f t="shared" si="2"/>
        <v>0</v>
      </c>
      <c r="CU15" s="179">
        <f t="shared" si="2"/>
        <v>0</v>
      </c>
      <c r="CV15" s="179">
        <f t="shared" si="2"/>
        <v>0</v>
      </c>
      <c r="CW15" s="179">
        <f t="shared" ref="CW15:EG15" si="3">MIN(0,CW11*$B$15)</f>
        <v>0</v>
      </c>
      <c r="CX15" s="179">
        <f t="shared" si="3"/>
        <v>0</v>
      </c>
      <c r="CY15" s="179">
        <f t="shared" si="3"/>
        <v>0</v>
      </c>
      <c r="CZ15" s="179">
        <f t="shared" si="3"/>
        <v>0</v>
      </c>
      <c r="DA15" s="179">
        <f t="shared" si="3"/>
        <v>0</v>
      </c>
      <c r="DB15" s="179">
        <f t="shared" si="3"/>
        <v>0</v>
      </c>
      <c r="DC15" s="179">
        <f t="shared" si="3"/>
        <v>0</v>
      </c>
      <c r="DD15" s="179">
        <f t="shared" si="3"/>
        <v>0</v>
      </c>
      <c r="DE15" s="179">
        <f t="shared" si="3"/>
        <v>0</v>
      </c>
      <c r="DF15" s="179">
        <f t="shared" si="3"/>
        <v>0</v>
      </c>
      <c r="DG15" s="179">
        <f t="shared" si="3"/>
        <v>0</v>
      </c>
      <c r="DH15" s="179">
        <f t="shared" si="3"/>
        <v>0</v>
      </c>
      <c r="DI15" s="179">
        <f t="shared" si="3"/>
        <v>0</v>
      </c>
      <c r="DJ15" s="179">
        <f t="shared" si="3"/>
        <v>0</v>
      </c>
      <c r="DK15" s="179">
        <f t="shared" si="3"/>
        <v>0</v>
      </c>
      <c r="DL15" s="179">
        <f t="shared" si="3"/>
        <v>0</v>
      </c>
      <c r="DM15" s="179">
        <f t="shared" si="3"/>
        <v>0</v>
      </c>
      <c r="DN15" s="179">
        <f t="shared" si="3"/>
        <v>0</v>
      </c>
      <c r="DO15" s="179">
        <f t="shared" si="3"/>
        <v>0</v>
      </c>
      <c r="DP15" s="179">
        <f t="shared" si="3"/>
        <v>0</v>
      </c>
      <c r="DQ15" s="179">
        <f t="shared" si="3"/>
        <v>0</v>
      </c>
      <c r="DR15" s="179">
        <f t="shared" si="3"/>
        <v>0</v>
      </c>
      <c r="DS15" s="179">
        <f t="shared" si="3"/>
        <v>0</v>
      </c>
      <c r="DT15" s="179">
        <f t="shared" si="3"/>
        <v>0</v>
      </c>
      <c r="DU15" s="179">
        <f t="shared" ca="1" si="3"/>
        <v>0</v>
      </c>
      <c r="DV15" s="179">
        <f t="shared" si="3"/>
        <v>0</v>
      </c>
      <c r="DW15" s="179">
        <f t="shared" si="3"/>
        <v>0</v>
      </c>
      <c r="DX15" s="179">
        <f t="shared" si="3"/>
        <v>0</v>
      </c>
      <c r="DY15" s="179">
        <f t="shared" si="3"/>
        <v>0</v>
      </c>
      <c r="DZ15" s="179">
        <f t="shared" si="3"/>
        <v>0</v>
      </c>
      <c r="EA15" s="179">
        <f t="shared" si="3"/>
        <v>0</v>
      </c>
      <c r="EB15" s="179">
        <f t="shared" si="3"/>
        <v>0</v>
      </c>
      <c r="EC15" s="179">
        <f t="shared" si="3"/>
        <v>0</v>
      </c>
      <c r="ED15" s="179">
        <f t="shared" si="3"/>
        <v>0</v>
      </c>
      <c r="EE15" s="179">
        <f t="shared" si="3"/>
        <v>0</v>
      </c>
      <c r="EF15" s="179">
        <f t="shared" si="3"/>
        <v>0</v>
      </c>
      <c r="EG15" s="180">
        <f t="shared" si="3"/>
        <v>0</v>
      </c>
    </row>
    <row r="16" spans="1:137" x14ac:dyDescent="0.4">
      <c r="A16" s="80" t="s">
        <v>222</v>
      </c>
      <c r="B16" s="54">
        <f>B2</f>
        <v>0.95</v>
      </c>
      <c r="C16" s="178">
        <f>Summary!L21</f>
        <v>13586781.25</v>
      </c>
      <c r="D16" s="178"/>
      <c r="E16" s="179">
        <f t="shared" ref="E16:AJ16" si="4">MIN(0,E11*$B$16)</f>
        <v>-13586781.25</v>
      </c>
      <c r="F16" s="179">
        <f t="shared" si="4"/>
        <v>0</v>
      </c>
      <c r="G16" s="179">
        <f t="shared" si="4"/>
        <v>0</v>
      </c>
      <c r="H16" s="179">
        <f t="shared" si="4"/>
        <v>0</v>
      </c>
      <c r="I16" s="179">
        <f t="shared" si="4"/>
        <v>0</v>
      </c>
      <c r="J16" s="179">
        <f t="shared" si="4"/>
        <v>0</v>
      </c>
      <c r="K16" s="179">
        <f t="shared" si="4"/>
        <v>0</v>
      </c>
      <c r="L16" s="179">
        <f t="shared" si="4"/>
        <v>0</v>
      </c>
      <c r="M16" s="179">
        <f t="shared" si="4"/>
        <v>0</v>
      </c>
      <c r="N16" s="179">
        <f t="shared" si="4"/>
        <v>0</v>
      </c>
      <c r="O16" s="179">
        <f t="shared" si="4"/>
        <v>0</v>
      </c>
      <c r="P16" s="179">
        <f t="shared" si="4"/>
        <v>0</v>
      </c>
      <c r="Q16" s="179">
        <f t="shared" si="4"/>
        <v>0</v>
      </c>
      <c r="R16" s="179">
        <f t="shared" si="4"/>
        <v>0</v>
      </c>
      <c r="S16" s="179">
        <f t="shared" si="4"/>
        <v>0</v>
      </c>
      <c r="T16" s="179">
        <f t="shared" si="4"/>
        <v>0</v>
      </c>
      <c r="U16" s="179">
        <f t="shared" si="4"/>
        <v>0</v>
      </c>
      <c r="V16" s="179">
        <f t="shared" si="4"/>
        <v>0</v>
      </c>
      <c r="W16" s="179">
        <f t="shared" si="4"/>
        <v>0</v>
      </c>
      <c r="X16" s="179">
        <f t="shared" si="4"/>
        <v>0</v>
      </c>
      <c r="Y16" s="179">
        <f t="shared" si="4"/>
        <v>0</v>
      </c>
      <c r="Z16" s="179">
        <f t="shared" si="4"/>
        <v>0</v>
      </c>
      <c r="AA16" s="179">
        <f t="shared" si="4"/>
        <v>0</v>
      </c>
      <c r="AB16" s="179">
        <f t="shared" si="4"/>
        <v>0</v>
      </c>
      <c r="AC16" s="179">
        <f t="shared" si="4"/>
        <v>0</v>
      </c>
      <c r="AD16" s="179">
        <f t="shared" si="4"/>
        <v>0</v>
      </c>
      <c r="AE16" s="179">
        <f t="shared" si="4"/>
        <v>0</v>
      </c>
      <c r="AF16" s="179">
        <f t="shared" si="4"/>
        <v>0</v>
      </c>
      <c r="AG16" s="179">
        <f t="shared" si="4"/>
        <v>0</v>
      </c>
      <c r="AH16" s="179">
        <f t="shared" si="4"/>
        <v>0</v>
      </c>
      <c r="AI16" s="179">
        <f t="shared" si="4"/>
        <v>0</v>
      </c>
      <c r="AJ16" s="179">
        <f t="shared" si="4"/>
        <v>0</v>
      </c>
      <c r="AK16" s="179">
        <f t="shared" ref="AK16:BP16" si="5">MIN(0,AK11*$B$16)</f>
        <v>0</v>
      </c>
      <c r="AL16" s="179">
        <f t="shared" si="5"/>
        <v>0</v>
      </c>
      <c r="AM16" s="179">
        <f t="shared" si="5"/>
        <v>0</v>
      </c>
      <c r="AN16" s="179">
        <f t="shared" si="5"/>
        <v>0</v>
      </c>
      <c r="AO16" s="179">
        <f t="shared" si="5"/>
        <v>0</v>
      </c>
      <c r="AP16" s="179">
        <f t="shared" si="5"/>
        <v>0</v>
      </c>
      <c r="AQ16" s="179">
        <f t="shared" si="5"/>
        <v>0</v>
      </c>
      <c r="AR16" s="179">
        <f t="shared" si="5"/>
        <v>0</v>
      </c>
      <c r="AS16" s="179">
        <f t="shared" si="5"/>
        <v>0</v>
      </c>
      <c r="AT16" s="179">
        <f t="shared" si="5"/>
        <v>0</v>
      </c>
      <c r="AU16" s="179">
        <f t="shared" si="5"/>
        <v>0</v>
      </c>
      <c r="AV16" s="179">
        <f t="shared" si="5"/>
        <v>0</v>
      </c>
      <c r="AW16" s="179">
        <f t="shared" si="5"/>
        <v>0</v>
      </c>
      <c r="AX16" s="179">
        <f t="shared" si="5"/>
        <v>0</v>
      </c>
      <c r="AY16" s="179">
        <f t="shared" si="5"/>
        <v>0</v>
      </c>
      <c r="AZ16" s="179">
        <f t="shared" si="5"/>
        <v>0</v>
      </c>
      <c r="BA16" s="179">
        <f t="shared" si="5"/>
        <v>0</v>
      </c>
      <c r="BB16" s="179">
        <f t="shared" si="5"/>
        <v>0</v>
      </c>
      <c r="BC16" s="179">
        <f t="shared" si="5"/>
        <v>0</v>
      </c>
      <c r="BD16" s="179">
        <f t="shared" si="5"/>
        <v>0</v>
      </c>
      <c r="BE16" s="179">
        <f t="shared" si="5"/>
        <v>0</v>
      </c>
      <c r="BF16" s="179">
        <f t="shared" si="5"/>
        <v>0</v>
      </c>
      <c r="BG16" s="179">
        <f t="shared" si="5"/>
        <v>0</v>
      </c>
      <c r="BH16" s="179">
        <f t="shared" si="5"/>
        <v>0</v>
      </c>
      <c r="BI16" s="179">
        <f t="shared" si="5"/>
        <v>0</v>
      </c>
      <c r="BJ16" s="179">
        <f t="shared" si="5"/>
        <v>0</v>
      </c>
      <c r="BK16" s="179">
        <f t="shared" si="5"/>
        <v>0</v>
      </c>
      <c r="BL16" s="179">
        <f t="shared" si="5"/>
        <v>0</v>
      </c>
      <c r="BM16" s="179">
        <f t="shared" si="5"/>
        <v>0</v>
      </c>
      <c r="BN16" s="179">
        <f t="shared" si="5"/>
        <v>0</v>
      </c>
      <c r="BO16" s="179">
        <f t="shared" si="5"/>
        <v>0</v>
      </c>
      <c r="BP16" s="179">
        <f t="shared" si="5"/>
        <v>0</v>
      </c>
      <c r="BQ16" s="179">
        <f t="shared" ref="BQ16:CV16" si="6">MIN(0,BQ11*$B$16)</f>
        <v>0</v>
      </c>
      <c r="BR16" s="179">
        <f t="shared" si="6"/>
        <v>0</v>
      </c>
      <c r="BS16" s="179">
        <f t="shared" si="6"/>
        <v>0</v>
      </c>
      <c r="BT16" s="179">
        <f t="shared" si="6"/>
        <v>0</v>
      </c>
      <c r="BU16" s="179">
        <f t="shared" si="6"/>
        <v>0</v>
      </c>
      <c r="BV16" s="179">
        <f t="shared" si="6"/>
        <v>0</v>
      </c>
      <c r="BW16" s="179">
        <f t="shared" si="6"/>
        <v>0</v>
      </c>
      <c r="BX16" s="179">
        <f t="shared" si="6"/>
        <v>0</v>
      </c>
      <c r="BY16" s="179">
        <f t="shared" si="6"/>
        <v>0</v>
      </c>
      <c r="BZ16" s="179">
        <f t="shared" si="6"/>
        <v>0</v>
      </c>
      <c r="CA16" s="179">
        <f t="shared" si="6"/>
        <v>0</v>
      </c>
      <c r="CB16" s="179">
        <f t="shared" si="6"/>
        <v>0</v>
      </c>
      <c r="CC16" s="179">
        <f t="shared" si="6"/>
        <v>0</v>
      </c>
      <c r="CD16" s="179">
        <f t="shared" si="6"/>
        <v>0</v>
      </c>
      <c r="CE16" s="179">
        <f t="shared" si="6"/>
        <v>0</v>
      </c>
      <c r="CF16" s="179">
        <f t="shared" si="6"/>
        <v>0</v>
      </c>
      <c r="CG16" s="179">
        <f t="shared" si="6"/>
        <v>0</v>
      </c>
      <c r="CH16" s="179">
        <f t="shared" si="6"/>
        <v>0</v>
      </c>
      <c r="CI16" s="179">
        <f t="shared" si="6"/>
        <v>0</v>
      </c>
      <c r="CJ16" s="179">
        <f t="shared" si="6"/>
        <v>0</v>
      </c>
      <c r="CK16" s="179">
        <f t="shared" si="6"/>
        <v>0</v>
      </c>
      <c r="CL16" s="179">
        <f t="shared" si="6"/>
        <v>0</v>
      </c>
      <c r="CM16" s="179">
        <f t="shared" si="6"/>
        <v>0</v>
      </c>
      <c r="CN16" s="179">
        <f t="shared" si="6"/>
        <v>0</v>
      </c>
      <c r="CO16" s="179">
        <f t="shared" si="6"/>
        <v>0</v>
      </c>
      <c r="CP16" s="179">
        <f t="shared" si="6"/>
        <v>0</v>
      </c>
      <c r="CQ16" s="179">
        <f t="shared" si="6"/>
        <v>0</v>
      </c>
      <c r="CR16" s="179">
        <f t="shared" si="6"/>
        <v>0</v>
      </c>
      <c r="CS16" s="179">
        <f t="shared" si="6"/>
        <v>0</v>
      </c>
      <c r="CT16" s="179">
        <f t="shared" si="6"/>
        <v>0</v>
      </c>
      <c r="CU16" s="179">
        <f t="shared" si="6"/>
        <v>0</v>
      </c>
      <c r="CV16" s="179">
        <f t="shared" si="6"/>
        <v>0</v>
      </c>
      <c r="CW16" s="179">
        <f t="shared" ref="CW16:EG16" si="7">MIN(0,CW11*$B$16)</f>
        <v>0</v>
      </c>
      <c r="CX16" s="179">
        <f t="shared" si="7"/>
        <v>0</v>
      </c>
      <c r="CY16" s="179">
        <f t="shared" si="7"/>
        <v>0</v>
      </c>
      <c r="CZ16" s="179">
        <f t="shared" si="7"/>
        <v>0</v>
      </c>
      <c r="DA16" s="179">
        <f t="shared" si="7"/>
        <v>0</v>
      </c>
      <c r="DB16" s="179">
        <f t="shared" si="7"/>
        <v>0</v>
      </c>
      <c r="DC16" s="179">
        <f t="shared" si="7"/>
        <v>0</v>
      </c>
      <c r="DD16" s="179">
        <f t="shared" si="7"/>
        <v>0</v>
      </c>
      <c r="DE16" s="179">
        <f t="shared" si="7"/>
        <v>0</v>
      </c>
      <c r="DF16" s="179">
        <f t="shared" si="7"/>
        <v>0</v>
      </c>
      <c r="DG16" s="179">
        <f t="shared" si="7"/>
        <v>0</v>
      </c>
      <c r="DH16" s="179">
        <f t="shared" si="7"/>
        <v>0</v>
      </c>
      <c r="DI16" s="179">
        <f t="shared" si="7"/>
        <v>0</v>
      </c>
      <c r="DJ16" s="179">
        <f t="shared" si="7"/>
        <v>0</v>
      </c>
      <c r="DK16" s="179">
        <f t="shared" si="7"/>
        <v>0</v>
      </c>
      <c r="DL16" s="179">
        <f t="shared" si="7"/>
        <v>0</v>
      </c>
      <c r="DM16" s="179">
        <f t="shared" si="7"/>
        <v>0</v>
      </c>
      <c r="DN16" s="179">
        <f t="shared" si="7"/>
        <v>0</v>
      </c>
      <c r="DO16" s="179">
        <f t="shared" si="7"/>
        <v>0</v>
      </c>
      <c r="DP16" s="179">
        <f t="shared" si="7"/>
        <v>0</v>
      </c>
      <c r="DQ16" s="179">
        <f t="shared" si="7"/>
        <v>0</v>
      </c>
      <c r="DR16" s="179">
        <f t="shared" si="7"/>
        <v>0</v>
      </c>
      <c r="DS16" s="179">
        <f t="shared" si="7"/>
        <v>0</v>
      </c>
      <c r="DT16" s="179">
        <f t="shared" si="7"/>
        <v>0</v>
      </c>
      <c r="DU16" s="179">
        <f t="shared" ca="1" si="7"/>
        <v>0</v>
      </c>
      <c r="DV16" s="179">
        <f t="shared" si="7"/>
        <v>0</v>
      </c>
      <c r="DW16" s="179">
        <f t="shared" si="7"/>
        <v>0</v>
      </c>
      <c r="DX16" s="179">
        <f t="shared" si="7"/>
        <v>0</v>
      </c>
      <c r="DY16" s="179">
        <f t="shared" si="7"/>
        <v>0</v>
      </c>
      <c r="DZ16" s="179">
        <f t="shared" si="7"/>
        <v>0</v>
      </c>
      <c r="EA16" s="179">
        <f t="shared" si="7"/>
        <v>0</v>
      </c>
      <c r="EB16" s="179">
        <f t="shared" si="7"/>
        <v>0</v>
      </c>
      <c r="EC16" s="179">
        <f t="shared" si="7"/>
        <v>0</v>
      </c>
      <c r="ED16" s="179">
        <f t="shared" si="7"/>
        <v>0</v>
      </c>
      <c r="EE16" s="179">
        <f t="shared" si="7"/>
        <v>0</v>
      </c>
      <c r="EF16" s="179">
        <f t="shared" si="7"/>
        <v>0</v>
      </c>
      <c r="EG16" s="180">
        <f t="shared" si="7"/>
        <v>0</v>
      </c>
    </row>
    <row r="17" spans="1:137" x14ac:dyDescent="0.4">
      <c r="A17" s="110" t="s">
        <v>224</v>
      </c>
      <c r="B17" s="181">
        <f>SUM(B15:B16)</f>
        <v>1</v>
      </c>
      <c r="C17" s="83">
        <f>SUM(C15:C16)</f>
        <v>14301875</v>
      </c>
      <c r="D17" s="182"/>
      <c r="E17" s="183">
        <f t="shared" ref="E17:AJ17" si="8">MIN(0,E11*$B$17)</f>
        <v>-14301875</v>
      </c>
      <c r="F17" s="183">
        <f t="shared" si="8"/>
        <v>0</v>
      </c>
      <c r="G17" s="183">
        <f t="shared" si="8"/>
        <v>0</v>
      </c>
      <c r="H17" s="183">
        <f t="shared" si="8"/>
        <v>0</v>
      </c>
      <c r="I17" s="183">
        <f t="shared" si="8"/>
        <v>0</v>
      </c>
      <c r="J17" s="183">
        <f t="shared" si="8"/>
        <v>0</v>
      </c>
      <c r="K17" s="183">
        <f t="shared" si="8"/>
        <v>0</v>
      </c>
      <c r="L17" s="183">
        <f t="shared" si="8"/>
        <v>0</v>
      </c>
      <c r="M17" s="183">
        <f t="shared" si="8"/>
        <v>0</v>
      </c>
      <c r="N17" s="183">
        <f t="shared" si="8"/>
        <v>0</v>
      </c>
      <c r="O17" s="183">
        <f t="shared" si="8"/>
        <v>0</v>
      </c>
      <c r="P17" s="183">
        <f t="shared" si="8"/>
        <v>0</v>
      </c>
      <c r="Q17" s="183">
        <f t="shared" si="8"/>
        <v>0</v>
      </c>
      <c r="R17" s="183">
        <f t="shared" si="8"/>
        <v>0</v>
      </c>
      <c r="S17" s="183">
        <f t="shared" si="8"/>
        <v>0</v>
      </c>
      <c r="T17" s="183">
        <f t="shared" si="8"/>
        <v>0</v>
      </c>
      <c r="U17" s="183">
        <f t="shared" si="8"/>
        <v>0</v>
      </c>
      <c r="V17" s="183">
        <f t="shared" si="8"/>
        <v>0</v>
      </c>
      <c r="W17" s="183">
        <f t="shared" si="8"/>
        <v>0</v>
      </c>
      <c r="X17" s="183">
        <f t="shared" si="8"/>
        <v>0</v>
      </c>
      <c r="Y17" s="183">
        <f t="shared" si="8"/>
        <v>0</v>
      </c>
      <c r="Z17" s="183">
        <f t="shared" si="8"/>
        <v>0</v>
      </c>
      <c r="AA17" s="183">
        <f t="shared" si="8"/>
        <v>0</v>
      </c>
      <c r="AB17" s="183">
        <f t="shared" si="8"/>
        <v>0</v>
      </c>
      <c r="AC17" s="183">
        <f t="shared" si="8"/>
        <v>0</v>
      </c>
      <c r="AD17" s="183">
        <f t="shared" si="8"/>
        <v>0</v>
      </c>
      <c r="AE17" s="183">
        <f t="shared" si="8"/>
        <v>0</v>
      </c>
      <c r="AF17" s="183">
        <f t="shared" si="8"/>
        <v>0</v>
      </c>
      <c r="AG17" s="183">
        <f t="shared" si="8"/>
        <v>0</v>
      </c>
      <c r="AH17" s="183">
        <f t="shared" si="8"/>
        <v>0</v>
      </c>
      <c r="AI17" s="183">
        <f t="shared" si="8"/>
        <v>0</v>
      </c>
      <c r="AJ17" s="183">
        <f t="shared" si="8"/>
        <v>0</v>
      </c>
      <c r="AK17" s="183">
        <f t="shared" ref="AK17:BP17" si="9">MIN(0,AK11*$B$17)</f>
        <v>0</v>
      </c>
      <c r="AL17" s="183">
        <f t="shared" si="9"/>
        <v>0</v>
      </c>
      <c r="AM17" s="183">
        <f t="shared" si="9"/>
        <v>0</v>
      </c>
      <c r="AN17" s="183">
        <f t="shared" si="9"/>
        <v>0</v>
      </c>
      <c r="AO17" s="183">
        <f t="shared" si="9"/>
        <v>0</v>
      </c>
      <c r="AP17" s="183">
        <f t="shared" si="9"/>
        <v>0</v>
      </c>
      <c r="AQ17" s="183">
        <f t="shared" si="9"/>
        <v>0</v>
      </c>
      <c r="AR17" s="183">
        <f t="shared" si="9"/>
        <v>0</v>
      </c>
      <c r="AS17" s="183">
        <f t="shared" si="9"/>
        <v>0</v>
      </c>
      <c r="AT17" s="183">
        <f t="shared" si="9"/>
        <v>0</v>
      </c>
      <c r="AU17" s="183">
        <f t="shared" si="9"/>
        <v>0</v>
      </c>
      <c r="AV17" s="183">
        <f t="shared" si="9"/>
        <v>0</v>
      </c>
      <c r="AW17" s="183">
        <f t="shared" si="9"/>
        <v>0</v>
      </c>
      <c r="AX17" s="183">
        <f t="shared" si="9"/>
        <v>0</v>
      </c>
      <c r="AY17" s="183">
        <f t="shared" si="9"/>
        <v>0</v>
      </c>
      <c r="AZ17" s="183">
        <f t="shared" si="9"/>
        <v>0</v>
      </c>
      <c r="BA17" s="183">
        <f t="shared" si="9"/>
        <v>0</v>
      </c>
      <c r="BB17" s="183">
        <f t="shared" si="9"/>
        <v>0</v>
      </c>
      <c r="BC17" s="183">
        <f t="shared" si="9"/>
        <v>0</v>
      </c>
      <c r="BD17" s="183">
        <f t="shared" si="9"/>
        <v>0</v>
      </c>
      <c r="BE17" s="183">
        <f t="shared" si="9"/>
        <v>0</v>
      </c>
      <c r="BF17" s="183">
        <f t="shared" si="9"/>
        <v>0</v>
      </c>
      <c r="BG17" s="183">
        <f t="shared" si="9"/>
        <v>0</v>
      </c>
      <c r="BH17" s="183">
        <f t="shared" si="9"/>
        <v>0</v>
      </c>
      <c r="BI17" s="183">
        <f t="shared" si="9"/>
        <v>0</v>
      </c>
      <c r="BJ17" s="183">
        <f t="shared" si="9"/>
        <v>0</v>
      </c>
      <c r="BK17" s="183">
        <f t="shared" si="9"/>
        <v>0</v>
      </c>
      <c r="BL17" s="183">
        <f t="shared" si="9"/>
        <v>0</v>
      </c>
      <c r="BM17" s="183">
        <f t="shared" si="9"/>
        <v>0</v>
      </c>
      <c r="BN17" s="183">
        <f t="shared" si="9"/>
        <v>0</v>
      </c>
      <c r="BO17" s="183">
        <f t="shared" si="9"/>
        <v>0</v>
      </c>
      <c r="BP17" s="183">
        <f t="shared" si="9"/>
        <v>0</v>
      </c>
      <c r="BQ17" s="183">
        <f t="shared" ref="BQ17:CV17" si="10">MIN(0,BQ11*$B$17)</f>
        <v>0</v>
      </c>
      <c r="BR17" s="183">
        <f t="shared" si="10"/>
        <v>0</v>
      </c>
      <c r="BS17" s="183">
        <f t="shared" si="10"/>
        <v>0</v>
      </c>
      <c r="BT17" s="183">
        <f t="shared" si="10"/>
        <v>0</v>
      </c>
      <c r="BU17" s="183">
        <f t="shared" si="10"/>
        <v>0</v>
      </c>
      <c r="BV17" s="183">
        <f t="shared" si="10"/>
        <v>0</v>
      </c>
      <c r="BW17" s="183">
        <f t="shared" si="10"/>
        <v>0</v>
      </c>
      <c r="BX17" s="183">
        <f t="shared" si="10"/>
        <v>0</v>
      </c>
      <c r="BY17" s="183">
        <f t="shared" si="10"/>
        <v>0</v>
      </c>
      <c r="BZ17" s="183">
        <f t="shared" si="10"/>
        <v>0</v>
      </c>
      <c r="CA17" s="183">
        <f t="shared" si="10"/>
        <v>0</v>
      </c>
      <c r="CB17" s="183">
        <f t="shared" si="10"/>
        <v>0</v>
      </c>
      <c r="CC17" s="183">
        <f t="shared" si="10"/>
        <v>0</v>
      </c>
      <c r="CD17" s="183">
        <f t="shared" si="10"/>
        <v>0</v>
      </c>
      <c r="CE17" s="183">
        <f t="shared" si="10"/>
        <v>0</v>
      </c>
      <c r="CF17" s="183">
        <f t="shared" si="10"/>
        <v>0</v>
      </c>
      <c r="CG17" s="183">
        <f t="shared" si="10"/>
        <v>0</v>
      </c>
      <c r="CH17" s="183">
        <f t="shared" si="10"/>
        <v>0</v>
      </c>
      <c r="CI17" s="183">
        <f t="shared" si="10"/>
        <v>0</v>
      </c>
      <c r="CJ17" s="183">
        <f t="shared" si="10"/>
        <v>0</v>
      </c>
      <c r="CK17" s="183">
        <f t="shared" si="10"/>
        <v>0</v>
      </c>
      <c r="CL17" s="183">
        <f t="shared" si="10"/>
        <v>0</v>
      </c>
      <c r="CM17" s="183">
        <f t="shared" si="10"/>
        <v>0</v>
      </c>
      <c r="CN17" s="183">
        <f t="shared" si="10"/>
        <v>0</v>
      </c>
      <c r="CO17" s="183">
        <f t="shared" si="10"/>
        <v>0</v>
      </c>
      <c r="CP17" s="183">
        <f t="shared" si="10"/>
        <v>0</v>
      </c>
      <c r="CQ17" s="183">
        <f t="shared" si="10"/>
        <v>0</v>
      </c>
      <c r="CR17" s="183">
        <f t="shared" si="10"/>
        <v>0</v>
      </c>
      <c r="CS17" s="183">
        <f t="shared" si="10"/>
        <v>0</v>
      </c>
      <c r="CT17" s="183">
        <f t="shared" si="10"/>
        <v>0</v>
      </c>
      <c r="CU17" s="183">
        <f t="shared" si="10"/>
        <v>0</v>
      </c>
      <c r="CV17" s="183">
        <f t="shared" si="10"/>
        <v>0</v>
      </c>
      <c r="CW17" s="183">
        <f t="shared" ref="CW17:EG17" si="11">MIN(0,CW11*$B$17)</f>
        <v>0</v>
      </c>
      <c r="CX17" s="183">
        <f t="shared" si="11"/>
        <v>0</v>
      </c>
      <c r="CY17" s="183">
        <f t="shared" si="11"/>
        <v>0</v>
      </c>
      <c r="CZ17" s="183">
        <f t="shared" si="11"/>
        <v>0</v>
      </c>
      <c r="DA17" s="183">
        <f t="shared" si="11"/>
        <v>0</v>
      </c>
      <c r="DB17" s="183">
        <f t="shared" si="11"/>
        <v>0</v>
      </c>
      <c r="DC17" s="183">
        <f t="shared" si="11"/>
        <v>0</v>
      </c>
      <c r="DD17" s="183">
        <f t="shared" si="11"/>
        <v>0</v>
      </c>
      <c r="DE17" s="183">
        <f t="shared" si="11"/>
        <v>0</v>
      </c>
      <c r="DF17" s="183">
        <f t="shared" si="11"/>
        <v>0</v>
      </c>
      <c r="DG17" s="183">
        <f t="shared" si="11"/>
        <v>0</v>
      </c>
      <c r="DH17" s="183">
        <f t="shared" si="11"/>
        <v>0</v>
      </c>
      <c r="DI17" s="183">
        <f t="shared" si="11"/>
        <v>0</v>
      </c>
      <c r="DJ17" s="183">
        <f t="shared" si="11"/>
        <v>0</v>
      </c>
      <c r="DK17" s="183">
        <f t="shared" si="11"/>
        <v>0</v>
      </c>
      <c r="DL17" s="183">
        <f t="shared" si="11"/>
        <v>0</v>
      </c>
      <c r="DM17" s="183">
        <f t="shared" si="11"/>
        <v>0</v>
      </c>
      <c r="DN17" s="183">
        <f t="shared" si="11"/>
        <v>0</v>
      </c>
      <c r="DO17" s="183">
        <f t="shared" si="11"/>
        <v>0</v>
      </c>
      <c r="DP17" s="183">
        <f t="shared" si="11"/>
        <v>0</v>
      </c>
      <c r="DQ17" s="183">
        <f t="shared" si="11"/>
        <v>0</v>
      </c>
      <c r="DR17" s="183">
        <f t="shared" si="11"/>
        <v>0</v>
      </c>
      <c r="DS17" s="183">
        <f t="shared" si="11"/>
        <v>0</v>
      </c>
      <c r="DT17" s="183">
        <f t="shared" si="11"/>
        <v>0</v>
      </c>
      <c r="DU17" s="183">
        <f t="shared" ca="1" si="11"/>
        <v>0</v>
      </c>
      <c r="DV17" s="183">
        <f t="shared" si="11"/>
        <v>0</v>
      </c>
      <c r="DW17" s="183">
        <f t="shared" si="11"/>
        <v>0</v>
      </c>
      <c r="DX17" s="183">
        <f t="shared" si="11"/>
        <v>0</v>
      </c>
      <c r="DY17" s="183">
        <f t="shared" si="11"/>
        <v>0</v>
      </c>
      <c r="DZ17" s="183">
        <f t="shared" si="11"/>
        <v>0</v>
      </c>
      <c r="EA17" s="183">
        <f t="shared" si="11"/>
        <v>0</v>
      </c>
      <c r="EB17" s="183">
        <f t="shared" si="11"/>
        <v>0</v>
      </c>
      <c r="EC17" s="183">
        <f t="shared" si="11"/>
        <v>0</v>
      </c>
      <c r="ED17" s="183">
        <f t="shared" si="11"/>
        <v>0</v>
      </c>
      <c r="EE17" s="183">
        <f t="shared" si="11"/>
        <v>0</v>
      </c>
      <c r="EF17" s="183">
        <f t="shared" si="11"/>
        <v>0</v>
      </c>
      <c r="EG17" s="184">
        <f t="shared" si="11"/>
        <v>0</v>
      </c>
    </row>
    <row r="19" spans="1:137" x14ac:dyDescent="0.4">
      <c r="A19" s="168" t="str">
        <f>A5</f>
        <v>Hurdle #1 - Preferred Return</v>
      </c>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c r="AA19" s="169"/>
      <c r="AB19" s="169"/>
      <c r="AC19" s="169"/>
      <c r="AD19" s="169"/>
      <c r="AE19" s="169"/>
      <c r="AF19" s="169"/>
      <c r="AG19" s="169"/>
      <c r="AH19" s="169"/>
      <c r="AI19" s="169"/>
      <c r="AJ19" s="169"/>
      <c r="AK19" s="169"/>
      <c r="AL19" s="169"/>
      <c r="AM19" s="169"/>
      <c r="AN19" s="169"/>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c r="CS19" s="169"/>
      <c r="CT19" s="169"/>
      <c r="CU19" s="169"/>
      <c r="CV19" s="169"/>
      <c r="CW19" s="169"/>
      <c r="CX19" s="169"/>
      <c r="CY19" s="169"/>
      <c r="CZ19" s="169"/>
      <c r="DA19" s="169"/>
      <c r="DB19" s="169"/>
      <c r="DC19" s="169"/>
      <c r="DD19" s="169"/>
      <c r="DE19" s="169"/>
      <c r="DF19" s="169"/>
      <c r="DG19" s="169"/>
      <c r="DH19" s="169"/>
      <c r="DI19" s="169"/>
      <c r="DJ19" s="169"/>
      <c r="DK19" s="169"/>
      <c r="DL19" s="169"/>
      <c r="DM19" s="169"/>
      <c r="DN19" s="169"/>
      <c r="DO19" s="169"/>
      <c r="DP19" s="169"/>
      <c r="DQ19" s="169"/>
      <c r="DR19" s="169"/>
      <c r="DS19" s="169"/>
      <c r="DT19" s="169"/>
      <c r="DU19" s="169"/>
      <c r="DV19" s="169"/>
      <c r="DW19" s="169"/>
      <c r="DX19" s="169"/>
      <c r="DY19" s="169"/>
      <c r="DZ19" s="169"/>
      <c r="EA19" s="169"/>
      <c r="EB19" s="169"/>
      <c r="EC19" s="169"/>
      <c r="ED19" s="169"/>
      <c r="EE19" s="169"/>
      <c r="EF19" s="169"/>
      <c r="EG19" s="174"/>
    </row>
    <row r="20" spans="1:137" x14ac:dyDescent="0.4">
      <c r="A20" s="67" t="s">
        <v>198</v>
      </c>
      <c r="B20" s="177"/>
      <c r="C20" s="177"/>
      <c r="D20" s="177"/>
      <c r="E20" s="179">
        <v>0</v>
      </c>
      <c r="F20" s="179">
        <f t="shared" ref="F20:BQ20" si="12">E24</f>
        <v>13586781.25</v>
      </c>
      <c r="G20" s="179">
        <f t="shared" si="12"/>
        <v>13609037.899473347</v>
      </c>
      <c r="H20" s="179">
        <f t="shared" si="12"/>
        <v>13628108.679353962</v>
      </c>
      <c r="I20" s="179">
        <f t="shared" si="12"/>
        <v>13705759.619305324</v>
      </c>
      <c r="J20" s="179">
        <f t="shared" si="12"/>
        <v>13780565.238390174</v>
      </c>
      <c r="K20" s="179">
        <f t="shared" si="12"/>
        <v>13857058.731173236</v>
      </c>
      <c r="L20" s="179">
        <f t="shared" si="12"/>
        <v>13932335.294587031</v>
      </c>
      <c r="M20" s="179">
        <f t="shared" si="12"/>
        <v>13997511.606158411</v>
      </c>
      <c r="N20" s="179">
        <f t="shared" si="12"/>
        <v>14070249.997139554</v>
      </c>
      <c r="O20" s="179">
        <f t="shared" si="12"/>
        <v>14138738.781159161</v>
      </c>
      <c r="P20" s="179">
        <f t="shared" si="12"/>
        <v>14208914.414991187</v>
      </c>
      <c r="Q20" s="179">
        <f t="shared" si="12"/>
        <v>14274779.300052408</v>
      </c>
      <c r="R20" s="179">
        <f t="shared" si="12"/>
        <v>14342328.292492285</v>
      </c>
      <c r="S20" s="179">
        <f t="shared" si="12"/>
        <v>14409391.684963714</v>
      </c>
      <c r="T20" s="179">
        <f t="shared" si="12"/>
        <v>14472058.814565163</v>
      </c>
      <c r="U20" s="179">
        <f t="shared" si="12"/>
        <v>14536408.985126106</v>
      </c>
      <c r="V20" s="179">
        <f t="shared" si="12"/>
        <v>14596302.972672133</v>
      </c>
      <c r="W20" s="179">
        <f t="shared" si="12"/>
        <v>14657873.544249149</v>
      </c>
      <c r="X20" s="179">
        <f t="shared" si="12"/>
        <v>14718039.233612819</v>
      </c>
      <c r="Y20" s="179">
        <f t="shared" si="12"/>
        <v>14767415.066578494</v>
      </c>
      <c r="Z20" s="179">
        <f t="shared" si="12"/>
        <v>14824658.7415342</v>
      </c>
      <c r="AA20" s="179">
        <f t="shared" si="12"/>
        <v>14877300.061087945</v>
      </c>
      <c r="AB20" s="179">
        <f t="shared" si="12"/>
        <v>14931593.039731935</v>
      </c>
      <c r="AC20" s="179">
        <f t="shared" si="12"/>
        <v>14981226.071658017</v>
      </c>
      <c r="AD20" s="179">
        <f t="shared" si="12"/>
        <v>15032498.124917321</v>
      </c>
      <c r="AE20" s="179">
        <f t="shared" si="12"/>
        <v>15077647.086938901</v>
      </c>
      <c r="AF20" s="179">
        <f t="shared" si="12"/>
        <v>15117979.059851605</v>
      </c>
      <c r="AG20" s="179">
        <f t="shared" si="12"/>
        <v>15159853.711932641</v>
      </c>
      <c r="AH20" s="179">
        <f t="shared" si="12"/>
        <v>15140844.281308139</v>
      </c>
      <c r="AI20" s="179">
        <f t="shared" si="12"/>
        <v>15122989.592088712</v>
      </c>
      <c r="AJ20" s="179">
        <f t="shared" si="12"/>
        <v>15104445.739358813</v>
      </c>
      <c r="AK20" s="179">
        <f t="shared" si="12"/>
        <v>15075592.762276355</v>
      </c>
      <c r="AL20" s="179">
        <f t="shared" si="12"/>
        <v>15055589.70209318</v>
      </c>
      <c r="AM20" s="179">
        <f t="shared" si="12"/>
        <v>15031684.161911964</v>
      </c>
      <c r="AN20" s="179">
        <f t="shared" si="12"/>
        <v>15010239.098027211</v>
      </c>
      <c r="AO20" s="179">
        <f t="shared" si="12"/>
        <v>14984888.875480847</v>
      </c>
      <c r="AP20" s="179">
        <f t="shared" si="12"/>
        <v>14961977.178049145</v>
      </c>
      <c r="AQ20" s="179">
        <f t="shared" si="12"/>
        <v>14972701.300502954</v>
      </c>
      <c r="AR20" s="179">
        <f t="shared" si="12"/>
        <v>14979727.816037899</v>
      </c>
      <c r="AS20" s="179">
        <f t="shared" si="12"/>
        <v>14989385.80948505</v>
      </c>
      <c r="AT20" s="179">
        <f t="shared" si="12"/>
        <v>14995332.747413471</v>
      </c>
      <c r="AU20" s="179">
        <f t="shared" si="12"/>
        <v>15003904.70059149</v>
      </c>
      <c r="AV20" s="179">
        <f t="shared" si="12"/>
        <v>15011936.480758293</v>
      </c>
      <c r="AW20" s="179">
        <f t="shared" si="12"/>
        <v>15013052.304432118</v>
      </c>
      <c r="AX20" s="179">
        <f t="shared" si="12"/>
        <v>15019946.88403775</v>
      </c>
      <c r="AY20" s="179">
        <f t="shared" si="12"/>
        <v>15023098.446400916</v>
      </c>
      <c r="AZ20" s="179">
        <f t="shared" si="12"/>
        <v>15028855.805438489</v>
      </c>
      <c r="BA20" s="179">
        <f t="shared" si="12"/>
        <v>15030857.831781391</v>
      </c>
      <c r="BB20" s="179">
        <f t="shared" si="12"/>
        <v>15035457.032435481</v>
      </c>
      <c r="BC20" s="179">
        <f t="shared" si="12"/>
        <v>15040378.495404214</v>
      </c>
      <c r="BD20" s="179">
        <f t="shared" si="12"/>
        <v>15041532.220500631</v>
      </c>
      <c r="BE20" s="179">
        <f t="shared" si="12"/>
        <v>15045275.512853282</v>
      </c>
      <c r="BF20" s="179">
        <f t="shared" si="12"/>
        <v>15045239.297944222</v>
      </c>
      <c r="BG20" s="179">
        <f t="shared" si="12"/>
        <v>15047782.874728743</v>
      </c>
      <c r="BH20" s="179">
        <f t="shared" si="12"/>
        <v>15049728.853865758</v>
      </c>
      <c r="BI20" s="179">
        <f t="shared" si="12"/>
        <v>15041492.598385364</v>
      </c>
      <c r="BJ20" s="179">
        <f t="shared" si="12"/>
        <v>15042164.222357538</v>
      </c>
      <c r="BK20" s="179">
        <f t="shared" si="12"/>
        <v>15039029.280933416</v>
      </c>
      <c r="BL20" s="179">
        <f t="shared" si="12"/>
        <v>15038445.556434313</v>
      </c>
      <c r="BM20" s="179">
        <f t="shared" si="12"/>
        <v>15034044.767141476</v>
      </c>
      <c r="BN20" s="179">
        <f t="shared" si="12"/>
        <v>15032183.040690638</v>
      </c>
      <c r="BO20" s="179">
        <f t="shared" si="12"/>
        <v>15030602.79801894</v>
      </c>
      <c r="BP20" s="179">
        <f t="shared" si="12"/>
        <v>15025196.007287014</v>
      </c>
      <c r="BQ20" s="179">
        <f t="shared" si="12"/>
        <v>15022315.393901911</v>
      </c>
      <c r="BR20" s="179">
        <f t="shared" ref="BR20:EC20" si="13">BQ24</f>
        <v>15015598.369481307</v>
      </c>
      <c r="BS20" s="179">
        <f t="shared" si="13"/>
        <v>15011394.06973986</v>
      </c>
      <c r="BT20" s="179">
        <f t="shared" si="13"/>
        <v>15006529.49261005</v>
      </c>
      <c r="BU20" s="179">
        <f t="shared" si="13"/>
        <v>14991447.041168671</v>
      </c>
      <c r="BV20" s="179">
        <f t="shared" si="13"/>
        <v>14985181.557127843</v>
      </c>
      <c r="BW20" s="179">
        <f t="shared" si="13"/>
        <v>14975057.542753667</v>
      </c>
      <c r="BX20" s="179">
        <f t="shared" si="13"/>
        <v>14967408.208933441</v>
      </c>
      <c r="BY20" s="179">
        <f t="shared" si="13"/>
        <v>14955891.893587172</v>
      </c>
      <c r="BZ20" s="179">
        <f t="shared" si="13"/>
        <v>14946834.200962977</v>
      </c>
      <c r="CA20" s="179">
        <f t="shared" si="13"/>
        <v>14938012.297618102</v>
      </c>
      <c r="CB20" s="179">
        <f t="shared" si="13"/>
        <v>14925317.210437391</v>
      </c>
      <c r="CC20" s="179">
        <f t="shared" si="13"/>
        <v>14915062.014916904</v>
      </c>
      <c r="CD20" s="179">
        <f t="shared" si="13"/>
        <v>14900925.919734128</v>
      </c>
      <c r="CE20" s="179">
        <f t="shared" si="13"/>
        <v>14889212.201251438</v>
      </c>
      <c r="CF20" s="179">
        <f t="shared" si="13"/>
        <v>14876769.978727868</v>
      </c>
      <c r="CG20" s="179">
        <f t="shared" si="13"/>
        <v>14854123.75337613</v>
      </c>
      <c r="CH20" s="179">
        <f t="shared" si="13"/>
        <v>14840143.226212567</v>
      </c>
      <c r="CI20" s="179">
        <f t="shared" si="13"/>
        <v>14822265.231779883</v>
      </c>
      <c r="CJ20" s="179">
        <f t="shared" si="13"/>
        <v>14806761.120562678</v>
      </c>
      <c r="CK20" s="179">
        <f t="shared" si="13"/>
        <v>14787353.392468216</v>
      </c>
      <c r="CL20" s="179">
        <f t="shared" si="13"/>
        <v>14770299.181454711</v>
      </c>
      <c r="CM20" s="179">
        <f t="shared" si="13"/>
        <v>14753429.713892605</v>
      </c>
      <c r="CN20" s="179">
        <f t="shared" si="13"/>
        <v>14732654.099763419</v>
      </c>
      <c r="CO20" s="179">
        <f t="shared" si="13"/>
        <v>14714206.809182346</v>
      </c>
      <c r="CP20" s="179">
        <f t="shared" si="13"/>
        <v>14691848.066047318</v>
      </c>
      <c r="CQ20" s="179">
        <f t="shared" si="13"/>
        <v>14671795.650398927</v>
      </c>
      <c r="CR20" s="179">
        <f t="shared" si="13"/>
        <v>14650940.496357676</v>
      </c>
      <c r="CS20" s="179">
        <f t="shared" si="13"/>
        <v>14623058.113567175</v>
      </c>
      <c r="CT20" s="179">
        <f t="shared" si="13"/>
        <v>14600535.900512004</v>
      </c>
      <c r="CU20" s="179">
        <f t="shared" si="13"/>
        <v>14574091.357338358</v>
      </c>
      <c r="CV20" s="179">
        <f t="shared" si="13"/>
        <v>14549893.927558251</v>
      </c>
      <c r="CW20" s="179">
        <f t="shared" si="13"/>
        <v>14521770.589161575</v>
      </c>
      <c r="CX20" s="179">
        <f t="shared" si="13"/>
        <v>14495869.260234887</v>
      </c>
      <c r="CY20" s="179">
        <f t="shared" si="13"/>
        <v>14470095.943432504</v>
      </c>
      <c r="CZ20" s="179">
        <f t="shared" si="13"/>
        <v>14440398.27743401</v>
      </c>
      <c r="DA20" s="179">
        <f t="shared" si="13"/>
        <v>14412890.309858048</v>
      </c>
      <c r="DB20" s="179">
        <f t="shared" si="13"/>
        <v>14381455.376335574</v>
      </c>
      <c r="DC20" s="179">
        <f t="shared" si="13"/>
        <v>14352183.219482685</v>
      </c>
      <c r="DD20" s="179">
        <f t="shared" si="13"/>
        <v>14322027.72563253</v>
      </c>
      <c r="DE20" s="179">
        <f t="shared" si="13"/>
        <v>14281865.378060091</v>
      </c>
      <c r="DF20" s="179">
        <f t="shared" si="13"/>
        <v>14249860.881907871</v>
      </c>
      <c r="DG20" s="179">
        <f t="shared" si="13"/>
        <v>14213926.003601471</v>
      </c>
      <c r="DH20" s="179">
        <f t="shared" si="13"/>
        <v>14180081.248554178</v>
      </c>
      <c r="DI20" s="179">
        <f t="shared" si="13"/>
        <v>14142305.411600631</v>
      </c>
      <c r="DJ20" s="179">
        <f t="shared" si="13"/>
        <v>14106589.368857376</v>
      </c>
      <c r="DK20" s="179">
        <f t="shared" si="13"/>
        <v>14070938.147963095</v>
      </c>
      <c r="DL20" s="179">
        <f t="shared" si="13"/>
        <v>14031361.968678907</v>
      </c>
      <c r="DM20" s="179">
        <f t="shared" si="13"/>
        <v>13993805.411408493</v>
      </c>
      <c r="DN20" s="179">
        <f t="shared" si="13"/>
        <v>13952324.287023189</v>
      </c>
      <c r="DO20" s="179">
        <f t="shared" si="13"/>
        <v>13912830.432838375</v>
      </c>
      <c r="DP20" s="179">
        <f t="shared" si="13"/>
        <v>13872365.468283432</v>
      </c>
      <c r="DQ20" s="179">
        <f t="shared" si="13"/>
        <v>13822091.461417058</v>
      </c>
      <c r="DR20" s="179">
        <f t="shared" si="13"/>
        <v>13779601.940235358</v>
      </c>
      <c r="DS20" s="179">
        <f t="shared" si="13"/>
        <v>13733192.177667752</v>
      </c>
      <c r="DT20" s="179">
        <f t="shared" si="13"/>
        <v>13688683.104420353</v>
      </c>
      <c r="DU20" s="179">
        <f t="shared" si="13"/>
        <v>13640256.297072085</v>
      </c>
      <c r="DV20" s="179">
        <f t="shared" ca="1" si="13"/>
        <v>0</v>
      </c>
      <c r="DW20" s="179">
        <f t="shared" ca="1" si="13"/>
        <v>0</v>
      </c>
      <c r="DX20" s="179">
        <f t="shared" ca="1" si="13"/>
        <v>0</v>
      </c>
      <c r="DY20" s="179">
        <f t="shared" ca="1" si="13"/>
        <v>0</v>
      </c>
      <c r="DZ20" s="179">
        <f t="shared" ca="1" si="13"/>
        <v>0</v>
      </c>
      <c r="EA20" s="179">
        <f t="shared" ca="1" si="13"/>
        <v>0</v>
      </c>
      <c r="EB20" s="179">
        <f t="shared" ca="1" si="13"/>
        <v>0</v>
      </c>
      <c r="EC20" s="179">
        <f t="shared" ca="1" si="13"/>
        <v>0</v>
      </c>
      <c r="ED20" s="179">
        <f t="shared" ref="ED20:EG20" ca="1" si="14">EC24</f>
        <v>0</v>
      </c>
      <c r="EE20" s="179">
        <f t="shared" ca="1" si="14"/>
        <v>0</v>
      </c>
      <c r="EF20" s="179">
        <f t="shared" ca="1" si="14"/>
        <v>0</v>
      </c>
      <c r="EG20" s="180">
        <f t="shared" ca="1" si="14"/>
        <v>0</v>
      </c>
    </row>
    <row r="21" spans="1:137" x14ac:dyDescent="0.4">
      <c r="A21" s="80" t="s">
        <v>199</v>
      </c>
      <c r="B21" s="177"/>
      <c r="C21" s="177"/>
      <c r="D21" s="177"/>
      <c r="E21" s="179">
        <v>0</v>
      </c>
      <c r="F21" s="179">
        <f>F20*((1+$C$5)^((F10-E10)/365)-1)</f>
        <v>89099.749890012099</v>
      </c>
      <c r="G21" s="179">
        <f t="shared" ref="G21:BR21" si="15">G20*((1+$C$5)^((G10-F10)/365)-1)</f>
        <v>86357.69682188108</v>
      </c>
      <c r="H21" s="179">
        <f t="shared" si="15"/>
        <v>89370.767988506559</v>
      </c>
      <c r="I21" s="179">
        <f t="shared" si="15"/>
        <v>86971.455488661202</v>
      </c>
      <c r="J21" s="179">
        <f t="shared" si="15"/>
        <v>90370.551603865664</v>
      </c>
      <c r="K21" s="179">
        <f t="shared" si="15"/>
        <v>90872.18263403952</v>
      </c>
      <c r="L21" s="179">
        <f t="shared" si="15"/>
        <v>82497.854959914213</v>
      </c>
      <c r="M21" s="179">
        <f t="shared" si="15"/>
        <v>91793.248175777917</v>
      </c>
      <c r="N21" s="179">
        <f t="shared" si="15"/>
        <v>89284.370609921869</v>
      </c>
      <c r="O21" s="179">
        <f t="shared" si="15"/>
        <v>92719.391442435692</v>
      </c>
      <c r="P21" s="179">
        <f t="shared" si="15"/>
        <v>90164.281434277582</v>
      </c>
      <c r="Q21" s="179">
        <f t="shared" si="15"/>
        <v>93611.52151984426</v>
      </c>
      <c r="R21" s="179">
        <f t="shared" si="15"/>
        <v>94054.496071430229</v>
      </c>
      <c r="S21" s="179">
        <f t="shared" si="15"/>
        <v>91436.43273754025</v>
      </c>
      <c r="T21" s="179">
        <f t="shared" si="15"/>
        <v>94905.246286444861</v>
      </c>
      <c r="U21" s="179">
        <f t="shared" si="15"/>
        <v>92242.435452763937</v>
      </c>
      <c r="V21" s="179">
        <f t="shared" si="15"/>
        <v>95720.017880167696</v>
      </c>
      <c r="W21" s="179">
        <f t="shared" si="15"/>
        <v>96123.786986857129</v>
      </c>
      <c r="X21" s="179">
        <f t="shared" si="15"/>
        <v>87150.261626323263</v>
      </c>
      <c r="Y21" s="179">
        <f t="shared" si="15"/>
        <v>96842.141250646862</v>
      </c>
      <c r="Z21" s="179">
        <f t="shared" si="15"/>
        <v>94071.557045101814</v>
      </c>
      <c r="AA21" s="179">
        <f t="shared" si="15"/>
        <v>97562.74794529409</v>
      </c>
      <c r="AB21" s="179">
        <f t="shared" si="15"/>
        <v>94750.120788684158</v>
      </c>
      <c r="AC21" s="179">
        <f t="shared" si="15"/>
        <v>98244.276659010604</v>
      </c>
      <c r="AD21" s="179">
        <f t="shared" si="15"/>
        <v>98580.509872579947</v>
      </c>
      <c r="AE21" s="179">
        <f t="shared" si="15"/>
        <v>95676.923346034382</v>
      </c>
      <c r="AF21" s="179">
        <f t="shared" si="15"/>
        <v>99141.078986255001</v>
      </c>
      <c r="AG21" s="179">
        <f t="shared" si="15"/>
        <v>96198.574828703422</v>
      </c>
      <c r="AH21" s="179">
        <f t="shared" si="15"/>
        <v>99291.025134313924</v>
      </c>
      <c r="AI21" s="179">
        <f t="shared" si="15"/>
        <v>99173.93718577463</v>
      </c>
      <c r="AJ21" s="179">
        <f t="shared" si="15"/>
        <v>89438.299287818911</v>
      </c>
      <c r="AK21" s="179">
        <f t="shared" si="15"/>
        <v>98863.117014009476</v>
      </c>
      <c r="AL21" s="179">
        <f t="shared" si="15"/>
        <v>95536.955703408879</v>
      </c>
      <c r="AM21" s="179">
        <f t="shared" si="15"/>
        <v>98575.172044667474</v>
      </c>
      <c r="AN21" s="179">
        <f t="shared" si="15"/>
        <v>95249.178290666896</v>
      </c>
      <c r="AO21" s="179">
        <f t="shared" si="15"/>
        <v>98268.296689840965</v>
      </c>
      <c r="AP21" s="179">
        <f t="shared" si="15"/>
        <v>98118.045760414956</v>
      </c>
      <c r="AQ21" s="179">
        <f t="shared" si="15"/>
        <v>95010.977929854736</v>
      </c>
      <c r="AR21" s="179">
        <f t="shared" si="15"/>
        <v>98234.451359068873</v>
      </c>
      <c r="AS21" s="179">
        <f t="shared" si="15"/>
        <v>95116.851377995656</v>
      </c>
      <c r="AT21" s="179">
        <f t="shared" si="15"/>
        <v>98336.785786703404</v>
      </c>
      <c r="AU21" s="179">
        <f t="shared" si="15"/>
        <v>98392.999165735353</v>
      </c>
      <c r="AV21" s="179">
        <f t="shared" si="15"/>
        <v>92074.899912735156</v>
      </c>
      <c r="AW21" s="179">
        <f t="shared" si="15"/>
        <v>98452.987561757618</v>
      </c>
      <c r="AX21" s="179">
        <f t="shared" si="15"/>
        <v>95310.780150203354</v>
      </c>
      <c r="AY21" s="179">
        <f t="shared" si="15"/>
        <v>98518.868414647586</v>
      </c>
      <c r="AZ21" s="179">
        <f t="shared" si="15"/>
        <v>95367.31272355777</v>
      </c>
      <c r="BA21" s="179">
        <f t="shared" si="15"/>
        <v>98569.753115297382</v>
      </c>
      <c r="BB21" s="179">
        <f t="shared" si="15"/>
        <v>98599.913873790007</v>
      </c>
      <c r="BC21" s="179">
        <f t="shared" si="15"/>
        <v>95440.431262427534</v>
      </c>
      <c r="BD21" s="179">
        <f t="shared" si="15"/>
        <v>98639.753901179836</v>
      </c>
      <c r="BE21" s="179">
        <f t="shared" si="15"/>
        <v>95471.505843255494</v>
      </c>
      <c r="BF21" s="179">
        <f t="shared" si="15"/>
        <v>98664.064270719857</v>
      </c>
      <c r="BG21" s="179">
        <f t="shared" si="15"/>
        <v>98680.744605168235</v>
      </c>
      <c r="BH21" s="179">
        <f t="shared" si="15"/>
        <v>89114.302944936033</v>
      </c>
      <c r="BI21" s="179">
        <f t="shared" si="15"/>
        <v>98639.494066234722</v>
      </c>
      <c r="BJ21" s="179">
        <f t="shared" si="15"/>
        <v>95451.762795779185</v>
      </c>
      <c r="BK21" s="179">
        <f t="shared" si="15"/>
        <v>98623.34005853931</v>
      </c>
      <c r="BL21" s="179">
        <f t="shared" si="15"/>
        <v>95428.165578492262</v>
      </c>
      <c r="BM21" s="179">
        <f t="shared" si="15"/>
        <v>98590.65248346077</v>
      </c>
      <c r="BN21" s="179">
        <f t="shared" si="15"/>
        <v>98578.443604986838</v>
      </c>
      <c r="BO21" s="179">
        <f t="shared" si="15"/>
        <v>95378.398463543737</v>
      </c>
      <c r="BP21" s="179">
        <f t="shared" si="15"/>
        <v>98532.62385435708</v>
      </c>
      <c r="BQ21" s="179">
        <f t="shared" si="15"/>
        <v>95325.809798756018</v>
      </c>
      <c r="BR21" s="179">
        <f t="shared" si="15"/>
        <v>98469.684213813191</v>
      </c>
      <c r="BS21" s="179">
        <f t="shared" ref="BS21:ED21" si="16">BS20*((1+$C$5)^((BS10-BR10)/365)-1)</f>
        <v>98442.113146867094</v>
      </c>
      <c r="BT21" s="179">
        <f t="shared" si="16"/>
        <v>88858.505581186182</v>
      </c>
      <c r="BU21" s="179">
        <f t="shared" si="16"/>
        <v>98311.304000532909</v>
      </c>
      <c r="BV21" s="179">
        <f t="shared" si="16"/>
        <v>95090.172816799168</v>
      </c>
      <c r="BW21" s="179">
        <f t="shared" si="16"/>
        <v>98203.824518621055</v>
      </c>
      <c r="BX21" s="179">
        <f t="shared" si="16"/>
        <v>94977.390015676894</v>
      </c>
      <c r="BY21" s="179">
        <f t="shared" si="16"/>
        <v>98078.139522609636</v>
      </c>
      <c r="BZ21" s="179">
        <f t="shared" si="16"/>
        <v>98018.740748717086</v>
      </c>
      <c r="CA21" s="179">
        <f t="shared" si="16"/>
        <v>94790.85491922668</v>
      </c>
      <c r="CB21" s="179">
        <f t="shared" si="16"/>
        <v>97877.636064764389</v>
      </c>
      <c r="CC21" s="179">
        <f t="shared" si="16"/>
        <v>94645.221291770678</v>
      </c>
      <c r="CD21" s="179">
        <f t="shared" si="16"/>
        <v>97717.682219834765</v>
      </c>
      <c r="CE21" s="179">
        <f t="shared" si="16"/>
        <v>97640.865690011735</v>
      </c>
      <c r="CF21" s="179">
        <f t="shared" si="16"/>
        <v>88090.157610112001</v>
      </c>
      <c r="CG21" s="179">
        <f t="shared" si="16"/>
        <v>97410.761747643584</v>
      </c>
      <c r="CH21" s="179">
        <f t="shared" si="16"/>
        <v>94169.815602626244</v>
      </c>
      <c r="CI21" s="179">
        <f t="shared" si="16"/>
        <v>97201.839100413112</v>
      </c>
      <c r="CJ21" s="179">
        <f t="shared" si="16"/>
        <v>93957.985656947232</v>
      </c>
      <c r="CK21" s="179">
        <f t="shared" si="16"/>
        <v>96972.893326308607</v>
      </c>
      <c r="CL21" s="179">
        <f t="shared" si="16"/>
        <v>96861.054774710909</v>
      </c>
      <c r="CM21" s="179">
        <f t="shared" si="16"/>
        <v>93619.565154166732</v>
      </c>
      <c r="CN21" s="179">
        <f t="shared" si="16"/>
        <v>96614.184872151527</v>
      </c>
      <c r="CO21" s="179">
        <f t="shared" si="16"/>
        <v>93370.671754173105</v>
      </c>
      <c r="CP21" s="179">
        <f t="shared" si="16"/>
        <v>96346.585995625283</v>
      </c>
      <c r="CQ21" s="179">
        <f t="shared" si="16"/>
        <v>96215.085739156348</v>
      </c>
      <c r="CR21" s="179">
        <f t="shared" si="16"/>
        <v>89860.750580622669</v>
      </c>
      <c r="CS21" s="179">
        <f t="shared" si="16"/>
        <v>95895.47344378916</v>
      </c>
      <c r="CT21" s="179">
        <f t="shared" si="16"/>
        <v>92649.360083140069</v>
      </c>
      <c r="CU21" s="179">
        <f t="shared" si="16"/>
        <v>95574.357967457137</v>
      </c>
      <c r="CV21" s="179">
        <f t="shared" si="16"/>
        <v>92328.005687692945</v>
      </c>
      <c r="CW21" s="179">
        <f t="shared" si="16"/>
        <v>95231.247463738327</v>
      </c>
      <c r="CX21" s="179">
        <f t="shared" si="16"/>
        <v>95061.391050602455</v>
      </c>
      <c r="CY21" s="179">
        <f t="shared" si="16"/>
        <v>91821.638509422744</v>
      </c>
      <c r="CZ21" s="179">
        <f t="shared" si="16"/>
        <v>94697.62198692438</v>
      </c>
      <c r="DA21" s="179">
        <f t="shared" si="16"/>
        <v>91458.633659468018</v>
      </c>
      <c r="DB21" s="179">
        <f t="shared" si="16"/>
        <v>94311.084686512462</v>
      </c>
      <c r="DC21" s="179">
        <f t="shared" si="16"/>
        <v>94119.122969727352</v>
      </c>
      <c r="DD21" s="179">
        <f t="shared" si="16"/>
        <v>84805.349645881055</v>
      </c>
      <c r="DE21" s="179">
        <f t="shared" si="16"/>
        <v>93657.990787772287</v>
      </c>
      <c r="DF21" s="179">
        <f t="shared" si="16"/>
        <v>90424.111894155649</v>
      </c>
      <c r="DG21" s="179">
        <f t="shared" si="16"/>
        <v>93212.456178760534</v>
      </c>
      <c r="DH21" s="179">
        <f t="shared" si="16"/>
        <v>89981.317299415532</v>
      </c>
      <c r="DI21" s="179">
        <f t="shared" si="16"/>
        <v>92742.780784947201</v>
      </c>
      <c r="DJ21" s="179">
        <f t="shared" si="16"/>
        <v>92508.561184518665</v>
      </c>
      <c r="DK21" s="179">
        <f t="shared" si="16"/>
        <v>89288.73734918925</v>
      </c>
      <c r="DL21" s="179">
        <f t="shared" si="16"/>
        <v>92015.232969583463</v>
      </c>
      <c r="DM21" s="179">
        <f t="shared" si="16"/>
        <v>88799.282802319183</v>
      </c>
      <c r="DN21" s="179">
        <f t="shared" si="16"/>
        <v>91496.917590993646</v>
      </c>
      <c r="DO21" s="179">
        <f t="shared" si="16"/>
        <v>91237.92375976083</v>
      </c>
      <c r="DP21" s="179">
        <f t="shared" si="16"/>
        <v>82142.754258721092</v>
      </c>
      <c r="DQ21" s="179">
        <f t="shared" si="16"/>
        <v>90642.873356714408</v>
      </c>
      <c r="DR21" s="179">
        <f t="shared" si="16"/>
        <v>87440.030329190282</v>
      </c>
      <c r="DS21" s="179">
        <f t="shared" si="16"/>
        <v>90059.887305660959</v>
      </c>
      <c r="DT21" s="179">
        <f t="shared" si="16"/>
        <v>86863.094522507396</v>
      </c>
      <c r="DU21" s="179">
        <f t="shared" si="16"/>
        <v>89450.42995409861</v>
      </c>
      <c r="DV21" s="179">
        <f t="shared" ca="1" si="16"/>
        <v>0</v>
      </c>
      <c r="DW21" s="179">
        <f t="shared" ca="1" si="16"/>
        <v>0</v>
      </c>
      <c r="DX21" s="179">
        <f t="shared" ca="1" si="16"/>
        <v>0</v>
      </c>
      <c r="DY21" s="179">
        <f t="shared" ca="1" si="16"/>
        <v>0</v>
      </c>
      <c r="DZ21" s="179">
        <f t="shared" ca="1" si="16"/>
        <v>0</v>
      </c>
      <c r="EA21" s="179">
        <f t="shared" ca="1" si="16"/>
        <v>0</v>
      </c>
      <c r="EB21" s="179">
        <f t="shared" ca="1" si="16"/>
        <v>0</v>
      </c>
      <c r="EC21" s="179">
        <f t="shared" ca="1" si="16"/>
        <v>0</v>
      </c>
      <c r="ED21" s="179">
        <f t="shared" ca="1" si="16"/>
        <v>0</v>
      </c>
      <c r="EE21" s="179">
        <f t="shared" ref="EE21:EG21" ca="1" si="17">EE20*((1+$C$5)^((EE10-ED10)/365)-1)</f>
        <v>0</v>
      </c>
      <c r="EF21" s="179">
        <f t="shared" ca="1" si="17"/>
        <v>0</v>
      </c>
      <c r="EG21" s="180">
        <f t="shared" ca="1" si="17"/>
        <v>0</v>
      </c>
    </row>
    <row r="22" spans="1:137" x14ac:dyDescent="0.4">
      <c r="A22" s="80" t="s">
        <v>222</v>
      </c>
      <c r="B22" s="177"/>
      <c r="C22" s="177"/>
      <c r="D22" s="177"/>
      <c r="E22" s="179">
        <f>-E16</f>
        <v>13586781.25</v>
      </c>
      <c r="F22" s="179">
        <f t="shared" ref="F22:BQ22" si="18">-F16</f>
        <v>0</v>
      </c>
      <c r="G22" s="179">
        <f t="shared" si="18"/>
        <v>0</v>
      </c>
      <c r="H22" s="179">
        <f t="shared" si="18"/>
        <v>0</v>
      </c>
      <c r="I22" s="179">
        <f t="shared" si="18"/>
        <v>0</v>
      </c>
      <c r="J22" s="179">
        <f t="shared" si="18"/>
        <v>0</v>
      </c>
      <c r="K22" s="179">
        <f t="shared" si="18"/>
        <v>0</v>
      </c>
      <c r="L22" s="179">
        <f t="shared" si="18"/>
        <v>0</v>
      </c>
      <c r="M22" s="179">
        <f t="shared" si="18"/>
        <v>0</v>
      </c>
      <c r="N22" s="179">
        <f t="shared" si="18"/>
        <v>0</v>
      </c>
      <c r="O22" s="179">
        <f t="shared" si="18"/>
        <v>0</v>
      </c>
      <c r="P22" s="179">
        <f t="shared" si="18"/>
        <v>0</v>
      </c>
      <c r="Q22" s="179">
        <f t="shared" si="18"/>
        <v>0</v>
      </c>
      <c r="R22" s="179">
        <f t="shared" si="18"/>
        <v>0</v>
      </c>
      <c r="S22" s="179">
        <f t="shared" si="18"/>
        <v>0</v>
      </c>
      <c r="T22" s="179">
        <f t="shared" si="18"/>
        <v>0</v>
      </c>
      <c r="U22" s="179">
        <f t="shared" si="18"/>
        <v>0</v>
      </c>
      <c r="V22" s="179">
        <f t="shared" si="18"/>
        <v>0</v>
      </c>
      <c r="W22" s="179">
        <f t="shared" si="18"/>
        <v>0</v>
      </c>
      <c r="X22" s="179">
        <f t="shared" si="18"/>
        <v>0</v>
      </c>
      <c r="Y22" s="179">
        <f t="shared" si="18"/>
        <v>0</v>
      </c>
      <c r="Z22" s="179">
        <f t="shared" si="18"/>
        <v>0</v>
      </c>
      <c r="AA22" s="179">
        <f t="shared" si="18"/>
        <v>0</v>
      </c>
      <c r="AB22" s="179">
        <f t="shared" si="18"/>
        <v>0</v>
      </c>
      <c r="AC22" s="179">
        <f t="shared" si="18"/>
        <v>0</v>
      </c>
      <c r="AD22" s="179">
        <f t="shared" si="18"/>
        <v>0</v>
      </c>
      <c r="AE22" s="179">
        <f t="shared" si="18"/>
        <v>0</v>
      </c>
      <c r="AF22" s="179">
        <f t="shared" si="18"/>
        <v>0</v>
      </c>
      <c r="AG22" s="179">
        <f t="shared" si="18"/>
        <v>0</v>
      </c>
      <c r="AH22" s="179">
        <f t="shared" si="18"/>
        <v>0</v>
      </c>
      <c r="AI22" s="179">
        <f t="shared" si="18"/>
        <v>0</v>
      </c>
      <c r="AJ22" s="179">
        <f t="shared" si="18"/>
        <v>0</v>
      </c>
      <c r="AK22" s="179">
        <f t="shared" si="18"/>
        <v>0</v>
      </c>
      <c r="AL22" s="179">
        <f t="shared" si="18"/>
        <v>0</v>
      </c>
      <c r="AM22" s="179">
        <f t="shared" si="18"/>
        <v>0</v>
      </c>
      <c r="AN22" s="179">
        <f t="shared" si="18"/>
        <v>0</v>
      </c>
      <c r="AO22" s="179">
        <f t="shared" si="18"/>
        <v>0</v>
      </c>
      <c r="AP22" s="179">
        <f t="shared" si="18"/>
        <v>0</v>
      </c>
      <c r="AQ22" s="179">
        <f t="shared" si="18"/>
        <v>0</v>
      </c>
      <c r="AR22" s="179">
        <f t="shared" si="18"/>
        <v>0</v>
      </c>
      <c r="AS22" s="179">
        <f t="shared" si="18"/>
        <v>0</v>
      </c>
      <c r="AT22" s="179">
        <f t="shared" si="18"/>
        <v>0</v>
      </c>
      <c r="AU22" s="179">
        <f t="shared" si="18"/>
        <v>0</v>
      </c>
      <c r="AV22" s="179">
        <f t="shared" si="18"/>
        <v>0</v>
      </c>
      <c r="AW22" s="179">
        <f t="shared" si="18"/>
        <v>0</v>
      </c>
      <c r="AX22" s="179">
        <f t="shared" si="18"/>
        <v>0</v>
      </c>
      <c r="AY22" s="179">
        <f t="shared" si="18"/>
        <v>0</v>
      </c>
      <c r="AZ22" s="179">
        <f t="shared" si="18"/>
        <v>0</v>
      </c>
      <c r="BA22" s="179">
        <f t="shared" si="18"/>
        <v>0</v>
      </c>
      <c r="BB22" s="179">
        <f t="shared" si="18"/>
        <v>0</v>
      </c>
      <c r="BC22" s="179">
        <f t="shared" si="18"/>
        <v>0</v>
      </c>
      <c r="BD22" s="179">
        <f t="shared" si="18"/>
        <v>0</v>
      </c>
      <c r="BE22" s="179">
        <f t="shared" si="18"/>
        <v>0</v>
      </c>
      <c r="BF22" s="179">
        <f t="shared" si="18"/>
        <v>0</v>
      </c>
      <c r="BG22" s="179">
        <f t="shared" si="18"/>
        <v>0</v>
      </c>
      <c r="BH22" s="179">
        <f t="shared" si="18"/>
        <v>0</v>
      </c>
      <c r="BI22" s="179">
        <f t="shared" si="18"/>
        <v>0</v>
      </c>
      <c r="BJ22" s="179">
        <f t="shared" si="18"/>
        <v>0</v>
      </c>
      <c r="BK22" s="179">
        <f t="shared" si="18"/>
        <v>0</v>
      </c>
      <c r="BL22" s="179">
        <f t="shared" si="18"/>
        <v>0</v>
      </c>
      <c r="BM22" s="179">
        <f t="shared" si="18"/>
        <v>0</v>
      </c>
      <c r="BN22" s="179">
        <f t="shared" si="18"/>
        <v>0</v>
      </c>
      <c r="BO22" s="179">
        <f t="shared" si="18"/>
        <v>0</v>
      </c>
      <c r="BP22" s="179">
        <f t="shared" si="18"/>
        <v>0</v>
      </c>
      <c r="BQ22" s="179">
        <f t="shared" si="18"/>
        <v>0</v>
      </c>
      <c r="BR22" s="179">
        <f t="shared" ref="BR22:EC22" si="19">-BR16</f>
        <v>0</v>
      </c>
      <c r="BS22" s="179">
        <f t="shared" si="19"/>
        <v>0</v>
      </c>
      <c r="BT22" s="179">
        <f t="shared" si="19"/>
        <v>0</v>
      </c>
      <c r="BU22" s="179">
        <f t="shared" si="19"/>
        <v>0</v>
      </c>
      <c r="BV22" s="179">
        <f t="shared" si="19"/>
        <v>0</v>
      </c>
      <c r="BW22" s="179">
        <f t="shared" si="19"/>
        <v>0</v>
      </c>
      <c r="BX22" s="179">
        <f t="shared" si="19"/>
        <v>0</v>
      </c>
      <c r="BY22" s="179">
        <f t="shared" si="19"/>
        <v>0</v>
      </c>
      <c r="BZ22" s="179">
        <f t="shared" si="19"/>
        <v>0</v>
      </c>
      <c r="CA22" s="179">
        <f t="shared" si="19"/>
        <v>0</v>
      </c>
      <c r="CB22" s="179">
        <f t="shared" si="19"/>
        <v>0</v>
      </c>
      <c r="CC22" s="179">
        <f t="shared" si="19"/>
        <v>0</v>
      </c>
      <c r="CD22" s="179">
        <f t="shared" si="19"/>
        <v>0</v>
      </c>
      <c r="CE22" s="179">
        <f t="shared" si="19"/>
        <v>0</v>
      </c>
      <c r="CF22" s="179">
        <f t="shared" si="19"/>
        <v>0</v>
      </c>
      <c r="CG22" s="179">
        <f t="shared" si="19"/>
        <v>0</v>
      </c>
      <c r="CH22" s="179">
        <f t="shared" si="19"/>
        <v>0</v>
      </c>
      <c r="CI22" s="179">
        <f t="shared" si="19"/>
        <v>0</v>
      </c>
      <c r="CJ22" s="179">
        <f t="shared" si="19"/>
        <v>0</v>
      </c>
      <c r="CK22" s="179">
        <f t="shared" si="19"/>
        <v>0</v>
      </c>
      <c r="CL22" s="179">
        <f t="shared" si="19"/>
        <v>0</v>
      </c>
      <c r="CM22" s="179">
        <f t="shared" si="19"/>
        <v>0</v>
      </c>
      <c r="CN22" s="179">
        <f t="shared" si="19"/>
        <v>0</v>
      </c>
      <c r="CO22" s="179">
        <f t="shared" si="19"/>
        <v>0</v>
      </c>
      <c r="CP22" s="179">
        <f t="shared" si="19"/>
        <v>0</v>
      </c>
      <c r="CQ22" s="179">
        <f t="shared" si="19"/>
        <v>0</v>
      </c>
      <c r="CR22" s="179">
        <f t="shared" si="19"/>
        <v>0</v>
      </c>
      <c r="CS22" s="179">
        <f t="shared" si="19"/>
        <v>0</v>
      </c>
      <c r="CT22" s="179">
        <f t="shared" si="19"/>
        <v>0</v>
      </c>
      <c r="CU22" s="179">
        <f t="shared" si="19"/>
        <v>0</v>
      </c>
      <c r="CV22" s="179">
        <f t="shared" si="19"/>
        <v>0</v>
      </c>
      <c r="CW22" s="179">
        <f t="shared" si="19"/>
        <v>0</v>
      </c>
      <c r="CX22" s="179">
        <f t="shared" si="19"/>
        <v>0</v>
      </c>
      <c r="CY22" s="179">
        <f t="shared" si="19"/>
        <v>0</v>
      </c>
      <c r="CZ22" s="179">
        <f t="shared" si="19"/>
        <v>0</v>
      </c>
      <c r="DA22" s="179">
        <f t="shared" si="19"/>
        <v>0</v>
      </c>
      <c r="DB22" s="179">
        <f t="shared" si="19"/>
        <v>0</v>
      </c>
      <c r="DC22" s="179">
        <f t="shared" si="19"/>
        <v>0</v>
      </c>
      <c r="DD22" s="179">
        <f t="shared" si="19"/>
        <v>0</v>
      </c>
      <c r="DE22" s="179">
        <f t="shared" si="19"/>
        <v>0</v>
      </c>
      <c r="DF22" s="179">
        <f t="shared" si="19"/>
        <v>0</v>
      </c>
      <c r="DG22" s="179">
        <f t="shared" si="19"/>
        <v>0</v>
      </c>
      <c r="DH22" s="179">
        <f t="shared" si="19"/>
        <v>0</v>
      </c>
      <c r="DI22" s="179">
        <f t="shared" si="19"/>
        <v>0</v>
      </c>
      <c r="DJ22" s="179">
        <f t="shared" si="19"/>
        <v>0</v>
      </c>
      <c r="DK22" s="179">
        <f t="shared" si="19"/>
        <v>0</v>
      </c>
      <c r="DL22" s="179">
        <f t="shared" si="19"/>
        <v>0</v>
      </c>
      <c r="DM22" s="179">
        <f t="shared" si="19"/>
        <v>0</v>
      </c>
      <c r="DN22" s="179">
        <f t="shared" si="19"/>
        <v>0</v>
      </c>
      <c r="DO22" s="179">
        <f t="shared" si="19"/>
        <v>0</v>
      </c>
      <c r="DP22" s="179">
        <f t="shared" si="19"/>
        <v>0</v>
      </c>
      <c r="DQ22" s="179">
        <f t="shared" si="19"/>
        <v>0</v>
      </c>
      <c r="DR22" s="179">
        <f t="shared" si="19"/>
        <v>0</v>
      </c>
      <c r="DS22" s="179">
        <f t="shared" si="19"/>
        <v>0</v>
      </c>
      <c r="DT22" s="179">
        <f t="shared" si="19"/>
        <v>0</v>
      </c>
      <c r="DU22" s="179">
        <f t="shared" ca="1" si="19"/>
        <v>0</v>
      </c>
      <c r="DV22" s="179">
        <f t="shared" si="19"/>
        <v>0</v>
      </c>
      <c r="DW22" s="179">
        <f t="shared" si="19"/>
        <v>0</v>
      </c>
      <c r="DX22" s="179">
        <f t="shared" si="19"/>
        <v>0</v>
      </c>
      <c r="DY22" s="179">
        <f t="shared" si="19"/>
        <v>0</v>
      </c>
      <c r="DZ22" s="179">
        <f t="shared" si="19"/>
        <v>0</v>
      </c>
      <c r="EA22" s="179">
        <f t="shared" si="19"/>
        <v>0</v>
      </c>
      <c r="EB22" s="179">
        <f t="shared" si="19"/>
        <v>0</v>
      </c>
      <c r="EC22" s="179">
        <f t="shared" si="19"/>
        <v>0</v>
      </c>
      <c r="ED22" s="179">
        <f t="shared" ref="ED22:EG22" si="20">-ED16</f>
        <v>0</v>
      </c>
      <c r="EE22" s="179">
        <f t="shared" si="20"/>
        <v>0</v>
      </c>
      <c r="EF22" s="179">
        <f t="shared" si="20"/>
        <v>0</v>
      </c>
      <c r="EG22" s="180">
        <f t="shared" si="20"/>
        <v>0</v>
      </c>
    </row>
    <row r="23" spans="1:137" x14ac:dyDescent="0.4">
      <c r="A23" s="80" t="s">
        <v>226</v>
      </c>
      <c r="B23" s="177"/>
      <c r="C23" s="177"/>
      <c r="D23" s="177"/>
      <c r="E23" s="179">
        <f t="shared" ref="E23:AJ23" si="21">MIN(E20+E21,MAX(E11,0)*$G$5)</f>
        <v>0</v>
      </c>
      <c r="F23" s="179">
        <f t="shared" si="21"/>
        <v>66843.100416666639</v>
      </c>
      <c r="G23" s="179">
        <f t="shared" si="21"/>
        <v>67286.916941266478</v>
      </c>
      <c r="H23" s="179">
        <f t="shared" si="21"/>
        <v>11719.828037145364</v>
      </c>
      <c r="I23" s="179">
        <f t="shared" si="21"/>
        <v>12165.836403811358</v>
      </c>
      <c r="J23" s="179">
        <f t="shared" si="21"/>
        <v>13877.058820803239</v>
      </c>
      <c r="K23" s="179">
        <f t="shared" si="21"/>
        <v>15595.619220243858</v>
      </c>
      <c r="L23" s="179">
        <f t="shared" si="21"/>
        <v>17321.543388534184</v>
      </c>
      <c r="M23" s="179">
        <f t="shared" si="21"/>
        <v>19054.85719463482</v>
      </c>
      <c r="N23" s="179">
        <f t="shared" si="21"/>
        <v>20795.586590315903</v>
      </c>
      <c r="O23" s="179">
        <f t="shared" si="21"/>
        <v>22543.757610408244</v>
      </c>
      <c r="P23" s="179">
        <f t="shared" si="21"/>
        <v>24299.396373055257</v>
      </c>
      <c r="Q23" s="179">
        <f t="shared" si="21"/>
        <v>26062.529079965767</v>
      </c>
      <c r="R23" s="179">
        <f t="shared" si="21"/>
        <v>26991.103600000173</v>
      </c>
      <c r="S23" s="179">
        <f t="shared" si="21"/>
        <v>28769.303136091738</v>
      </c>
      <c r="T23" s="179">
        <f t="shared" si="21"/>
        <v>30555.075725500839</v>
      </c>
      <c r="U23" s="179">
        <f t="shared" si="21"/>
        <v>32348.447906737594</v>
      </c>
      <c r="V23" s="179">
        <f t="shared" si="21"/>
        <v>34149.446303151431</v>
      </c>
      <c r="W23" s="179">
        <f t="shared" si="21"/>
        <v>35958.0976231881</v>
      </c>
      <c r="X23" s="179">
        <f t="shared" si="21"/>
        <v>37774.428660647332</v>
      </c>
      <c r="Y23" s="179">
        <f t="shared" si="21"/>
        <v>39598.466294941587</v>
      </c>
      <c r="Z23" s="179">
        <f t="shared" si="21"/>
        <v>41430.237491355438</v>
      </c>
      <c r="AA23" s="179">
        <f t="shared" si="21"/>
        <v>43269.769301305387</v>
      </c>
      <c r="AB23" s="179">
        <f t="shared" si="21"/>
        <v>45117.088862600831</v>
      </c>
      <c r="AC23" s="179">
        <f t="shared" si="21"/>
        <v>46972.223399705566</v>
      </c>
      <c r="AD23" s="179">
        <f t="shared" si="21"/>
        <v>53431.547851000498</v>
      </c>
      <c r="AE23" s="179">
        <f t="shared" si="21"/>
        <v>55344.950433329956</v>
      </c>
      <c r="AF23" s="179">
        <f t="shared" si="21"/>
        <v>57266.426905220207</v>
      </c>
      <c r="AG23" s="179">
        <f t="shared" si="21"/>
        <v>115208.00545320503</v>
      </c>
      <c r="AH23" s="179">
        <f t="shared" si="21"/>
        <v>117145.71435374038</v>
      </c>
      <c r="AI23" s="179">
        <f t="shared" si="21"/>
        <v>117717.78991567527</v>
      </c>
      <c r="AJ23" s="179">
        <f t="shared" si="21"/>
        <v>118291.27637027609</v>
      </c>
      <c r="AK23" s="179">
        <f t="shared" ref="AK23:BP23" si="22">MIN(AK20+AK21,MAX(AK11,0)*$G$5)</f>
        <v>118866.17719718479</v>
      </c>
      <c r="AL23" s="179">
        <f t="shared" si="22"/>
        <v>119442.49588462483</v>
      </c>
      <c r="AM23" s="179">
        <f t="shared" si="22"/>
        <v>120020.23592942301</v>
      </c>
      <c r="AN23" s="179">
        <f t="shared" si="22"/>
        <v>120599.40083702984</v>
      </c>
      <c r="AO23" s="179">
        <f t="shared" si="22"/>
        <v>121179.99412154149</v>
      </c>
      <c r="AP23" s="179">
        <f t="shared" si="22"/>
        <v>87393.92330660588</v>
      </c>
      <c r="AQ23" s="179">
        <f t="shared" si="22"/>
        <v>87984.462394910486</v>
      </c>
      <c r="AR23" s="179">
        <f t="shared" si="22"/>
        <v>88576.457911917882</v>
      </c>
      <c r="AS23" s="179">
        <f t="shared" si="22"/>
        <v>89169.913449574218</v>
      </c>
      <c r="AT23" s="179">
        <f t="shared" si="22"/>
        <v>89764.832608684272</v>
      </c>
      <c r="AU23" s="179">
        <f t="shared" si="22"/>
        <v>90361.218998933371</v>
      </c>
      <c r="AV23" s="179">
        <f t="shared" si="22"/>
        <v>90959.076238909402</v>
      </c>
      <c r="AW23" s="179">
        <f t="shared" si="22"/>
        <v>91558.407956124604</v>
      </c>
      <c r="AX23" s="179">
        <f t="shared" si="22"/>
        <v>92159.217787037473</v>
      </c>
      <c r="AY23" s="179">
        <f t="shared" si="22"/>
        <v>92761.509377075243</v>
      </c>
      <c r="AZ23" s="179">
        <f t="shared" si="22"/>
        <v>93365.286380655569</v>
      </c>
      <c r="BA23" s="179">
        <f t="shared" si="22"/>
        <v>93970.552461209125</v>
      </c>
      <c r="BB23" s="179">
        <f t="shared" si="22"/>
        <v>93678.450905057398</v>
      </c>
      <c r="BC23" s="179">
        <f t="shared" si="22"/>
        <v>94286.706166011121</v>
      </c>
      <c r="BD23" s="179">
        <f t="shared" si="22"/>
        <v>94896.461548528721</v>
      </c>
      <c r="BE23" s="179">
        <f t="shared" si="22"/>
        <v>95507.720752314781</v>
      </c>
      <c r="BF23" s="179">
        <f t="shared" si="22"/>
        <v>96120.487486198093</v>
      </c>
      <c r="BG23" s="179">
        <f t="shared" si="22"/>
        <v>96734.765468154787</v>
      </c>
      <c r="BH23" s="179">
        <f t="shared" si="22"/>
        <v>97350.558425330149</v>
      </c>
      <c r="BI23" s="179">
        <f t="shared" si="22"/>
        <v>97967.870094061669</v>
      </c>
      <c r="BJ23" s="179">
        <f t="shared" si="22"/>
        <v>98586.704219901963</v>
      </c>
      <c r="BK23" s="179">
        <f t="shared" si="22"/>
        <v>99207.064557640842</v>
      </c>
      <c r="BL23" s="179">
        <f t="shared" si="22"/>
        <v>99828.954871328635</v>
      </c>
      <c r="BM23" s="179">
        <f t="shared" si="22"/>
        <v>100452.37893429873</v>
      </c>
      <c r="BN23" s="179">
        <f t="shared" si="22"/>
        <v>100158.68627668631</v>
      </c>
      <c r="BO23" s="179">
        <f t="shared" si="22"/>
        <v>100785.18919546861</v>
      </c>
      <c r="BP23" s="179">
        <f t="shared" si="22"/>
        <v>101413.23723946177</v>
      </c>
      <c r="BQ23" s="179">
        <f t="shared" ref="BQ23:CV23" si="23">MIN(BQ20+BQ21,MAX(BQ11,0)*$G$5)</f>
        <v>102042.83421936132</v>
      </c>
      <c r="BR23" s="179">
        <f t="shared" si="23"/>
        <v>102673.98395526127</v>
      </c>
      <c r="BS23" s="179">
        <f t="shared" si="23"/>
        <v>103306.69027667648</v>
      </c>
      <c r="BT23" s="179">
        <f t="shared" si="23"/>
        <v>103940.95702256712</v>
      </c>
      <c r="BU23" s="179">
        <f t="shared" si="23"/>
        <v>104576.78804136068</v>
      </c>
      <c r="BV23" s="179">
        <f t="shared" si="23"/>
        <v>105214.18719097612</v>
      </c>
      <c r="BW23" s="179">
        <f t="shared" si="23"/>
        <v>105853.15833884725</v>
      </c>
      <c r="BX23" s="179">
        <f t="shared" si="23"/>
        <v>106493.70536194566</v>
      </c>
      <c r="BY23" s="179">
        <f t="shared" si="23"/>
        <v>107135.83214680487</v>
      </c>
      <c r="BZ23" s="179">
        <f t="shared" si="23"/>
        <v>106840.64409359256</v>
      </c>
      <c r="CA23" s="179">
        <f t="shared" si="23"/>
        <v>107485.94209993833</v>
      </c>
      <c r="CB23" s="179">
        <f t="shared" si="23"/>
        <v>108132.83158525126</v>
      </c>
      <c r="CC23" s="179">
        <f t="shared" si="23"/>
        <v>108781.31647454789</v>
      </c>
      <c r="CD23" s="179">
        <f t="shared" si="23"/>
        <v>109431.40070252471</v>
      </c>
      <c r="CE23" s="179">
        <f t="shared" si="23"/>
        <v>110083.08821358245</v>
      </c>
      <c r="CF23" s="179">
        <f t="shared" si="23"/>
        <v>110736.38296184975</v>
      </c>
      <c r="CG23" s="179">
        <f t="shared" si="23"/>
        <v>111391.28891120708</v>
      </c>
      <c r="CH23" s="179">
        <f t="shared" si="23"/>
        <v>112047.81003531106</v>
      </c>
      <c r="CI23" s="179">
        <f t="shared" si="23"/>
        <v>112705.9503176182</v>
      </c>
      <c r="CJ23" s="179">
        <f t="shared" si="23"/>
        <v>113365.71375140958</v>
      </c>
      <c r="CK23" s="179">
        <f t="shared" si="23"/>
        <v>114027.10433981463</v>
      </c>
      <c r="CL23" s="179">
        <f t="shared" si="23"/>
        <v>113730.52233681684</v>
      </c>
      <c r="CM23" s="179">
        <f t="shared" si="23"/>
        <v>114395.17928335299</v>
      </c>
      <c r="CN23" s="179">
        <f t="shared" si="23"/>
        <v>115061.47545322537</v>
      </c>
      <c r="CO23" s="179">
        <f t="shared" si="23"/>
        <v>115729.4148892009</v>
      </c>
      <c r="CP23" s="179">
        <f t="shared" si="23"/>
        <v>116399.00164401707</v>
      </c>
      <c r="CQ23" s="179">
        <f t="shared" si="23"/>
        <v>117070.23978040657</v>
      </c>
      <c r="CR23" s="179">
        <f t="shared" si="23"/>
        <v>117743.1333711219</v>
      </c>
      <c r="CS23" s="179">
        <f t="shared" si="23"/>
        <v>118417.68649895994</v>
      </c>
      <c r="CT23" s="179">
        <f t="shared" si="23"/>
        <v>119093.90325678703</v>
      </c>
      <c r="CU23" s="179">
        <f t="shared" si="23"/>
        <v>119771.78774756345</v>
      </c>
      <c r="CV23" s="179">
        <f t="shared" si="23"/>
        <v>120451.34408436865</v>
      </c>
      <c r="CW23" s="179">
        <f t="shared" ref="CW23:EG23" si="24">MIN(CW20+CW21,MAX(CW11,0)*$G$5)</f>
        <v>121132.57639042575</v>
      </c>
      <c r="CX23" s="179">
        <f t="shared" si="24"/>
        <v>120834.70785298529</v>
      </c>
      <c r="CY23" s="179">
        <f t="shared" si="24"/>
        <v>121519.30450791755</v>
      </c>
      <c r="CZ23" s="179">
        <f t="shared" si="24"/>
        <v>122205.58956288605</v>
      </c>
      <c r="DA23" s="179">
        <f t="shared" si="24"/>
        <v>122893.56718194077</v>
      </c>
      <c r="DB23" s="179">
        <f t="shared" si="24"/>
        <v>123583.24153940145</v>
      </c>
      <c r="DC23" s="179">
        <f t="shared" si="24"/>
        <v>124274.61681988263</v>
      </c>
      <c r="DD23" s="179">
        <f t="shared" si="24"/>
        <v>124967.69721831944</v>
      </c>
      <c r="DE23" s="179">
        <f t="shared" si="24"/>
        <v>125662.48693999264</v>
      </c>
      <c r="DF23" s="179">
        <f t="shared" si="24"/>
        <v>126358.9902005545</v>
      </c>
      <c r="DG23" s="179">
        <f t="shared" si="24"/>
        <v>127057.21122605423</v>
      </c>
      <c r="DH23" s="179">
        <f t="shared" si="24"/>
        <v>127757.1542529635</v>
      </c>
      <c r="DI23" s="179">
        <f t="shared" si="24"/>
        <v>128458.82352820247</v>
      </c>
      <c r="DJ23" s="179">
        <f t="shared" si="24"/>
        <v>128159.78207879898</v>
      </c>
      <c r="DK23" s="179">
        <f t="shared" si="24"/>
        <v>128864.91663337914</v>
      </c>
      <c r="DL23" s="179">
        <f t="shared" si="24"/>
        <v>129571.79023999664</v>
      </c>
      <c r="DM23" s="179">
        <f t="shared" si="24"/>
        <v>130280.40718762318</v>
      </c>
      <c r="DN23" s="179">
        <f t="shared" si="24"/>
        <v>130990.77177580757</v>
      </c>
      <c r="DO23" s="179">
        <f t="shared" si="24"/>
        <v>131702.88831470319</v>
      </c>
      <c r="DP23" s="179">
        <f t="shared" si="24"/>
        <v>132416.76112509315</v>
      </c>
      <c r="DQ23" s="179">
        <f t="shared" si="24"/>
        <v>133132.39453841653</v>
      </c>
      <c r="DR23" s="179">
        <f t="shared" si="24"/>
        <v>133849.79289679514</v>
      </c>
      <c r="DS23" s="179">
        <f t="shared" si="24"/>
        <v>134568.96055305994</v>
      </c>
      <c r="DT23" s="179">
        <f t="shared" si="24"/>
        <v>135289.90187077646</v>
      </c>
      <c r="DU23" s="179">
        <f t="shared" ca="1" si="24"/>
        <v>13729706.727026183</v>
      </c>
      <c r="DV23" s="179">
        <f t="shared" ca="1" si="24"/>
        <v>0</v>
      </c>
      <c r="DW23" s="179">
        <f t="shared" ca="1" si="24"/>
        <v>0</v>
      </c>
      <c r="DX23" s="179">
        <f t="shared" ca="1" si="24"/>
        <v>0</v>
      </c>
      <c r="DY23" s="179">
        <f t="shared" ca="1" si="24"/>
        <v>0</v>
      </c>
      <c r="DZ23" s="179">
        <f t="shared" ca="1" si="24"/>
        <v>0</v>
      </c>
      <c r="EA23" s="179">
        <f t="shared" ca="1" si="24"/>
        <v>0</v>
      </c>
      <c r="EB23" s="179">
        <f t="shared" ca="1" si="24"/>
        <v>0</v>
      </c>
      <c r="EC23" s="179">
        <f t="shared" ca="1" si="24"/>
        <v>0</v>
      </c>
      <c r="ED23" s="179">
        <f t="shared" ca="1" si="24"/>
        <v>0</v>
      </c>
      <c r="EE23" s="179">
        <f t="shared" ca="1" si="24"/>
        <v>0</v>
      </c>
      <c r="EF23" s="179">
        <f t="shared" ca="1" si="24"/>
        <v>0</v>
      </c>
      <c r="EG23" s="180">
        <f t="shared" ca="1" si="24"/>
        <v>0</v>
      </c>
    </row>
    <row r="24" spans="1:137" x14ac:dyDescent="0.4">
      <c r="A24" s="80" t="s">
        <v>77</v>
      </c>
      <c r="B24" s="177"/>
      <c r="C24" s="177"/>
      <c r="D24" s="177"/>
      <c r="E24" s="179">
        <f>E20+E21+E22-E23</f>
        <v>13586781.25</v>
      </c>
      <c r="F24" s="179">
        <f t="shared" ref="F24:BQ24" si="25">F20+F21+F22-F23</f>
        <v>13609037.899473347</v>
      </c>
      <c r="G24" s="179">
        <f t="shared" si="25"/>
        <v>13628108.679353962</v>
      </c>
      <c r="H24" s="179">
        <f t="shared" si="25"/>
        <v>13705759.619305324</v>
      </c>
      <c r="I24" s="179">
        <f t="shared" si="25"/>
        <v>13780565.238390174</v>
      </c>
      <c r="J24" s="179">
        <f t="shared" si="25"/>
        <v>13857058.731173236</v>
      </c>
      <c r="K24" s="179">
        <f t="shared" si="25"/>
        <v>13932335.294587031</v>
      </c>
      <c r="L24" s="179">
        <f t="shared" si="25"/>
        <v>13997511.606158411</v>
      </c>
      <c r="M24" s="179">
        <f t="shared" si="25"/>
        <v>14070249.997139554</v>
      </c>
      <c r="N24" s="179">
        <f t="shared" si="25"/>
        <v>14138738.781159161</v>
      </c>
      <c r="O24" s="179">
        <f t="shared" si="25"/>
        <v>14208914.414991187</v>
      </c>
      <c r="P24" s="179">
        <f t="shared" si="25"/>
        <v>14274779.300052408</v>
      </c>
      <c r="Q24" s="179">
        <f t="shared" si="25"/>
        <v>14342328.292492285</v>
      </c>
      <c r="R24" s="179">
        <f t="shared" si="25"/>
        <v>14409391.684963714</v>
      </c>
      <c r="S24" s="179">
        <f t="shared" si="25"/>
        <v>14472058.814565163</v>
      </c>
      <c r="T24" s="179">
        <f t="shared" si="25"/>
        <v>14536408.985126106</v>
      </c>
      <c r="U24" s="179">
        <f t="shared" si="25"/>
        <v>14596302.972672133</v>
      </c>
      <c r="V24" s="179">
        <f t="shared" si="25"/>
        <v>14657873.544249149</v>
      </c>
      <c r="W24" s="179">
        <f t="shared" si="25"/>
        <v>14718039.233612819</v>
      </c>
      <c r="X24" s="179">
        <f t="shared" si="25"/>
        <v>14767415.066578494</v>
      </c>
      <c r="Y24" s="179">
        <f t="shared" si="25"/>
        <v>14824658.7415342</v>
      </c>
      <c r="Z24" s="179">
        <f t="shared" si="25"/>
        <v>14877300.061087945</v>
      </c>
      <c r="AA24" s="179">
        <f t="shared" si="25"/>
        <v>14931593.039731935</v>
      </c>
      <c r="AB24" s="179">
        <f t="shared" si="25"/>
        <v>14981226.071658017</v>
      </c>
      <c r="AC24" s="179">
        <f t="shared" si="25"/>
        <v>15032498.124917321</v>
      </c>
      <c r="AD24" s="179">
        <f t="shared" si="25"/>
        <v>15077647.086938901</v>
      </c>
      <c r="AE24" s="179">
        <f t="shared" si="25"/>
        <v>15117979.059851605</v>
      </c>
      <c r="AF24" s="179">
        <f t="shared" si="25"/>
        <v>15159853.711932641</v>
      </c>
      <c r="AG24" s="179">
        <f t="shared" si="25"/>
        <v>15140844.281308139</v>
      </c>
      <c r="AH24" s="179">
        <f t="shared" si="25"/>
        <v>15122989.592088712</v>
      </c>
      <c r="AI24" s="179">
        <f t="shared" si="25"/>
        <v>15104445.739358813</v>
      </c>
      <c r="AJ24" s="179">
        <f t="shared" si="25"/>
        <v>15075592.762276355</v>
      </c>
      <c r="AK24" s="179">
        <f t="shared" si="25"/>
        <v>15055589.70209318</v>
      </c>
      <c r="AL24" s="179">
        <f t="shared" si="25"/>
        <v>15031684.161911964</v>
      </c>
      <c r="AM24" s="179">
        <f t="shared" si="25"/>
        <v>15010239.098027211</v>
      </c>
      <c r="AN24" s="179">
        <f t="shared" si="25"/>
        <v>14984888.875480847</v>
      </c>
      <c r="AO24" s="179">
        <f t="shared" si="25"/>
        <v>14961977.178049145</v>
      </c>
      <c r="AP24" s="179">
        <f t="shared" si="25"/>
        <v>14972701.300502954</v>
      </c>
      <c r="AQ24" s="179">
        <f t="shared" si="25"/>
        <v>14979727.816037899</v>
      </c>
      <c r="AR24" s="179">
        <f t="shared" si="25"/>
        <v>14989385.80948505</v>
      </c>
      <c r="AS24" s="179">
        <f t="shared" si="25"/>
        <v>14995332.747413471</v>
      </c>
      <c r="AT24" s="179">
        <f t="shared" si="25"/>
        <v>15003904.70059149</v>
      </c>
      <c r="AU24" s="179">
        <f t="shared" si="25"/>
        <v>15011936.480758293</v>
      </c>
      <c r="AV24" s="179">
        <f t="shared" si="25"/>
        <v>15013052.304432118</v>
      </c>
      <c r="AW24" s="179">
        <f t="shared" si="25"/>
        <v>15019946.88403775</v>
      </c>
      <c r="AX24" s="179">
        <f t="shared" si="25"/>
        <v>15023098.446400916</v>
      </c>
      <c r="AY24" s="179">
        <f t="shared" si="25"/>
        <v>15028855.805438489</v>
      </c>
      <c r="AZ24" s="179">
        <f t="shared" si="25"/>
        <v>15030857.831781391</v>
      </c>
      <c r="BA24" s="179">
        <f t="shared" si="25"/>
        <v>15035457.032435481</v>
      </c>
      <c r="BB24" s="179">
        <f t="shared" si="25"/>
        <v>15040378.495404214</v>
      </c>
      <c r="BC24" s="179">
        <f t="shared" si="25"/>
        <v>15041532.220500631</v>
      </c>
      <c r="BD24" s="179">
        <f t="shared" si="25"/>
        <v>15045275.512853282</v>
      </c>
      <c r="BE24" s="179">
        <f t="shared" si="25"/>
        <v>15045239.297944222</v>
      </c>
      <c r="BF24" s="179">
        <f t="shared" si="25"/>
        <v>15047782.874728743</v>
      </c>
      <c r="BG24" s="179">
        <f t="shared" si="25"/>
        <v>15049728.853865758</v>
      </c>
      <c r="BH24" s="179">
        <f t="shared" si="25"/>
        <v>15041492.598385364</v>
      </c>
      <c r="BI24" s="179">
        <f t="shared" si="25"/>
        <v>15042164.222357538</v>
      </c>
      <c r="BJ24" s="179">
        <f t="shared" si="25"/>
        <v>15039029.280933416</v>
      </c>
      <c r="BK24" s="179">
        <f t="shared" si="25"/>
        <v>15038445.556434313</v>
      </c>
      <c r="BL24" s="179">
        <f t="shared" si="25"/>
        <v>15034044.767141476</v>
      </c>
      <c r="BM24" s="179">
        <f t="shared" si="25"/>
        <v>15032183.040690638</v>
      </c>
      <c r="BN24" s="179">
        <f t="shared" si="25"/>
        <v>15030602.79801894</v>
      </c>
      <c r="BO24" s="179">
        <f t="shared" si="25"/>
        <v>15025196.007287014</v>
      </c>
      <c r="BP24" s="179">
        <f t="shared" si="25"/>
        <v>15022315.393901911</v>
      </c>
      <c r="BQ24" s="179">
        <f t="shared" si="25"/>
        <v>15015598.369481307</v>
      </c>
      <c r="BR24" s="179">
        <f t="shared" ref="BR24:EC24" si="26">BR20+BR21+BR22-BR23</f>
        <v>15011394.06973986</v>
      </c>
      <c r="BS24" s="179">
        <f t="shared" si="26"/>
        <v>15006529.49261005</v>
      </c>
      <c r="BT24" s="179">
        <f t="shared" si="26"/>
        <v>14991447.041168671</v>
      </c>
      <c r="BU24" s="179">
        <f t="shared" si="26"/>
        <v>14985181.557127843</v>
      </c>
      <c r="BV24" s="179">
        <f t="shared" si="26"/>
        <v>14975057.542753667</v>
      </c>
      <c r="BW24" s="179">
        <f t="shared" si="26"/>
        <v>14967408.208933441</v>
      </c>
      <c r="BX24" s="179">
        <f t="shared" si="26"/>
        <v>14955891.893587172</v>
      </c>
      <c r="BY24" s="179">
        <f t="shared" si="26"/>
        <v>14946834.200962977</v>
      </c>
      <c r="BZ24" s="179">
        <f t="shared" si="26"/>
        <v>14938012.297618102</v>
      </c>
      <c r="CA24" s="179">
        <f t="shared" si="26"/>
        <v>14925317.210437391</v>
      </c>
      <c r="CB24" s="179">
        <f t="shared" si="26"/>
        <v>14915062.014916904</v>
      </c>
      <c r="CC24" s="179">
        <f t="shared" si="26"/>
        <v>14900925.919734128</v>
      </c>
      <c r="CD24" s="179">
        <f t="shared" si="26"/>
        <v>14889212.201251438</v>
      </c>
      <c r="CE24" s="179">
        <f t="shared" si="26"/>
        <v>14876769.978727868</v>
      </c>
      <c r="CF24" s="179">
        <f t="shared" si="26"/>
        <v>14854123.75337613</v>
      </c>
      <c r="CG24" s="179">
        <f t="shared" si="26"/>
        <v>14840143.226212567</v>
      </c>
      <c r="CH24" s="179">
        <f t="shared" si="26"/>
        <v>14822265.231779883</v>
      </c>
      <c r="CI24" s="179">
        <f t="shared" si="26"/>
        <v>14806761.120562678</v>
      </c>
      <c r="CJ24" s="179">
        <f t="shared" si="26"/>
        <v>14787353.392468216</v>
      </c>
      <c r="CK24" s="179">
        <f t="shared" si="26"/>
        <v>14770299.181454711</v>
      </c>
      <c r="CL24" s="179">
        <f t="shared" si="26"/>
        <v>14753429.713892605</v>
      </c>
      <c r="CM24" s="179">
        <f t="shared" si="26"/>
        <v>14732654.099763419</v>
      </c>
      <c r="CN24" s="179">
        <f t="shared" si="26"/>
        <v>14714206.809182346</v>
      </c>
      <c r="CO24" s="179">
        <f t="shared" si="26"/>
        <v>14691848.066047318</v>
      </c>
      <c r="CP24" s="179">
        <f t="shared" si="26"/>
        <v>14671795.650398927</v>
      </c>
      <c r="CQ24" s="179">
        <f t="shared" si="26"/>
        <v>14650940.496357676</v>
      </c>
      <c r="CR24" s="179">
        <f t="shared" si="26"/>
        <v>14623058.113567175</v>
      </c>
      <c r="CS24" s="179">
        <f t="shared" si="26"/>
        <v>14600535.900512004</v>
      </c>
      <c r="CT24" s="179">
        <f t="shared" si="26"/>
        <v>14574091.357338358</v>
      </c>
      <c r="CU24" s="179">
        <f t="shared" si="26"/>
        <v>14549893.927558251</v>
      </c>
      <c r="CV24" s="179">
        <f t="shared" si="26"/>
        <v>14521770.589161575</v>
      </c>
      <c r="CW24" s="179">
        <f t="shared" si="26"/>
        <v>14495869.260234887</v>
      </c>
      <c r="CX24" s="179">
        <f t="shared" si="26"/>
        <v>14470095.943432504</v>
      </c>
      <c r="CY24" s="179">
        <f t="shared" si="26"/>
        <v>14440398.27743401</v>
      </c>
      <c r="CZ24" s="179">
        <f t="shared" si="26"/>
        <v>14412890.309858048</v>
      </c>
      <c r="DA24" s="179">
        <f t="shared" si="26"/>
        <v>14381455.376335574</v>
      </c>
      <c r="DB24" s="179">
        <f t="shared" si="26"/>
        <v>14352183.219482685</v>
      </c>
      <c r="DC24" s="179">
        <f t="shared" si="26"/>
        <v>14322027.72563253</v>
      </c>
      <c r="DD24" s="179">
        <f t="shared" si="26"/>
        <v>14281865.378060091</v>
      </c>
      <c r="DE24" s="179">
        <f t="shared" si="26"/>
        <v>14249860.881907871</v>
      </c>
      <c r="DF24" s="179">
        <f t="shared" si="26"/>
        <v>14213926.003601471</v>
      </c>
      <c r="DG24" s="179">
        <f t="shared" si="26"/>
        <v>14180081.248554178</v>
      </c>
      <c r="DH24" s="179">
        <f t="shared" si="26"/>
        <v>14142305.411600631</v>
      </c>
      <c r="DI24" s="179">
        <f t="shared" si="26"/>
        <v>14106589.368857376</v>
      </c>
      <c r="DJ24" s="179">
        <f t="shared" si="26"/>
        <v>14070938.147963095</v>
      </c>
      <c r="DK24" s="179">
        <f t="shared" si="26"/>
        <v>14031361.968678907</v>
      </c>
      <c r="DL24" s="179">
        <f t="shared" si="26"/>
        <v>13993805.411408493</v>
      </c>
      <c r="DM24" s="179">
        <f t="shared" si="26"/>
        <v>13952324.287023189</v>
      </c>
      <c r="DN24" s="179">
        <f t="shared" si="26"/>
        <v>13912830.432838375</v>
      </c>
      <c r="DO24" s="179">
        <f t="shared" si="26"/>
        <v>13872365.468283432</v>
      </c>
      <c r="DP24" s="179">
        <f t="shared" si="26"/>
        <v>13822091.461417058</v>
      </c>
      <c r="DQ24" s="179">
        <f t="shared" si="26"/>
        <v>13779601.940235358</v>
      </c>
      <c r="DR24" s="179">
        <f t="shared" si="26"/>
        <v>13733192.177667752</v>
      </c>
      <c r="DS24" s="179">
        <f t="shared" si="26"/>
        <v>13688683.104420353</v>
      </c>
      <c r="DT24" s="179">
        <f t="shared" si="26"/>
        <v>13640256.297072085</v>
      </c>
      <c r="DU24" s="179">
        <f t="shared" ca="1" si="26"/>
        <v>0</v>
      </c>
      <c r="DV24" s="179">
        <f t="shared" ca="1" si="26"/>
        <v>0</v>
      </c>
      <c r="DW24" s="179">
        <f t="shared" ca="1" si="26"/>
        <v>0</v>
      </c>
      <c r="DX24" s="179">
        <f t="shared" ca="1" si="26"/>
        <v>0</v>
      </c>
      <c r="DY24" s="179">
        <f t="shared" ca="1" si="26"/>
        <v>0</v>
      </c>
      <c r="DZ24" s="179">
        <f t="shared" ca="1" si="26"/>
        <v>0</v>
      </c>
      <c r="EA24" s="179">
        <f t="shared" ca="1" si="26"/>
        <v>0</v>
      </c>
      <c r="EB24" s="179">
        <f t="shared" ca="1" si="26"/>
        <v>0</v>
      </c>
      <c r="EC24" s="179">
        <f t="shared" ca="1" si="26"/>
        <v>0</v>
      </c>
      <c r="ED24" s="179">
        <f t="shared" ref="ED24:EG24" ca="1" si="27">ED20+ED21+ED22-ED23</f>
        <v>0</v>
      </c>
      <c r="EE24" s="179">
        <f t="shared" ca="1" si="27"/>
        <v>0</v>
      </c>
      <c r="EF24" s="179">
        <f t="shared" ca="1" si="27"/>
        <v>0</v>
      </c>
      <c r="EG24" s="180">
        <f t="shared" ca="1" si="27"/>
        <v>0</v>
      </c>
    </row>
    <row r="25" spans="1:137" x14ac:dyDescent="0.4">
      <c r="A25" s="110" t="s">
        <v>201</v>
      </c>
      <c r="B25" s="185"/>
      <c r="C25" s="142" t="s">
        <v>167</v>
      </c>
      <c r="D25" s="186">
        <f ca="1">IFERROR(XIRR(E25:EG25,E10:EG10),0)</f>
        <v>7.9999998211860726E-2</v>
      </c>
      <c r="E25" s="187">
        <f>-E22+E23</f>
        <v>-13586781.25</v>
      </c>
      <c r="F25" s="187">
        <f t="shared" ref="F25:BQ25" si="28">-F22+F23</f>
        <v>66843.100416666639</v>
      </c>
      <c r="G25" s="187">
        <f t="shared" si="28"/>
        <v>67286.916941266478</v>
      </c>
      <c r="H25" s="187">
        <f t="shared" si="28"/>
        <v>11719.828037145364</v>
      </c>
      <c r="I25" s="187">
        <f t="shared" si="28"/>
        <v>12165.836403811358</v>
      </c>
      <c r="J25" s="187">
        <f t="shared" si="28"/>
        <v>13877.058820803239</v>
      </c>
      <c r="K25" s="187">
        <f t="shared" si="28"/>
        <v>15595.619220243858</v>
      </c>
      <c r="L25" s="187">
        <f t="shared" si="28"/>
        <v>17321.543388534184</v>
      </c>
      <c r="M25" s="187">
        <f t="shared" si="28"/>
        <v>19054.85719463482</v>
      </c>
      <c r="N25" s="187">
        <f t="shared" si="28"/>
        <v>20795.586590315903</v>
      </c>
      <c r="O25" s="187">
        <f t="shared" si="28"/>
        <v>22543.757610408244</v>
      </c>
      <c r="P25" s="187">
        <f t="shared" si="28"/>
        <v>24299.396373055257</v>
      </c>
      <c r="Q25" s="187">
        <f t="shared" si="28"/>
        <v>26062.529079965767</v>
      </c>
      <c r="R25" s="187">
        <f t="shared" si="28"/>
        <v>26991.103600000173</v>
      </c>
      <c r="S25" s="187">
        <f t="shared" si="28"/>
        <v>28769.303136091738</v>
      </c>
      <c r="T25" s="187">
        <f t="shared" si="28"/>
        <v>30555.075725500839</v>
      </c>
      <c r="U25" s="187">
        <f t="shared" si="28"/>
        <v>32348.447906737594</v>
      </c>
      <c r="V25" s="187">
        <f t="shared" si="28"/>
        <v>34149.446303151431</v>
      </c>
      <c r="W25" s="187">
        <f t="shared" si="28"/>
        <v>35958.0976231881</v>
      </c>
      <c r="X25" s="187">
        <f t="shared" si="28"/>
        <v>37774.428660647332</v>
      </c>
      <c r="Y25" s="187">
        <f t="shared" si="28"/>
        <v>39598.466294941587</v>
      </c>
      <c r="Z25" s="187">
        <f t="shared" si="28"/>
        <v>41430.237491355438</v>
      </c>
      <c r="AA25" s="187">
        <f t="shared" si="28"/>
        <v>43269.769301305387</v>
      </c>
      <c r="AB25" s="187">
        <f t="shared" si="28"/>
        <v>45117.088862600831</v>
      </c>
      <c r="AC25" s="187">
        <f t="shared" si="28"/>
        <v>46972.223399705566</v>
      </c>
      <c r="AD25" s="187">
        <f t="shared" si="28"/>
        <v>53431.547851000498</v>
      </c>
      <c r="AE25" s="187">
        <f t="shared" si="28"/>
        <v>55344.950433329956</v>
      </c>
      <c r="AF25" s="187">
        <f t="shared" si="28"/>
        <v>57266.426905220207</v>
      </c>
      <c r="AG25" s="187">
        <f t="shared" si="28"/>
        <v>115208.00545320503</v>
      </c>
      <c r="AH25" s="187">
        <f t="shared" si="28"/>
        <v>117145.71435374038</v>
      </c>
      <c r="AI25" s="187">
        <f t="shared" si="28"/>
        <v>117717.78991567527</v>
      </c>
      <c r="AJ25" s="187">
        <f t="shared" si="28"/>
        <v>118291.27637027609</v>
      </c>
      <c r="AK25" s="187">
        <f t="shared" si="28"/>
        <v>118866.17719718479</v>
      </c>
      <c r="AL25" s="187">
        <f t="shared" si="28"/>
        <v>119442.49588462483</v>
      </c>
      <c r="AM25" s="187">
        <f t="shared" si="28"/>
        <v>120020.23592942301</v>
      </c>
      <c r="AN25" s="187">
        <f t="shared" si="28"/>
        <v>120599.40083702984</v>
      </c>
      <c r="AO25" s="187">
        <f t="shared" si="28"/>
        <v>121179.99412154149</v>
      </c>
      <c r="AP25" s="187">
        <f t="shared" si="28"/>
        <v>87393.92330660588</v>
      </c>
      <c r="AQ25" s="187">
        <f t="shared" si="28"/>
        <v>87984.462394910486</v>
      </c>
      <c r="AR25" s="187">
        <f t="shared" si="28"/>
        <v>88576.457911917882</v>
      </c>
      <c r="AS25" s="187">
        <f t="shared" si="28"/>
        <v>89169.913449574218</v>
      </c>
      <c r="AT25" s="187">
        <f t="shared" si="28"/>
        <v>89764.832608684272</v>
      </c>
      <c r="AU25" s="187">
        <f t="shared" si="28"/>
        <v>90361.218998933371</v>
      </c>
      <c r="AV25" s="187">
        <f t="shared" si="28"/>
        <v>90959.076238909402</v>
      </c>
      <c r="AW25" s="187">
        <f t="shared" si="28"/>
        <v>91558.407956124604</v>
      </c>
      <c r="AX25" s="187">
        <f t="shared" si="28"/>
        <v>92159.217787037473</v>
      </c>
      <c r="AY25" s="187">
        <f t="shared" si="28"/>
        <v>92761.509377075243</v>
      </c>
      <c r="AZ25" s="187">
        <f t="shared" si="28"/>
        <v>93365.286380655569</v>
      </c>
      <c r="BA25" s="187">
        <f t="shared" si="28"/>
        <v>93970.552461209125</v>
      </c>
      <c r="BB25" s="187">
        <f t="shared" si="28"/>
        <v>93678.450905057398</v>
      </c>
      <c r="BC25" s="187">
        <f t="shared" si="28"/>
        <v>94286.706166011121</v>
      </c>
      <c r="BD25" s="187">
        <f t="shared" si="28"/>
        <v>94896.461548528721</v>
      </c>
      <c r="BE25" s="187">
        <f t="shared" si="28"/>
        <v>95507.720752314781</v>
      </c>
      <c r="BF25" s="187">
        <f t="shared" si="28"/>
        <v>96120.487486198093</v>
      </c>
      <c r="BG25" s="187">
        <f t="shared" si="28"/>
        <v>96734.765468154787</v>
      </c>
      <c r="BH25" s="187">
        <f t="shared" si="28"/>
        <v>97350.558425330149</v>
      </c>
      <c r="BI25" s="187">
        <f t="shared" si="28"/>
        <v>97967.870094061669</v>
      </c>
      <c r="BJ25" s="187">
        <f t="shared" si="28"/>
        <v>98586.704219901963</v>
      </c>
      <c r="BK25" s="187">
        <f t="shared" si="28"/>
        <v>99207.064557640842</v>
      </c>
      <c r="BL25" s="187">
        <f t="shared" si="28"/>
        <v>99828.954871328635</v>
      </c>
      <c r="BM25" s="187">
        <f t="shared" si="28"/>
        <v>100452.37893429873</v>
      </c>
      <c r="BN25" s="187">
        <f t="shared" si="28"/>
        <v>100158.68627668631</v>
      </c>
      <c r="BO25" s="187">
        <f t="shared" si="28"/>
        <v>100785.18919546861</v>
      </c>
      <c r="BP25" s="187">
        <f t="shared" si="28"/>
        <v>101413.23723946177</v>
      </c>
      <c r="BQ25" s="187">
        <f t="shared" si="28"/>
        <v>102042.83421936132</v>
      </c>
      <c r="BR25" s="187">
        <f t="shared" ref="BR25:EC25" si="29">-BR22+BR23</f>
        <v>102673.98395526127</v>
      </c>
      <c r="BS25" s="187">
        <f t="shared" si="29"/>
        <v>103306.69027667648</v>
      </c>
      <c r="BT25" s="187">
        <f t="shared" si="29"/>
        <v>103940.95702256712</v>
      </c>
      <c r="BU25" s="187">
        <f t="shared" si="29"/>
        <v>104576.78804136068</v>
      </c>
      <c r="BV25" s="187">
        <f t="shared" si="29"/>
        <v>105214.18719097612</v>
      </c>
      <c r="BW25" s="187">
        <f t="shared" si="29"/>
        <v>105853.15833884725</v>
      </c>
      <c r="BX25" s="187">
        <f t="shared" si="29"/>
        <v>106493.70536194566</v>
      </c>
      <c r="BY25" s="187">
        <f t="shared" si="29"/>
        <v>107135.83214680487</v>
      </c>
      <c r="BZ25" s="187">
        <f t="shared" si="29"/>
        <v>106840.64409359256</v>
      </c>
      <c r="CA25" s="187">
        <f t="shared" si="29"/>
        <v>107485.94209993833</v>
      </c>
      <c r="CB25" s="187">
        <f t="shared" si="29"/>
        <v>108132.83158525126</v>
      </c>
      <c r="CC25" s="187">
        <f t="shared" si="29"/>
        <v>108781.31647454789</v>
      </c>
      <c r="CD25" s="187">
        <f t="shared" si="29"/>
        <v>109431.40070252471</v>
      </c>
      <c r="CE25" s="187">
        <f t="shared" si="29"/>
        <v>110083.08821358245</v>
      </c>
      <c r="CF25" s="187">
        <f t="shared" si="29"/>
        <v>110736.38296184975</v>
      </c>
      <c r="CG25" s="187">
        <f t="shared" si="29"/>
        <v>111391.28891120708</v>
      </c>
      <c r="CH25" s="187">
        <f t="shared" si="29"/>
        <v>112047.81003531106</v>
      </c>
      <c r="CI25" s="187">
        <f t="shared" si="29"/>
        <v>112705.9503176182</v>
      </c>
      <c r="CJ25" s="187">
        <f t="shared" si="29"/>
        <v>113365.71375140958</v>
      </c>
      <c r="CK25" s="187">
        <f t="shared" si="29"/>
        <v>114027.10433981463</v>
      </c>
      <c r="CL25" s="187">
        <f t="shared" si="29"/>
        <v>113730.52233681684</v>
      </c>
      <c r="CM25" s="187">
        <f t="shared" si="29"/>
        <v>114395.17928335299</v>
      </c>
      <c r="CN25" s="187">
        <f t="shared" si="29"/>
        <v>115061.47545322537</v>
      </c>
      <c r="CO25" s="187">
        <f t="shared" si="29"/>
        <v>115729.4148892009</v>
      </c>
      <c r="CP25" s="187">
        <f t="shared" si="29"/>
        <v>116399.00164401707</v>
      </c>
      <c r="CQ25" s="187">
        <f t="shared" si="29"/>
        <v>117070.23978040657</v>
      </c>
      <c r="CR25" s="187">
        <f t="shared" si="29"/>
        <v>117743.1333711219</v>
      </c>
      <c r="CS25" s="187">
        <f t="shared" si="29"/>
        <v>118417.68649895994</v>
      </c>
      <c r="CT25" s="187">
        <f t="shared" si="29"/>
        <v>119093.90325678703</v>
      </c>
      <c r="CU25" s="187">
        <f t="shared" si="29"/>
        <v>119771.78774756345</v>
      </c>
      <c r="CV25" s="187">
        <f t="shared" si="29"/>
        <v>120451.34408436865</v>
      </c>
      <c r="CW25" s="187">
        <f t="shared" si="29"/>
        <v>121132.57639042575</v>
      </c>
      <c r="CX25" s="187">
        <f t="shared" si="29"/>
        <v>120834.70785298529</v>
      </c>
      <c r="CY25" s="187">
        <f t="shared" si="29"/>
        <v>121519.30450791755</v>
      </c>
      <c r="CZ25" s="187">
        <f t="shared" si="29"/>
        <v>122205.58956288605</v>
      </c>
      <c r="DA25" s="187">
        <f t="shared" si="29"/>
        <v>122893.56718194077</v>
      </c>
      <c r="DB25" s="187">
        <f t="shared" si="29"/>
        <v>123583.24153940145</v>
      </c>
      <c r="DC25" s="187">
        <f t="shared" si="29"/>
        <v>124274.61681988263</v>
      </c>
      <c r="DD25" s="187">
        <f t="shared" si="29"/>
        <v>124967.69721831944</v>
      </c>
      <c r="DE25" s="187">
        <f t="shared" si="29"/>
        <v>125662.48693999264</v>
      </c>
      <c r="DF25" s="187">
        <f t="shared" si="29"/>
        <v>126358.9902005545</v>
      </c>
      <c r="DG25" s="187">
        <f t="shared" si="29"/>
        <v>127057.21122605423</v>
      </c>
      <c r="DH25" s="187">
        <f t="shared" si="29"/>
        <v>127757.1542529635</v>
      </c>
      <c r="DI25" s="187">
        <f t="shared" si="29"/>
        <v>128458.82352820247</v>
      </c>
      <c r="DJ25" s="187">
        <f t="shared" si="29"/>
        <v>128159.78207879898</v>
      </c>
      <c r="DK25" s="187">
        <f t="shared" si="29"/>
        <v>128864.91663337914</v>
      </c>
      <c r="DL25" s="187">
        <f t="shared" si="29"/>
        <v>129571.79023999664</v>
      </c>
      <c r="DM25" s="187">
        <f t="shared" si="29"/>
        <v>130280.40718762318</v>
      </c>
      <c r="DN25" s="187">
        <f t="shared" si="29"/>
        <v>130990.77177580757</v>
      </c>
      <c r="DO25" s="187">
        <f t="shared" si="29"/>
        <v>131702.88831470319</v>
      </c>
      <c r="DP25" s="187">
        <f t="shared" si="29"/>
        <v>132416.76112509315</v>
      </c>
      <c r="DQ25" s="187">
        <f t="shared" si="29"/>
        <v>133132.39453841653</v>
      </c>
      <c r="DR25" s="187">
        <f t="shared" si="29"/>
        <v>133849.79289679514</v>
      </c>
      <c r="DS25" s="187">
        <f t="shared" si="29"/>
        <v>134568.96055305994</v>
      </c>
      <c r="DT25" s="187">
        <f t="shared" si="29"/>
        <v>135289.90187077646</v>
      </c>
      <c r="DU25" s="187">
        <f t="shared" ca="1" si="29"/>
        <v>13729706.727026183</v>
      </c>
      <c r="DV25" s="187">
        <f t="shared" ca="1" si="29"/>
        <v>0</v>
      </c>
      <c r="DW25" s="187">
        <f t="shared" ca="1" si="29"/>
        <v>0</v>
      </c>
      <c r="DX25" s="187">
        <f t="shared" ca="1" si="29"/>
        <v>0</v>
      </c>
      <c r="DY25" s="187">
        <f t="shared" ca="1" si="29"/>
        <v>0</v>
      </c>
      <c r="DZ25" s="187">
        <f t="shared" ca="1" si="29"/>
        <v>0</v>
      </c>
      <c r="EA25" s="187">
        <f t="shared" ca="1" si="29"/>
        <v>0</v>
      </c>
      <c r="EB25" s="187">
        <f t="shared" ca="1" si="29"/>
        <v>0</v>
      </c>
      <c r="EC25" s="187">
        <f t="shared" ca="1" si="29"/>
        <v>0</v>
      </c>
      <c r="ED25" s="187">
        <f t="shared" ref="ED25:EG25" ca="1" si="30">-ED22+ED23</f>
        <v>0</v>
      </c>
      <c r="EE25" s="187">
        <f t="shared" ca="1" si="30"/>
        <v>0</v>
      </c>
      <c r="EF25" s="187">
        <f t="shared" ca="1" si="30"/>
        <v>0</v>
      </c>
      <c r="EG25" s="188">
        <f t="shared" ca="1" si="30"/>
        <v>0</v>
      </c>
    </row>
    <row r="26" spans="1:137" x14ac:dyDescent="0.4">
      <c r="A26" s="80"/>
      <c r="B26" s="177"/>
      <c r="C26" s="177"/>
      <c r="D26" s="177"/>
      <c r="E26" s="177"/>
      <c r="F26" s="177"/>
      <c r="G26" s="177"/>
      <c r="H26" s="177"/>
      <c r="I26" s="177"/>
      <c r="J26" s="177"/>
      <c r="K26" s="177"/>
      <c r="L26" s="177"/>
      <c r="M26" s="177"/>
      <c r="N26" s="177"/>
      <c r="O26" s="177"/>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c r="CS26" s="177"/>
      <c r="CT26" s="177"/>
      <c r="CU26" s="177"/>
      <c r="CV26" s="177"/>
      <c r="CW26" s="177"/>
      <c r="CX26" s="177"/>
      <c r="CY26" s="177"/>
      <c r="CZ26" s="177"/>
      <c r="DA26" s="177"/>
      <c r="DB26" s="177"/>
      <c r="DC26" s="177"/>
      <c r="DD26" s="177"/>
      <c r="DE26" s="177"/>
      <c r="DF26" s="177"/>
      <c r="DG26" s="177"/>
      <c r="DH26" s="177"/>
      <c r="DI26" s="177"/>
      <c r="DJ26" s="177"/>
      <c r="DK26" s="177"/>
      <c r="DL26" s="177"/>
      <c r="DM26" s="177"/>
      <c r="DN26" s="177"/>
      <c r="DO26" s="177"/>
      <c r="DP26" s="177"/>
      <c r="DQ26" s="177"/>
      <c r="DR26" s="177"/>
      <c r="DS26" s="177"/>
      <c r="DT26" s="177"/>
      <c r="DU26" s="177"/>
      <c r="DV26" s="177"/>
      <c r="DW26" s="177"/>
      <c r="DX26" s="177"/>
      <c r="DY26" s="177"/>
      <c r="DZ26" s="177"/>
      <c r="EA26" s="177"/>
      <c r="EB26" s="177"/>
      <c r="EC26" s="177"/>
      <c r="ED26" s="177"/>
      <c r="EE26" s="177"/>
      <c r="EF26" s="177"/>
      <c r="EG26" s="138"/>
    </row>
    <row r="27" spans="1:137" x14ac:dyDescent="0.4">
      <c r="A27" s="80" t="s">
        <v>223</v>
      </c>
      <c r="B27" s="177"/>
      <c r="C27" s="177"/>
      <c r="D27" s="177"/>
      <c r="E27" s="179">
        <f>-E15</f>
        <v>715093.75</v>
      </c>
      <c r="F27" s="179">
        <f t="shared" ref="F27:BQ27" si="31">-F15</f>
        <v>0</v>
      </c>
      <c r="G27" s="179">
        <f t="shared" si="31"/>
        <v>0</v>
      </c>
      <c r="H27" s="179">
        <f t="shared" si="31"/>
        <v>0</v>
      </c>
      <c r="I27" s="179">
        <f t="shared" si="31"/>
        <v>0</v>
      </c>
      <c r="J27" s="179">
        <f t="shared" si="31"/>
        <v>0</v>
      </c>
      <c r="K27" s="179">
        <f t="shared" si="31"/>
        <v>0</v>
      </c>
      <c r="L27" s="179">
        <f t="shared" si="31"/>
        <v>0</v>
      </c>
      <c r="M27" s="179">
        <f t="shared" si="31"/>
        <v>0</v>
      </c>
      <c r="N27" s="179">
        <f t="shared" si="31"/>
        <v>0</v>
      </c>
      <c r="O27" s="179">
        <f t="shared" si="31"/>
        <v>0</v>
      </c>
      <c r="P27" s="179">
        <f t="shared" si="31"/>
        <v>0</v>
      </c>
      <c r="Q27" s="179">
        <f t="shared" si="31"/>
        <v>0</v>
      </c>
      <c r="R27" s="179">
        <f t="shared" si="31"/>
        <v>0</v>
      </c>
      <c r="S27" s="179">
        <f t="shared" si="31"/>
        <v>0</v>
      </c>
      <c r="T27" s="179">
        <f t="shared" si="31"/>
        <v>0</v>
      </c>
      <c r="U27" s="179">
        <f t="shared" si="31"/>
        <v>0</v>
      </c>
      <c r="V27" s="179">
        <f t="shared" si="31"/>
        <v>0</v>
      </c>
      <c r="W27" s="179">
        <f t="shared" si="31"/>
        <v>0</v>
      </c>
      <c r="X27" s="179">
        <f t="shared" si="31"/>
        <v>0</v>
      </c>
      <c r="Y27" s="179">
        <f t="shared" si="31"/>
        <v>0</v>
      </c>
      <c r="Z27" s="179">
        <f t="shared" si="31"/>
        <v>0</v>
      </c>
      <c r="AA27" s="179">
        <f t="shared" si="31"/>
        <v>0</v>
      </c>
      <c r="AB27" s="179">
        <f t="shared" si="31"/>
        <v>0</v>
      </c>
      <c r="AC27" s="179">
        <f t="shared" si="31"/>
        <v>0</v>
      </c>
      <c r="AD27" s="179">
        <f t="shared" si="31"/>
        <v>0</v>
      </c>
      <c r="AE27" s="179">
        <f t="shared" si="31"/>
        <v>0</v>
      </c>
      <c r="AF27" s="179">
        <f t="shared" si="31"/>
        <v>0</v>
      </c>
      <c r="AG27" s="179">
        <f t="shared" si="31"/>
        <v>0</v>
      </c>
      <c r="AH27" s="179">
        <f t="shared" si="31"/>
        <v>0</v>
      </c>
      <c r="AI27" s="179">
        <f t="shared" si="31"/>
        <v>0</v>
      </c>
      <c r="AJ27" s="179">
        <f t="shared" si="31"/>
        <v>0</v>
      </c>
      <c r="AK27" s="179">
        <f t="shared" si="31"/>
        <v>0</v>
      </c>
      <c r="AL27" s="179">
        <f t="shared" si="31"/>
        <v>0</v>
      </c>
      <c r="AM27" s="179">
        <f t="shared" si="31"/>
        <v>0</v>
      </c>
      <c r="AN27" s="179">
        <f t="shared" si="31"/>
        <v>0</v>
      </c>
      <c r="AO27" s="179">
        <f t="shared" si="31"/>
        <v>0</v>
      </c>
      <c r="AP27" s="179">
        <f t="shared" si="31"/>
        <v>0</v>
      </c>
      <c r="AQ27" s="179">
        <f t="shared" si="31"/>
        <v>0</v>
      </c>
      <c r="AR27" s="179">
        <f t="shared" si="31"/>
        <v>0</v>
      </c>
      <c r="AS27" s="179">
        <f t="shared" si="31"/>
        <v>0</v>
      </c>
      <c r="AT27" s="179">
        <f t="shared" si="31"/>
        <v>0</v>
      </c>
      <c r="AU27" s="179">
        <f t="shared" si="31"/>
        <v>0</v>
      </c>
      <c r="AV27" s="179">
        <f t="shared" si="31"/>
        <v>0</v>
      </c>
      <c r="AW27" s="179">
        <f t="shared" si="31"/>
        <v>0</v>
      </c>
      <c r="AX27" s="179">
        <f t="shared" si="31"/>
        <v>0</v>
      </c>
      <c r="AY27" s="179">
        <f t="shared" si="31"/>
        <v>0</v>
      </c>
      <c r="AZ27" s="179">
        <f t="shared" si="31"/>
        <v>0</v>
      </c>
      <c r="BA27" s="179">
        <f t="shared" si="31"/>
        <v>0</v>
      </c>
      <c r="BB27" s="179">
        <f t="shared" si="31"/>
        <v>0</v>
      </c>
      <c r="BC27" s="179">
        <f t="shared" si="31"/>
        <v>0</v>
      </c>
      <c r="BD27" s="179">
        <f t="shared" si="31"/>
        <v>0</v>
      </c>
      <c r="BE27" s="179">
        <f t="shared" si="31"/>
        <v>0</v>
      </c>
      <c r="BF27" s="179">
        <f t="shared" si="31"/>
        <v>0</v>
      </c>
      <c r="BG27" s="179">
        <f t="shared" si="31"/>
        <v>0</v>
      </c>
      <c r="BH27" s="179">
        <f t="shared" si="31"/>
        <v>0</v>
      </c>
      <c r="BI27" s="179">
        <f t="shared" si="31"/>
        <v>0</v>
      </c>
      <c r="BJ27" s="179">
        <f t="shared" si="31"/>
        <v>0</v>
      </c>
      <c r="BK27" s="179">
        <f t="shared" si="31"/>
        <v>0</v>
      </c>
      <c r="BL27" s="179">
        <f t="shared" si="31"/>
        <v>0</v>
      </c>
      <c r="BM27" s="179">
        <f t="shared" si="31"/>
        <v>0</v>
      </c>
      <c r="BN27" s="179">
        <f t="shared" si="31"/>
        <v>0</v>
      </c>
      <c r="BO27" s="179">
        <f t="shared" si="31"/>
        <v>0</v>
      </c>
      <c r="BP27" s="179">
        <f t="shared" si="31"/>
        <v>0</v>
      </c>
      <c r="BQ27" s="179">
        <f t="shared" si="31"/>
        <v>0</v>
      </c>
      <c r="BR27" s="179">
        <f t="shared" ref="BR27:EC27" si="32">-BR15</f>
        <v>0</v>
      </c>
      <c r="BS27" s="179">
        <f t="shared" si="32"/>
        <v>0</v>
      </c>
      <c r="BT27" s="179">
        <f t="shared" si="32"/>
        <v>0</v>
      </c>
      <c r="BU27" s="179">
        <f t="shared" si="32"/>
        <v>0</v>
      </c>
      <c r="BV27" s="179">
        <f t="shared" si="32"/>
        <v>0</v>
      </c>
      <c r="BW27" s="179">
        <f t="shared" si="32"/>
        <v>0</v>
      </c>
      <c r="BX27" s="179">
        <f t="shared" si="32"/>
        <v>0</v>
      </c>
      <c r="BY27" s="179">
        <f t="shared" si="32"/>
        <v>0</v>
      </c>
      <c r="BZ27" s="179">
        <f t="shared" si="32"/>
        <v>0</v>
      </c>
      <c r="CA27" s="179">
        <f t="shared" si="32"/>
        <v>0</v>
      </c>
      <c r="CB27" s="179">
        <f t="shared" si="32"/>
        <v>0</v>
      </c>
      <c r="CC27" s="179">
        <f t="shared" si="32"/>
        <v>0</v>
      </c>
      <c r="CD27" s="179">
        <f t="shared" si="32"/>
        <v>0</v>
      </c>
      <c r="CE27" s="179">
        <f t="shared" si="32"/>
        <v>0</v>
      </c>
      <c r="CF27" s="179">
        <f t="shared" si="32"/>
        <v>0</v>
      </c>
      <c r="CG27" s="179">
        <f t="shared" si="32"/>
        <v>0</v>
      </c>
      <c r="CH27" s="179">
        <f t="shared" si="32"/>
        <v>0</v>
      </c>
      <c r="CI27" s="179">
        <f t="shared" si="32"/>
        <v>0</v>
      </c>
      <c r="CJ27" s="179">
        <f t="shared" si="32"/>
        <v>0</v>
      </c>
      <c r="CK27" s="179">
        <f t="shared" si="32"/>
        <v>0</v>
      </c>
      <c r="CL27" s="179">
        <f t="shared" si="32"/>
        <v>0</v>
      </c>
      <c r="CM27" s="179">
        <f t="shared" si="32"/>
        <v>0</v>
      </c>
      <c r="CN27" s="179">
        <f t="shared" si="32"/>
        <v>0</v>
      </c>
      <c r="CO27" s="179">
        <f t="shared" si="32"/>
        <v>0</v>
      </c>
      <c r="CP27" s="179">
        <f t="shared" si="32"/>
        <v>0</v>
      </c>
      <c r="CQ27" s="179">
        <f t="shared" si="32"/>
        <v>0</v>
      </c>
      <c r="CR27" s="179">
        <f t="shared" si="32"/>
        <v>0</v>
      </c>
      <c r="CS27" s="179">
        <f t="shared" si="32"/>
        <v>0</v>
      </c>
      <c r="CT27" s="179">
        <f t="shared" si="32"/>
        <v>0</v>
      </c>
      <c r="CU27" s="179">
        <f t="shared" si="32"/>
        <v>0</v>
      </c>
      <c r="CV27" s="179">
        <f t="shared" si="32"/>
        <v>0</v>
      </c>
      <c r="CW27" s="179">
        <f t="shared" si="32"/>
        <v>0</v>
      </c>
      <c r="CX27" s="179">
        <f t="shared" si="32"/>
        <v>0</v>
      </c>
      <c r="CY27" s="179">
        <f t="shared" si="32"/>
        <v>0</v>
      </c>
      <c r="CZ27" s="179">
        <f t="shared" si="32"/>
        <v>0</v>
      </c>
      <c r="DA27" s="179">
        <f t="shared" si="32"/>
        <v>0</v>
      </c>
      <c r="DB27" s="179">
        <f t="shared" si="32"/>
        <v>0</v>
      </c>
      <c r="DC27" s="179">
        <f t="shared" si="32"/>
        <v>0</v>
      </c>
      <c r="DD27" s="179">
        <f t="shared" si="32"/>
        <v>0</v>
      </c>
      <c r="DE27" s="179">
        <f t="shared" si="32"/>
        <v>0</v>
      </c>
      <c r="DF27" s="179">
        <f t="shared" si="32"/>
        <v>0</v>
      </c>
      <c r="DG27" s="179">
        <f t="shared" si="32"/>
        <v>0</v>
      </c>
      <c r="DH27" s="179">
        <f t="shared" si="32"/>
        <v>0</v>
      </c>
      <c r="DI27" s="179">
        <f t="shared" si="32"/>
        <v>0</v>
      </c>
      <c r="DJ27" s="179">
        <f t="shared" si="32"/>
        <v>0</v>
      </c>
      <c r="DK27" s="179">
        <f t="shared" si="32"/>
        <v>0</v>
      </c>
      <c r="DL27" s="179">
        <f t="shared" si="32"/>
        <v>0</v>
      </c>
      <c r="DM27" s="179">
        <f t="shared" si="32"/>
        <v>0</v>
      </c>
      <c r="DN27" s="179">
        <f t="shared" si="32"/>
        <v>0</v>
      </c>
      <c r="DO27" s="179">
        <f t="shared" si="32"/>
        <v>0</v>
      </c>
      <c r="DP27" s="179">
        <f t="shared" si="32"/>
        <v>0</v>
      </c>
      <c r="DQ27" s="179">
        <f t="shared" si="32"/>
        <v>0</v>
      </c>
      <c r="DR27" s="179">
        <f t="shared" si="32"/>
        <v>0</v>
      </c>
      <c r="DS27" s="179">
        <f t="shared" si="32"/>
        <v>0</v>
      </c>
      <c r="DT27" s="179">
        <f t="shared" si="32"/>
        <v>0</v>
      </c>
      <c r="DU27" s="179">
        <f t="shared" ca="1" si="32"/>
        <v>0</v>
      </c>
      <c r="DV27" s="179">
        <f t="shared" si="32"/>
        <v>0</v>
      </c>
      <c r="DW27" s="179">
        <f t="shared" si="32"/>
        <v>0</v>
      </c>
      <c r="DX27" s="179">
        <f t="shared" si="32"/>
        <v>0</v>
      </c>
      <c r="DY27" s="179">
        <f t="shared" si="32"/>
        <v>0</v>
      </c>
      <c r="DZ27" s="179">
        <f t="shared" si="32"/>
        <v>0</v>
      </c>
      <c r="EA27" s="179">
        <f t="shared" si="32"/>
        <v>0</v>
      </c>
      <c r="EB27" s="179">
        <f t="shared" si="32"/>
        <v>0</v>
      </c>
      <c r="EC27" s="179">
        <f t="shared" si="32"/>
        <v>0</v>
      </c>
      <c r="ED27" s="179">
        <f t="shared" ref="ED27:EG27" si="33">-ED15</f>
        <v>0</v>
      </c>
      <c r="EE27" s="179">
        <f t="shared" si="33"/>
        <v>0</v>
      </c>
      <c r="EF27" s="179">
        <f t="shared" si="33"/>
        <v>0</v>
      </c>
      <c r="EG27" s="180">
        <f t="shared" si="33"/>
        <v>0</v>
      </c>
    </row>
    <row r="28" spans="1:137" x14ac:dyDescent="0.4">
      <c r="A28" s="80" t="s">
        <v>227</v>
      </c>
      <c r="B28" s="177"/>
      <c r="C28" s="177"/>
      <c r="D28" s="177"/>
      <c r="E28" s="179">
        <f>(E23/$G$5)*$F$5</f>
        <v>0</v>
      </c>
      <c r="F28" s="179">
        <f t="shared" ref="F28:BQ28" si="34">(F23/$G$5)*$F$5</f>
        <v>3518.0579166666657</v>
      </c>
      <c r="G28" s="179">
        <f t="shared" si="34"/>
        <v>3541.4166811192881</v>
      </c>
      <c r="H28" s="179">
        <f t="shared" si="34"/>
        <v>616.83305458659822</v>
      </c>
      <c r="I28" s="179">
        <f t="shared" si="34"/>
        <v>640.30717914796628</v>
      </c>
      <c r="J28" s="179">
        <f t="shared" si="34"/>
        <v>730.37151688438098</v>
      </c>
      <c r="K28" s="179">
        <f t="shared" si="34"/>
        <v>820.82206422336094</v>
      </c>
      <c r="L28" s="179">
        <f t="shared" si="34"/>
        <v>911.66017834390448</v>
      </c>
      <c r="M28" s="179">
        <f t="shared" si="34"/>
        <v>1002.8872207702539</v>
      </c>
      <c r="N28" s="179">
        <f t="shared" si="34"/>
        <v>1094.5045573850475</v>
      </c>
      <c r="O28" s="179">
        <f t="shared" si="34"/>
        <v>1186.5135584425393</v>
      </c>
      <c r="P28" s="179">
        <f t="shared" si="34"/>
        <v>1278.9155985818559</v>
      </c>
      <c r="Q28" s="179">
        <f t="shared" si="34"/>
        <v>1371.7120568403036</v>
      </c>
      <c r="R28" s="179">
        <f t="shared" si="34"/>
        <v>1420.5844000000093</v>
      </c>
      <c r="S28" s="179">
        <f t="shared" si="34"/>
        <v>1514.1738492679863</v>
      </c>
      <c r="T28" s="179">
        <f t="shared" si="34"/>
        <v>1608.1618802895182</v>
      </c>
      <c r="U28" s="179">
        <f t="shared" si="34"/>
        <v>1702.5498898282947</v>
      </c>
      <c r="V28" s="179">
        <f t="shared" si="34"/>
        <v>1797.3392791132335</v>
      </c>
      <c r="W28" s="179">
        <f t="shared" si="34"/>
        <v>1892.5314538520056</v>
      </c>
      <c r="X28" s="179">
        <f t="shared" si="34"/>
        <v>1988.1278242445967</v>
      </c>
      <c r="Y28" s="179">
        <f t="shared" si="34"/>
        <v>2084.1298049969259</v>
      </c>
      <c r="Z28" s="179">
        <f t="shared" si="34"/>
        <v>2180.538815334497</v>
      </c>
      <c r="AA28" s="179">
        <f t="shared" si="34"/>
        <v>2277.3562790160731</v>
      </c>
      <c r="AB28" s="179">
        <f t="shared" si="34"/>
        <v>2374.5836243474123</v>
      </c>
      <c r="AC28" s="179">
        <f t="shared" si="34"/>
        <v>2472.2222841950302</v>
      </c>
      <c r="AD28" s="179">
        <f t="shared" si="34"/>
        <v>2812.1867290000264</v>
      </c>
      <c r="AE28" s="179">
        <f t="shared" si="34"/>
        <v>2912.8921280699979</v>
      </c>
      <c r="AF28" s="179">
        <f t="shared" si="34"/>
        <v>3014.0224686958009</v>
      </c>
      <c r="AG28" s="179">
        <f t="shared" si="34"/>
        <v>6063.5792343792127</v>
      </c>
      <c r="AH28" s="179">
        <f t="shared" si="34"/>
        <v>6165.5639133547575</v>
      </c>
      <c r="AI28" s="179">
        <f t="shared" si="34"/>
        <v>6195.6731534565943</v>
      </c>
      <c r="AJ28" s="179">
        <f t="shared" si="34"/>
        <v>6225.8566510671626</v>
      </c>
      <c r="AK28" s="179">
        <f t="shared" si="34"/>
        <v>6256.1145893255161</v>
      </c>
      <c r="AL28" s="179">
        <f t="shared" si="34"/>
        <v>6286.4471518223609</v>
      </c>
      <c r="AM28" s="179">
        <f t="shared" si="34"/>
        <v>6316.854522601212</v>
      </c>
      <c r="AN28" s="179">
        <f t="shared" si="34"/>
        <v>6347.3368861594654</v>
      </c>
      <c r="AO28" s="179">
        <f t="shared" si="34"/>
        <v>6377.8944274495525</v>
      </c>
      <c r="AP28" s="179">
        <f t="shared" si="34"/>
        <v>4599.6801740318888</v>
      </c>
      <c r="AQ28" s="179">
        <f t="shared" si="34"/>
        <v>4630.7611786794996</v>
      </c>
      <c r="AR28" s="179">
        <f t="shared" si="34"/>
        <v>4661.9188374693622</v>
      </c>
      <c r="AS28" s="179">
        <f t="shared" si="34"/>
        <v>4693.1533394512753</v>
      </c>
      <c r="AT28" s="179">
        <f t="shared" si="34"/>
        <v>4724.4648741412775</v>
      </c>
      <c r="AU28" s="179">
        <f t="shared" si="34"/>
        <v>4755.8536315228093</v>
      </c>
      <c r="AV28" s="179">
        <f t="shared" si="34"/>
        <v>4787.319802047864</v>
      </c>
      <c r="AW28" s="179">
        <f t="shared" si="34"/>
        <v>4818.8635766381376</v>
      </c>
      <c r="AX28" s="179">
        <f t="shared" si="34"/>
        <v>4850.4851466861828</v>
      </c>
      <c r="AY28" s="179">
        <f t="shared" si="34"/>
        <v>4882.1847040565917</v>
      </c>
      <c r="AZ28" s="179">
        <f t="shared" si="34"/>
        <v>4913.9624410871356</v>
      </c>
      <c r="BA28" s="179">
        <f t="shared" si="34"/>
        <v>4945.8185505899546</v>
      </c>
      <c r="BB28" s="179">
        <f t="shared" si="34"/>
        <v>4930.4447844767055</v>
      </c>
      <c r="BC28" s="179">
        <f t="shared" si="34"/>
        <v>4962.4582192637436</v>
      </c>
      <c r="BD28" s="179">
        <f t="shared" si="34"/>
        <v>4994.5506078173021</v>
      </c>
      <c r="BE28" s="179">
        <f t="shared" si="34"/>
        <v>5026.7221448586733</v>
      </c>
      <c r="BF28" s="179">
        <f t="shared" si="34"/>
        <v>5058.9730255893737</v>
      </c>
      <c r="BG28" s="179">
        <f t="shared" si="34"/>
        <v>5091.3034456923579</v>
      </c>
      <c r="BH28" s="179">
        <f t="shared" si="34"/>
        <v>5123.7136013331665</v>
      </c>
      <c r="BI28" s="179">
        <f t="shared" si="34"/>
        <v>5156.2036891611415</v>
      </c>
      <c r="BJ28" s="179">
        <f t="shared" si="34"/>
        <v>5188.7739063106301</v>
      </c>
      <c r="BK28" s="179">
        <f t="shared" si="34"/>
        <v>5221.4244504021499</v>
      </c>
      <c r="BL28" s="179">
        <f t="shared" si="34"/>
        <v>5254.1555195436131</v>
      </c>
      <c r="BM28" s="179">
        <f t="shared" si="34"/>
        <v>5286.9673123315124</v>
      </c>
      <c r="BN28" s="179">
        <f t="shared" si="34"/>
        <v>5271.5098040361217</v>
      </c>
      <c r="BO28" s="179">
        <f t="shared" si="34"/>
        <v>5304.4836418667692</v>
      </c>
      <c r="BP28" s="179">
        <f t="shared" si="34"/>
        <v>5337.538802076936</v>
      </c>
      <c r="BQ28" s="179">
        <f t="shared" si="34"/>
        <v>5370.6754852295435</v>
      </c>
      <c r="BR28" s="179">
        <f t="shared" ref="BR28:EC28" si="35">(BR23/$G$5)*$F$5</f>
        <v>5403.8938923821734</v>
      </c>
      <c r="BS28" s="179">
        <f t="shared" si="35"/>
        <v>5437.1942250882366</v>
      </c>
      <c r="BT28" s="179">
        <f t="shared" si="35"/>
        <v>5470.5766853982705</v>
      </c>
      <c r="BU28" s="179">
        <f t="shared" si="35"/>
        <v>5504.0414758610896</v>
      </c>
      <c r="BV28" s="179">
        <f t="shared" si="35"/>
        <v>5537.5887995250596</v>
      </c>
      <c r="BW28" s="179">
        <f t="shared" si="35"/>
        <v>5571.2188599393303</v>
      </c>
      <c r="BX28" s="179">
        <f t="shared" si="35"/>
        <v>5604.9318611550352</v>
      </c>
      <c r="BY28" s="179">
        <f t="shared" si="35"/>
        <v>5638.7280077265723</v>
      </c>
      <c r="BZ28" s="179">
        <f t="shared" si="35"/>
        <v>5623.1917943996086</v>
      </c>
      <c r="CA28" s="179">
        <f t="shared" si="35"/>
        <v>5657.1548473651756</v>
      </c>
      <c r="CB28" s="179">
        <f t="shared" si="35"/>
        <v>5691.2016623816453</v>
      </c>
      <c r="CC28" s="179">
        <f t="shared" si="35"/>
        <v>5725.3324460288368</v>
      </c>
      <c r="CD28" s="179">
        <f t="shared" si="35"/>
        <v>5759.5474053960388</v>
      </c>
      <c r="CE28" s="179">
        <f t="shared" si="35"/>
        <v>5793.8467480832878</v>
      </c>
      <c r="CF28" s="179">
        <f t="shared" si="35"/>
        <v>5828.2306822026194</v>
      </c>
      <c r="CG28" s="179">
        <f t="shared" si="35"/>
        <v>5862.6994163793206</v>
      </c>
      <c r="CH28" s="179">
        <f t="shared" si="35"/>
        <v>5897.2531597532143</v>
      </c>
      <c r="CI28" s="179">
        <f t="shared" si="35"/>
        <v>5931.8921219799058</v>
      </c>
      <c r="CJ28" s="179">
        <f t="shared" si="35"/>
        <v>5966.6165132320839</v>
      </c>
      <c r="CK28" s="179">
        <f t="shared" si="35"/>
        <v>6001.4265442007709</v>
      </c>
      <c r="CL28" s="179">
        <f t="shared" si="35"/>
        <v>5985.8169650956233</v>
      </c>
      <c r="CM28" s="179">
        <f t="shared" si="35"/>
        <v>6020.7989096501587</v>
      </c>
      <c r="CN28" s="179">
        <f t="shared" si="35"/>
        <v>6055.8671291171258</v>
      </c>
      <c r="CO28" s="179">
        <f t="shared" si="35"/>
        <v>6091.0218362737323</v>
      </c>
      <c r="CP28" s="179">
        <f t="shared" si="35"/>
        <v>6126.2632444219525</v>
      </c>
      <c r="CQ28" s="179">
        <f t="shared" si="35"/>
        <v>6161.5915673898198</v>
      </c>
      <c r="CR28" s="179">
        <f t="shared" si="35"/>
        <v>6197.0070195327326</v>
      </c>
      <c r="CS28" s="179">
        <f t="shared" si="35"/>
        <v>6232.5098157347347</v>
      </c>
      <c r="CT28" s="179">
        <f t="shared" si="35"/>
        <v>6268.1001714098447</v>
      </c>
      <c r="CU28" s="179">
        <f t="shared" si="35"/>
        <v>6303.7783025033395</v>
      </c>
      <c r="CV28" s="179">
        <f t="shared" si="35"/>
        <v>6339.5444254930881</v>
      </c>
      <c r="CW28" s="179">
        <f t="shared" si="35"/>
        <v>6375.3987573908298</v>
      </c>
      <c r="CX28" s="179">
        <f t="shared" si="35"/>
        <v>6359.7214659465944</v>
      </c>
      <c r="CY28" s="179">
        <f t="shared" si="35"/>
        <v>6395.752868837767</v>
      </c>
      <c r="CZ28" s="179">
        <f t="shared" si="35"/>
        <v>6431.8731348887404</v>
      </c>
      <c r="DA28" s="179">
        <f t="shared" si="35"/>
        <v>6468.082483260041</v>
      </c>
      <c r="DB28" s="179">
        <f t="shared" si="35"/>
        <v>6504.3811336527087</v>
      </c>
      <c r="DC28" s="179">
        <f t="shared" si="35"/>
        <v>6540.7693063096131</v>
      </c>
      <c r="DD28" s="179">
        <f t="shared" si="35"/>
        <v>6577.2472220168129</v>
      </c>
      <c r="DE28" s="179">
        <f t="shared" si="35"/>
        <v>6613.8151021048761</v>
      </c>
      <c r="DF28" s="179">
        <f t="shared" si="35"/>
        <v>6650.4731684502376</v>
      </c>
      <c r="DG28" s="179">
        <f t="shared" si="35"/>
        <v>6687.2216434765396</v>
      </c>
      <c r="DH28" s="179">
        <f t="shared" si="35"/>
        <v>6724.0607501559753</v>
      </c>
      <c r="DI28" s="179">
        <f t="shared" si="35"/>
        <v>6760.9907120106573</v>
      </c>
      <c r="DJ28" s="179">
        <f t="shared" si="35"/>
        <v>6745.2516883578419</v>
      </c>
      <c r="DK28" s="179">
        <f t="shared" si="35"/>
        <v>6782.3640333357444</v>
      </c>
      <c r="DL28" s="179">
        <f t="shared" si="35"/>
        <v>6819.567907368245</v>
      </c>
      <c r="DM28" s="179">
        <f t="shared" si="35"/>
        <v>6856.8635361906945</v>
      </c>
      <c r="DN28" s="179">
        <f t="shared" si="35"/>
        <v>6894.2511460951355</v>
      </c>
      <c r="DO28" s="179">
        <f t="shared" si="35"/>
        <v>6931.7309639317464</v>
      </c>
      <c r="DP28" s="179">
        <f t="shared" si="35"/>
        <v>6969.3032171101659</v>
      </c>
      <c r="DQ28" s="179">
        <f t="shared" si="35"/>
        <v>7006.9681336008698</v>
      </c>
      <c r="DR28" s="179">
        <f t="shared" si="35"/>
        <v>7044.7259419365873</v>
      </c>
      <c r="DS28" s="179">
        <f t="shared" si="35"/>
        <v>7082.5768712136814</v>
      </c>
      <c r="DT28" s="179">
        <f t="shared" si="35"/>
        <v>7120.5211510934987</v>
      </c>
      <c r="DU28" s="179">
        <f t="shared" ca="1" si="35"/>
        <v>722616.14352769393</v>
      </c>
      <c r="DV28" s="179">
        <f t="shared" ca="1" si="35"/>
        <v>0</v>
      </c>
      <c r="DW28" s="179">
        <f t="shared" ca="1" si="35"/>
        <v>0</v>
      </c>
      <c r="DX28" s="179">
        <f t="shared" ca="1" si="35"/>
        <v>0</v>
      </c>
      <c r="DY28" s="179">
        <f t="shared" ca="1" si="35"/>
        <v>0</v>
      </c>
      <c r="DZ28" s="179">
        <f t="shared" ca="1" si="35"/>
        <v>0</v>
      </c>
      <c r="EA28" s="179">
        <f t="shared" ca="1" si="35"/>
        <v>0</v>
      </c>
      <c r="EB28" s="179">
        <f t="shared" ca="1" si="35"/>
        <v>0</v>
      </c>
      <c r="EC28" s="179">
        <f t="shared" ca="1" si="35"/>
        <v>0</v>
      </c>
      <c r="ED28" s="179">
        <f t="shared" ref="ED28:EG28" ca="1" si="36">(ED23/$G$5)*$F$5</f>
        <v>0</v>
      </c>
      <c r="EE28" s="179">
        <f t="shared" ca="1" si="36"/>
        <v>0</v>
      </c>
      <c r="EF28" s="179">
        <f t="shared" ca="1" si="36"/>
        <v>0</v>
      </c>
      <c r="EG28" s="108">
        <f t="shared" ca="1" si="36"/>
        <v>0</v>
      </c>
    </row>
    <row r="29" spans="1:137" x14ac:dyDescent="0.4">
      <c r="A29" s="110" t="s">
        <v>200</v>
      </c>
      <c r="B29" s="189"/>
      <c r="C29" s="142" t="s">
        <v>167</v>
      </c>
      <c r="D29" s="186">
        <f ca="1">IFERROR(XIRR(E29:EG29,E10:EG10),0)</f>
        <v>7.9999998211860726E-2</v>
      </c>
      <c r="E29" s="187">
        <f>E28-E27</f>
        <v>-715093.75</v>
      </c>
      <c r="F29" s="187">
        <f t="shared" ref="F29:BQ29" si="37">F28-F27</f>
        <v>3518.0579166666657</v>
      </c>
      <c r="G29" s="187">
        <f t="shared" si="37"/>
        <v>3541.4166811192881</v>
      </c>
      <c r="H29" s="187">
        <f t="shared" si="37"/>
        <v>616.83305458659822</v>
      </c>
      <c r="I29" s="187">
        <f t="shared" si="37"/>
        <v>640.30717914796628</v>
      </c>
      <c r="J29" s="187">
        <f t="shared" si="37"/>
        <v>730.37151688438098</v>
      </c>
      <c r="K29" s="187">
        <f t="shared" si="37"/>
        <v>820.82206422336094</v>
      </c>
      <c r="L29" s="187">
        <f t="shared" si="37"/>
        <v>911.66017834390448</v>
      </c>
      <c r="M29" s="187">
        <f t="shared" si="37"/>
        <v>1002.8872207702539</v>
      </c>
      <c r="N29" s="187">
        <f t="shared" si="37"/>
        <v>1094.5045573850475</v>
      </c>
      <c r="O29" s="187">
        <f t="shared" si="37"/>
        <v>1186.5135584425393</v>
      </c>
      <c r="P29" s="187">
        <f t="shared" si="37"/>
        <v>1278.9155985818559</v>
      </c>
      <c r="Q29" s="187">
        <f t="shared" si="37"/>
        <v>1371.7120568403036</v>
      </c>
      <c r="R29" s="187">
        <f t="shared" si="37"/>
        <v>1420.5844000000093</v>
      </c>
      <c r="S29" s="187">
        <f t="shared" si="37"/>
        <v>1514.1738492679863</v>
      </c>
      <c r="T29" s="187">
        <f t="shared" si="37"/>
        <v>1608.1618802895182</v>
      </c>
      <c r="U29" s="187">
        <f t="shared" si="37"/>
        <v>1702.5498898282947</v>
      </c>
      <c r="V29" s="187">
        <f t="shared" si="37"/>
        <v>1797.3392791132335</v>
      </c>
      <c r="W29" s="187">
        <f t="shared" si="37"/>
        <v>1892.5314538520056</v>
      </c>
      <c r="X29" s="187">
        <f t="shared" si="37"/>
        <v>1988.1278242445967</v>
      </c>
      <c r="Y29" s="187">
        <f t="shared" si="37"/>
        <v>2084.1298049969259</v>
      </c>
      <c r="Z29" s="187">
        <f t="shared" si="37"/>
        <v>2180.538815334497</v>
      </c>
      <c r="AA29" s="187">
        <f t="shared" si="37"/>
        <v>2277.3562790160731</v>
      </c>
      <c r="AB29" s="187">
        <f t="shared" si="37"/>
        <v>2374.5836243474123</v>
      </c>
      <c r="AC29" s="187">
        <f t="shared" si="37"/>
        <v>2472.2222841950302</v>
      </c>
      <c r="AD29" s="187">
        <f t="shared" si="37"/>
        <v>2812.1867290000264</v>
      </c>
      <c r="AE29" s="187">
        <f t="shared" si="37"/>
        <v>2912.8921280699979</v>
      </c>
      <c r="AF29" s="187">
        <f t="shared" si="37"/>
        <v>3014.0224686958009</v>
      </c>
      <c r="AG29" s="187">
        <f t="shared" si="37"/>
        <v>6063.5792343792127</v>
      </c>
      <c r="AH29" s="187">
        <f t="shared" si="37"/>
        <v>6165.5639133547575</v>
      </c>
      <c r="AI29" s="187">
        <f t="shared" si="37"/>
        <v>6195.6731534565943</v>
      </c>
      <c r="AJ29" s="187">
        <f t="shared" si="37"/>
        <v>6225.8566510671626</v>
      </c>
      <c r="AK29" s="187">
        <f t="shared" si="37"/>
        <v>6256.1145893255161</v>
      </c>
      <c r="AL29" s="187">
        <f t="shared" si="37"/>
        <v>6286.4471518223609</v>
      </c>
      <c r="AM29" s="187">
        <f t="shared" si="37"/>
        <v>6316.854522601212</v>
      </c>
      <c r="AN29" s="187">
        <f t="shared" si="37"/>
        <v>6347.3368861594654</v>
      </c>
      <c r="AO29" s="187">
        <f t="shared" si="37"/>
        <v>6377.8944274495525</v>
      </c>
      <c r="AP29" s="187">
        <f t="shared" si="37"/>
        <v>4599.6801740318888</v>
      </c>
      <c r="AQ29" s="187">
        <f t="shared" si="37"/>
        <v>4630.7611786794996</v>
      </c>
      <c r="AR29" s="187">
        <f t="shared" si="37"/>
        <v>4661.9188374693622</v>
      </c>
      <c r="AS29" s="187">
        <f t="shared" si="37"/>
        <v>4693.1533394512753</v>
      </c>
      <c r="AT29" s="187">
        <f t="shared" si="37"/>
        <v>4724.4648741412775</v>
      </c>
      <c r="AU29" s="187">
        <f t="shared" si="37"/>
        <v>4755.8536315228093</v>
      </c>
      <c r="AV29" s="187">
        <f t="shared" si="37"/>
        <v>4787.319802047864</v>
      </c>
      <c r="AW29" s="187">
        <f t="shared" si="37"/>
        <v>4818.8635766381376</v>
      </c>
      <c r="AX29" s="187">
        <f t="shared" si="37"/>
        <v>4850.4851466861828</v>
      </c>
      <c r="AY29" s="187">
        <f t="shared" si="37"/>
        <v>4882.1847040565917</v>
      </c>
      <c r="AZ29" s="187">
        <f t="shared" si="37"/>
        <v>4913.9624410871356</v>
      </c>
      <c r="BA29" s="187">
        <f t="shared" si="37"/>
        <v>4945.8185505899546</v>
      </c>
      <c r="BB29" s="187">
        <f t="shared" si="37"/>
        <v>4930.4447844767055</v>
      </c>
      <c r="BC29" s="187">
        <f t="shared" si="37"/>
        <v>4962.4582192637436</v>
      </c>
      <c r="BD29" s="187">
        <f t="shared" si="37"/>
        <v>4994.5506078173021</v>
      </c>
      <c r="BE29" s="187">
        <f t="shared" si="37"/>
        <v>5026.7221448586733</v>
      </c>
      <c r="BF29" s="187">
        <f t="shared" si="37"/>
        <v>5058.9730255893737</v>
      </c>
      <c r="BG29" s="187">
        <f t="shared" si="37"/>
        <v>5091.3034456923579</v>
      </c>
      <c r="BH29" s="187">
        <f t="shared" si="37"/>
        <v>5123.7136013331665</v>
      </c>
      <c r="BI29" s="187">
        <f t="shared" si="37"/>
        <v>5156.2036891611415</v>
      </c>
      <c r="BJ29" s="187">
        <f t="shared" si="37"/>
        <v>5188.7739063106301</v>
      </c>
      <c r="BK29" s="187">
        <f t="shared" si="37"/>
        <v>5221.4244504021499</v>
      </c>
      <c r="BL29" s="187">
        <f t="shared" si="37"/>
        <v>5254.1555195436131</v>
      </c>
      <c r="BM29" s="187">
        <f t="shared" si="37"/>
        <v>5286.9673123315124</v>
      </c>
      <c r="BN29" s="187">
        <f t="shared" si="37"/>
        <v>5271.5098040361217</v>
      </c>
      <c r="BO29" s="187">
        <f t="shared" si="37"/>
        <v>5304.4836418667692</v>
      </c>
      <c r="BP29" s="187">
        <f t="shared" si="37"/>
        <v>5337.538802076936</v>
      </c>
      <c r="BQ29" s="187">
        <f t="shared" si="37"/>
        <v>5370.6754852295435</v>
      </c>
      <c r="BR29" s="187">
        <f t="shared" ref="BR29:EC29" si="38">BR28-BR27</f>
        <v>5403.8938923821734</v>
      </c>
      <c r="BS29" s="187">
        <f t="shared" si="38"/>
        <v>5437.1942250882366</v>
      </c>
      <c r="BT29" s="187">
        <f t="shared" si="38"/>
        <v>5470.5766853982705</v>
      </c>
      <c r="BU29" s="187">
        <f t="shared" si="38"/>
        <v>5504.0414758610896</v>
      </c>
      <c r="BV29" s="187">
        <f t="shared" si="38"/>
        <v>5537.5887995250596</v>
      </c>
      <c r="BW29" s="187">
        <f t="shared" si="38"/>
        <v>5571.2188599393303</v>
      </c>
      <c r="BX29" s="187">
        <f t="shared" si="38"/>
        <v>5604.9318611550352</v>
      </c>
      <c r="BY29" s="187">
        <f t="shared" si="38"/>
        <v>5638.7280077265723</v>
      </c>
      <c r="BZ29" s="187">
        <f t="shared" si="38"/>
        <v>5623.1917943996086</v>
      </c>
      <c r="CA29" s="187">
        <f t="shared" si="38"/>
        <v>5657.1548473651756</v>
      </c>
      <c r="CB29" s="187">
        <f t="shared" si="38"/>
        <v>5691.2016623816453</v>
      </c>
      <c r="CC29" s="187">
        <f t="shared" si="38"/>
        <v>5725.3324460288368</v>
      </c>
      <c r="CD29" s="187">
        <f t="shared" si="38"/>
        <v>5759.5474053960388</v>
      </c>
      <c r="CE29" s="187">
        <f t="shared" si="38"/>
        <v>5793.8467480832878</v>
      </c>
      <c r="CF29" s="187">
        <f t="shared" si="38"/>
        <v>5828.2306822026194</v>
      </c>
      <c r="CG29" s="187">
        <f t="shared" si="38"/>
        <v>5862.6994163793206</v>
      </c>
      <c r="CH29" s="187">
        <f t="shared" si="38"/>
        <v>5897.2531597532143</v>
      </c>
      <c r="CI29" s="187">
        <f t="shared" si="38"/>
        <v>5931.8921219799058</v>
      </c>
      <c r="CJ29" s="187">
        <f t="shared" si="38"/>
        <v>5966.6165132320839</v>
      </c>
      <c r="CK29" s="187">
        <f t="shared" si="38"/>
        <v>6001.4265442007709</v>
      </c>
      <c r="CL29" s="187">
        <f t="shared" si="38"/>
        <v>5985.8169650956233</v>
      </c>
      <c r="CM29" s="187">
        <f t="shared" si="38"/>
        <v>6020.7989096501587</v>
      </c>
      <c r="CN29" s="187">
        <f t="shared" si="38"/>
        <v>6055.8671291171258</v>
      </c>
      <c r="CO29" s="187">
        <f t="shared" si="38"/>
        <v>6091.0218362737323</v>
      </c>
      <c r="CP29" s="187">
        <f t="shared" si="38"/>
        <v>6126.2632444219525</v>
      </c>
      <c r="CQ29" s="187">
        <f t="shared" si="38"/>
        <v>6161.5915673898198</v>
      </c>
      <c r="CR29" s="187">
        <f t="shared" si="38"/>
        <v>6197.0070195327326</v>
      </c>
      <c r="CS29" s="187">
        <f t="shared" si="38"/>
        <v>6232.5098157347347</v>
      </c>
      <c r="CT29" s="187">
        <f t="shared" si="38"/>
        <v>6268.1001714098447</v>
      </c>
      <c r="CU29" s="187">
        <f t="shared" si="38"/>
        <v>6303.7783025033395</v>
      </c>
      <c r="CV29" s="187">
        <f t="shared" si="38"/>
        <v>6339.5444254930881</v>
      </c>
      <c r="CW29" s="187">
        <f t="shared" si="38"/>
        <v>6375.3987573908298</v>
      </c>
      <c r="CX29" s="187">
        <f t="shared" si="38"/>
        <v>6359.7214659465944</v>
      </c>
      <c r="CY29" s="187">
        <f t="shared" si="38"/>
        <v>6395.752868837767</v>
      </c>
      <c r="CZ29" s="187">
        <f t="shared" si="38"/>
        <v>6431.8731348887404</v>
      </c>
      <c r="DA29" s="187">
        <f t="shared" si="38"/>
        <v>6468.082483260041</v>
      </c>
      <c r="DB29" s="187">
        <f t="shared" si="38"/>
        <v>6504.3811336527087</v>
      </c>
      <c r="DC29" s="187">
        <f t="shared" si="38"/>
        <v>6540.7693063096131</v>
      </c>
      <c r="DD29" s="187">
        <f t="shared" si="38"/>
        <v>6577.2472220168129</v>
      </c>
      <c r="DE29" s="187">
        <f t="shared" si="38"/>
        <v>6613.8151021048761</v>
      </c>
      <c r="DF29" s="187">
        <f t="shared" si="38"/>
        <v>6650.4731684502376</v>
      </c>
      <c r="DG29" s="187">
        <f t="shared" si="38"/>
        <v>6687.2216434765396</v>
      </c>
      <c r="DH29" s="187">
        <f t="shared" si="38"/>
        <v>6724.0607501559753</v>
      </c>
      <c r="DI29" s="187">
        <f t="shared" si="38"/>
        <v>6760.9907120106573</v>
      </c>
      <c r="DJ29" s="187">
        <f t="shared" si="38"/>
        <v>6745.2516883578419</v>
      </c>
      <c r="DK29" s="187">
        <f t="shared" si="38"/>
        <v>6782.3640333357444</v>
      </c>
      <c r="DL29" s="187">
        <f t="shared" si="38"/>
        <v>6819.567907368245</v>
      </c>
      <c r="DM29" s="187">
        <f t="shared" si="38"/>
        <v>6856.8635361906945</v>
      </c>
      <c r="DN29" s="187">
        <f t="shared" si="38"/>
        <v>6894.2511460951355</v>
      </c>
      <c r="DO29" s="187">
        <f t="shared" si="38"/>
        <v>6931.7309639317464</v>
      </c>
      <c r="DP29" s="187">
        <f t="shared" si="38"/>
        <v>6969.3032171101659</v>
      </c>
      <c r="DQ29" s="187">
        <f t="shared" si="38"/>
        <v>7006.9681336008698</v>
      </c>
      <c r="DR29" s="187">
        <f t="shared" si="38"/>
        <v>7044.7259419365873</v>
      </c>
      <c r="DS29" s="187">
        <f t="shared" si="38"/>
        <v>7082.5768712136814</v>
      </c>
      <c r="DT29" s="187">
        <f t="shared" si="38"/>
        <v>7120.5211510934987</v>
      </c>
      <c r="DU29" s="187">
        <f t="shared" ca="1" si="38"/>
        <v>722616.14352769393</v>
      </c>
      <c r="DV29" s="187">
        <f t="shared" ca="1" si="38"/>
        <v>0</v>
      </c>
      <c r="DW29" s="187">
        <f t="shared" ca="1" si="38"/>
        <v>0</v>
      </c>
      <c r="DX29" s="187">
        <f t="shared" ca="1" si="38"/>
        <v>0</v>
      </c>
      <c r="DY29" s="187">
        <f t="shared" ca="1" si="38"/>
        <v>0</v>
      </c>
      <c r="DZ29" s="187">
        <f t="shared" ca="1" si="38"/>
        <v>0</v>
      </c>
      <c r="EA29" s="187">
        <f t="shared" ca="1" si="38"/>
        <v>0</v>
      </c>
      <c r="EB29" s="187">
        <f t="shared" ca="1" si="38"/>
        <v>0</v>
      </c>
      <c r="EC29" s="187">
        <f t="shared" ca="1" si="38"/>
        <v>0</v>
      </c>
      <c r="ED29" s="187">
        <f t="shared" ref="ED29:EG29" ca="1" si="39">ED28-ED27</f>
        <v>0</v>
      </c>
      <c r="EE29" s="187">
        <f t="shared" ca="1" si="39"/>
        <v>0</v>
      </c>
      <c r="EF29" s="187">
        <f t="shared" ca="1" si="39"/>
        <v>0</v>
      </c>
      <c r="EG29" s="188">
        <f t="shared" ca="1" si="39"/>
        <v>0</v>
      </c>
    </row>
    <row r="30" spans="1:137" x14ac:dyDescent="0.4">
      <c r="A30" s="67" t="s">
        <v>229</v>
      </c>
      <c r="B30" s="190"/>
      <c r="C30" s="191"/>
      <c r="D30" s="192"/>
      <c r="E30" s="193">
        <f>SUM(E28,E23)</f>
        <v>0</v>
      </c>
      <c r="F30" s="193">
        <f t="shared" ref="F30:BQ30" si="40">SUM(F28,F23)</f>
        <v>70361.158333333311</v>
      </c>
      <c r="G30" s="193">
        <f t="shared" si="40"/>
        <v>70828.333622385762</v>
      </c>
      <c r="H30" s="193">
        <f t="shared" si="40"/>
        <v>12336.661091731961</v>
      </c>
      <c r="I30" s="193">
        <f t="shared" si="40"/>
        <v>12806.143582959325</v>
      </c>
      <c r="J30" s="193">
        <f t="shared" si="40"/>
        <v>14607.43033768762</v>
      </c>
      <c r="K30" s="193">
        <f t="shared" si="40"/>
        <v>16416.441284467219</v>
      </c>
      <c r="L30" s="193">
        <f t="shared" si="40"/>
        <v>18233.203566878088</v>
      </c>
      <c r="M30" s="193">
        <f t="shared" si="40"/>
        <v>20057.744415405075</v>
      </c>
      <c r="N30" s="193">
        <f t="shared" si="40"/>
        <v>21890.09114770095</v>
      </c>
      <c r="O30" s="193">
        <f t="shared" si="40"/>
        <v>23730.271168850784</v>
      </c>
      <c r="P30" s="193">
        <f t="shared" si="40"/>
        <v>25578.311971637111</v>
      </c>
      <c r="Q30" s="193">
        <f t="shared" si="40"/>
        <v>27434.241136806071</v>
      </c>
      <c r="R30" s="193">
        <f t="shared" si="40"/>
        <v>28411.688000000184</v>
      </c>
      <c r="S30" s="193">
        <f t="shared" si="40"/>
        <v>30283.476985359724</v>
      </c>
      <c r="T30" s="193">
        <f t="shared" si="40"/>
        <v>32163.237605790357</v>
      </c>
      <c r="U30" s="193">
        <f t="shared" si="40"/>
        <v>34050.997796565891</v>
      </c>
      <c r="V30" s="193">
        <f t="shared" si="40"/>
        <v>35946.785582264667</v>
      </c>
      <c r="W30" s="193">
        <f t="shared" si="40"/>
        <v>37850.629077040103</v>
      </c>
      <c r="X30" s="193">
        <f t="shared" si="40"/>
        <v>39762.556484891931</v>
      </c>
      <c r="Y30" s="193">
        <f t="shared" si="40"/>
        <v>41682.596099938513</v>
      </c>
      <c r="Z30" s="193">
        <f t="shared" si="40"/>
        <v>43610.776306689935</v>
      </c>
      <c r="AA30" s="193">
        <f t="shared" si="40"/>
        <v>45547.125580321459</v>
      </c>
      <c r="AB30" s="193">
        <f t="shared" si="40"/>
        <v>47491.672486948242</v>
      </c>
      <c r="AC30" s="193">
        <f t="shared" si="40"/>
        <v>49444.445683900594</v>
      </c>
      <c r="AD30" s="193">
        <f t="shared" si="40"/>
        <v>56243.734580000528</v>
      </c>
      <c r="AE30" s="193">
        <f t="shared" si="40"/>
        <v>58257.842561399957</v>
      </c>
      <c r="AF30" s="193">
        <f t="shared" si="40"/>
        <v>60280.44937391601</v>
      </c>
      <c r="AG30" s="193">
        <f t="shared" si="40"/>
        <v>121271.58468758424</v>
      </c>
      <c r="AH30" s="193">
        <f t="shared" si="40"/>
        <v>123311.27826709513</v>
      </c>
      <c r="AI30" s="193">
        <f t="shared" si="40"/>
        <v>123913.46306913186</v>
      </c>
      <c r="AJ30" s="193">
        <f t="shared" si="40"/>
        <v>124517.13302134325</v>
      </c>
      <c r="AK30" s="193">
        <f t="shared" si="40"/>
        <v>125122.29178651031</v>
      </c>
      <c r="AL30" s="193">
        <f t="shared" si="40"/>
        <v>125728.94303644719</v>
      </c>
      <c r="AM30" s="193">
        <f t="shared" si="40"/>
        <v>126337.09045202422</v>
      </c>
      <c r="AN30" s="193">
        <f t="shared" si="40"/>
        <v>126946.7377231893</v>
      </c>
      <c r="AO30" s="193">
        <f t="shared" si="40"/>
        <v>127557.88854899105</v>
      </c>
      <c r="AP30" s="193">
        <f t="shared" si="40"/>
        <v>91993.603480637772</v>
      </c>
      <c r="AQ30" s="193">
        <f t="shared" si="40"/>
        <v>92615.223573589989</v>
      </c>
      <c r="AR30" s="193">
        <f t="shared" si="40"/>
        <v>93238.376749387244</v>
      </c>
      <c r="AS30" s="193">
        <f t="shared" si="40"/>
        <v>93863.066789025499</v>
      </c>
      <c r="AT30" s="193">
        <f t="shared" si="40"/>
        <v>94489.297482825554</v>
      </c>
      <c r="AU30" s="193">
        <f t="shared" si="40"/>
        <v>95117.072630456183</v>
      </c>
      <c r="AV30" s="193">
        <f t="shared" si="40"/>
        <v>95746.396040957261</v>
      </c>
      <c r="AW30" s="193">
        <f t="shared" si="40"/>
        <v>96377.271532762737</v>
      </c>
      <c r="AX30" s="193">
        <f t="shared" si="40"/>
        <v>97009.70293372366</v>
      </c>
      <c r="AY30" s="193">
        <f t="shared" si="40"/>
        <v>97643.694081131835</v>
      </c>
      <c r="AZ30" s="193">
        <f t="shared" si="40"/>
        <v>98279.248821742702</v>
      </c>
      <c r="BA30" s="193">
        <f t="shared" si="40"/>
        <v>98916.371011799085</v>
      </c>
      <c r="BB30" s="193">
        <f t="shared" si="40"/>
        <v>98608.895689534111</v>
      </c>
      <c r="BC30" s="193">
        <f t="shared" si="40"/>
        <v>99249.164385274868</v>
      </c>
      <c r="BD30" s="193">
        <f t="shared" si="40"/>
        <v>99891.012156346027</v>
      </c>
      <c r="BE30" s="193">
        <f t="shared" si="40"/>
        <v>100534.44289717346</v>
      </c>
      <c r="BF30" s="193">
        <f t="shared" si="40"/>
        <v>101179.46051178747</v>
      </c>
      <c r="BG30" s="193">
        <f t="shared" si="40"/>
        <v>101826.06891384715</v>
      </c>
      <c r="BH30" s="193">
        <f t="shared" si="40"/>
        <v>102474.27202666331</v>
      </c>
      <c r="BI30" s="193">
        <f t="shared" si="40"/>
        <v>103124.0737832228</v>
      </c>
      <c r="BJ30" s="193">
        <f t="shared" si="40"/>
        <v>103775.47812621259</v>
      </c>
      <c r="BK30" s="193">
        <f t="shared" si="40"/>
        <v>104428.48900804299</v>
      </c>
      <c r="BL30" s="193">
        <f t="shared" si="40"/>
        <v>105083.11039087224</v>
      </c>
      <c r="BM30" s="193">
        <f t="shared" si="40"/>
        <v>105739.34624663024</v>
      </c>
      <c r="BN30" s="193">
        <f t="shared" si="40"/>
        <v>105430.19608072242</v>
      </c>
      <c r="BO30" s="193">
        <f t="shared" si="40"/>
        <v>106089.67283733538</v>
      </c>
      <c r="BP30" s="193">
        <f t="shared" si="40"/>
        <v>106750.7760415387</v>
      </c>
      <c r="BQ30" s="193">
        <f t="shared" si="40"/>
        <v>107413.50970459086</v>
      </c>
      <c r="BR30" s="193">
        <f t="shared" ref="BR30:EC30" si="41">SUM(BR28,BR23)</f>
        <v>108077.87784764344</v>
      </c>
      <c r="BS30" s="193">
        <f t="shared" si="41"/>
        <v>108743.88450176473</v>
      </c>
      <c r="BT30" s="193">
        <f t="shared" si="41"/>
        <v>109411.53370796538</v>
      </c>
      <c r="BU30" s="193">
        <f t="shared" si="41"/>
        <v>110080.82951722176</v>
      </c>
      <c r="BV30" s="193">
        <f t="shared" si="41"/>
        <v>110751.77599050119</v>
      </c>
      <c r="BW30" s="193">
        <f t="shared" si="41"/>
        <v>111424.37719878658</v>
      </c>
      <c r="BX30" s="193">
        <f t="shared" si="41"/>
        <v>112098.6372231007</v>
      </c>
      <c r="BY30" s="193">
        <f t="shared" si="41"/>
        <v>112774.56015453144</v>
      </c>
      <c r="BZ30" s="193">
        <f t="shared" si="41"/>
        <v>112463.83588799217</v>
      </c>
      <c r="CA30" s="193">
        <f t="shared" si="41"/>
        <v>113143.09694730351</v>
      </c>
      <c r="CB30" s="193">
        <f t="shared" si="41"/>
        <v>113824.03324763291</v>
      </c>
      <c r="CC30" s="193">
        <f t="shared" si="41"/>
        <v>114506.64892057673</v>
      </c>
      <c r="CD30" s="193">
        <f t="shared" si="41"/>
        <v>115190.94810792075</v>
      </c>
      <c r="CE30" s="193">
        <f t="shared" si="41"/>
        <v>115876.93496166574</v>
      </c>
      <c r="CF30" s="193">
        <f t="shared" si="41"/>
        <v>116564.61364405237</v>
      </c>
      <c r="CG30" s="193">
        <f t="shared" si="41"/>
        <v>117253.98832758641</v>
      </c>
      <c r="CH30" s="193">
        <f t="shared" si="41"/>
        <v>117945.06319506429</v>
      </c>
      <c r="CI30" s="193">
        <f t="shared" si="41"/>
        <v>118637.84243959811</v>
      </c>
      <c r="CJ30" s="193">
        <f t="shared" si="41"/>
        <v>119332.33026464167</v>
      </c>
      <c r="CK30" s="193">
        <f t="shared" si="41"/>
        <v>120028.5308840154</v>
      </c>
      <c r="CL30" s="193">
        <f t="shared" si="41"/>
        <v>119716.33930191246</v>
      </c>
      <c r="CM30" s="193">
        <f t="shared" si="41"/>
        <v>120415.97819300315</v>
      </c>
      <c r="CN30" s="193">
        <f t="shared" si="41"/>
        <v>121117.34258234249</v>
      </c>
      <c r="CO30" s="193">
        <f t="shared" si="41"/>
        <v>121820.43672547463</v>
      </c>
      <c r="CP30" s="193">
        <f t="shared" si="41"/>
        <v>122525.26488843902</v>
      </c>
      <c r="CQ30" s="193">
        <f t="shared" si="41"/>
        <v>123231.8313477964</v>
      </c>
      <c r="CR30" s="193">
        <f t="shared" si="41"/>
        <v>123940.14039065463</v>
      </c>
      <c r="CS30" s="193">
        <f t="shared" si="41"/>
        <v>124650.19631469468</v>
      </c>
      <c r="CT30" s="193">
        <f t="shared" si="41"/>
        <v>125362.00342819687</v>
      </c>
      <c r="CU30" s="193">
        <f t="shared" si="41"/>
        <v>126075.56605006679</v>
      </c>
      <c r="CV30" s="193">
        <f t="shared" si="41"/>
        <v>126790.88850986175</v>
      </c>
      <c r="CW30" s="193">
        <f t="shared" si="41"/>
        <v>127507.97514781657</v>
      </c>
      <c r="CX30" s="193">
        <f t="shared" si="41"/>
        <v>127194.42931893189</v>
      </c>
      <c r="CY30" s="193">
        <f t="shared" si="41"/>
        <v>127915.05737675531</v>
      </c>
      <c r="CZ30" s="193">
        <f t="shared" si="41"/>
        <v>128637.46269777478</v>
      </c>
      <c r="DA30" s="193">
        <f t="shared" si="41"/>
        <v>129361.64966520082</v>
      </c>
      <c r="DB30" s="193">
        <f t="shared" si="41"/>
        <v>130087.62267305417</v>
      </c>
      <c r="DC30" s="193">
        <f t="shared" si="41"/>
        <v>130815.38612619224</v>
      </c>
      <c r="DD30" s="193">
        <f t="shared" si="41"/>
        <v>131544.94444033626</v>
      </c>
      <c r="DE30" s="193">
        <f t="shared" si="41"/>
        <v>132276.30204209752</v>
      </c>
      <c r="DF30" s="193">
        <f t="shared" si="41"/>
        <v>133009.46336900475</v>
      </c>
      <c r="DG30" s="193">
        <f t="shared" si="41"/>
        <v>133744.43286953078</v>
      </c>
      <c r="DH30" s="193">
        <f t="shared" si="41"/>
        <v>134481.21500311949</v>
      </c>
      <c r="DI30" s="193">
        <f t="shared" si="41"/>
        <v>135219.81424021313</v>
      </c>
      <c r="DJ30" s="193">
        <f t="shared" si="41"/>
        <v>134905.03376715683</v>
      </c>
      <c r="DK30" s="193">
        <f t="shared" si="41"/>
        <v>135647.28066671488</v>
      </c>
      <c r="DL30" s="193">
        <f t="shared" si="41"/>
        <v>136391.3581473649</v>
      </c>
      <c r="DM30" s="193">
        <f t="shared" si="41"/>
        <v>137137.27072381388</v>
      </c>
      <c r="DN30" s="193">
        <f t="shared" si="41"/>
        <v>137885.02292190271</v>
      </c>
      <c r="DO30" s="193">
        <f t="shared" si="41"/>
        <v>138634.61927863493</v>
      </c>
      <c r="DP30" s="193">
        <f t="shared" si="41"/>
        <v>139386.06434220332</v>
      </c>
      <c r="DQ30" s="193">
        <f t="shared" si="41"/>
        <v>140139.36267201739</v>
      </c>
      <c r="DR30" s="193">
        <f t="shared" si="41"/>
        <v>140894.51883873175</v>
      </c>
      <c r="DS30" s="193">
        <f t="shared" si="41"/>
        <v>141651.53742427361</v>
      </c>
      <c r="DT30" s="193">
        <f t="shared" si="41"/>
        <v>142410.42302186997</v>
      </c>
      <c r="DU30" s="193">
        <f t="shared" ca="1" si="41"/>
        <v>14452322.870553877</v>
      </c>
      <c r="DV30" s="193">
        <f t="shared" ca="1" si="41"/>
        <v>0</v>
      </c>
      <c r="DW30" s="193">
        <f t="shared" ca="1" si="41"/>
        <v>0</v>
      </c>
      <c r="DX30" s="193">
        <f t="shared" ca="1" si="41"/>
        <v>0</v>
      </c>
      <c r="DY30" s="193">
        <f t="shared" ca="1" si="41"/>
        <v>0</v>
      </c>
      <c r="DZ30" s="193">
        <f t="shared" ca="1" si="41"/>
        <v>0</v>
      </c>
      <c r="EA30" s="193">
        <f t="shared" ca="1" si="41"/>
        <v>0</v>
      </c>
      <c r="EB30" s="193">
        <f t="shared" ca="1" si="41"/>
        <v>0</v>
      </c>
      <c r="EC30" s="193">
        <f t="shared" ca="1" si="41"/>
        <v>0</v>
      </c>
      <c r="ED30" s="193">
        <f t="shared" ref="ED30:EG30" ca="1" si="42">SUM(ED28,ED23)</f>
        <v>0</v>
      </c>
      <c r="EE30" s="193">
        <f t="shared" ca="1" si="42"/>
        <v>0</v>
      </c>
      <c r="EF30" s="193">
        <f t="shared" ca="1" si="42"/>
        <v>0</v>
      </c>
      <c r="EG30" s="194">
        <f t="shared" ca="1" si="42"/>
        <v>0</v>
      </c>
    </row>
    <row r="31" spans="1:137" x14ac:dyDescent="0.4">
      <c r="A31" s="110" t="s">
        <v>230</v>
      </c>
      <c r="B31" s="189"/>
      <c r="C31" s="195"/>
      <c r="D31" s="196"/>
      <c r="E31" s="187">
        <f t="shared" ref="E31:AJ31" si="43">MAX(E11-E30,0)</f>
        <v>0</v>
      </c>
      <c r="F31" s="187">
        <f t="shared" si="43"/>
        <v>0</v>
      </c>
      <c r="G31" s="187">
        <f t="shared" si="43"/>
        <v>0</v>
      </c>
      <c r="H31" s="187">
        <f t="shared" si="43"/>
        <v>1.8189894035458565E-12</v>
      </c>
      <c r="I31" s="187">
        <f t="shared" si="43"/>
        <v>0</v>
      </c>
      <c r="J31" s="187">
        <f t="shared" si="43"/>
        <v>0</v>
      </c>
      <c r="K31" s="187">
        <f t="shared" si="43"/>
        <v>0</v>
      </c>
      <c r="L31" s="187">
        <f t="shared" si="43"/>
        <v>0</v>
      </c>
      <c r="M31" s="187">
        <f t="shared" si="43"/>
        <v>0</v>
      </c>
      <c r="N31" s="187">
        <f t="shared" si="43"/>
        <v>0</v>
      </c>
      <c r="O31" s="187">
        <f t="shared" si="43"/>
        <v>0</v>
      </c>
      <c r="P31" s="187">
        <f t="shared" si="43"/>
        <v>3.637978807091713E-12</v>
      </c>
      <c r="Q31" s="187">
        <f t="shared" si="43"/>
        <v>0</v>
      </c>
      <c r="R31" s="187">
        <f t="shared" si="43"/>
        <v>0</v>
      </c>
      <c r="S31" s="187">
        <f t="shared" si="43"/>
        <v>0</v>
      </c>
      <c r="T31" s="187">
        <f t="shared" si="43"/>
        <v>3.637978807091713E-12</v>
      </c>
      <c r="U31" s="187">
        <f t="shared" si="43"/>
        <v>0</v>
      </c>
      <c r="V31" s="187">
        <f t="shared" si="43"/>
        <v>0</v>
      </c>
      <c r="W31" s="187">
        <f t="shared" si="43"/>
        <v>7.2759576141834259E-12</v>
      </c>
      <c r="X31" s="187">
        <f t="shared" si="43"/>
        <v>0</v>
      </c>
      <c r="Y31" s="187">
        <f t="shared" si="43"/>
        <v>0</v>
      </c>
      <c r="Z31" s="187">
        <f t="shared" si="43"/>
        <v>0</v>
      </c>
      <c r="AA31" s="187">
        <f t="shared" si="43"/>
        <v>0</v>
      </c>
      <c r="AB31" s="187">
        <f t="shared" si="43"/>
        <v>0</v>
      </c>
      <c r="AC31" s="187">
        <f t="shared" si="43"/>
        <v>7.2759576141834259E-12</v>
      </c>
      <c r="AD31" s="187">
        <f t="shared" si="43"/>
        <v>0</v>
      </c>
      <c r="AE31" s="187">
        <f t="shared" si="43"/>
        <v>0</v>
      </c>
      <c r="AF31" s="187">
        <f t="shared" si="43"/>
        <v>0</v>
      </c>
      <c r="AG31" s="187">
        <f t="shared" si="43"/>
        <v>0</v>
      </c>
      <c r="AH31" s="187">
        <f t="shared" si="43"/>
        <v>1.4551915228366852E-11</v>
      </c>
      <c r="AI31" s="187">
        <f t="shared" si="43"/>
        <v>1.4551915228366852E-11</v>
      </c>
      <c r="AJ31" s="187">
        <f t="shared" si="43"/>
        <v>0</v>
      </c>
      <c r="AK31" s="187">
        <f t="shared" ref="AK31:BP31" si="44">MAX(AK11-AK30,0)</f>
        <v>0</v>
      </c>
      <c r="AL31" s="187">
        <f t="shared" si="44"/>
        <v>1.4551915228366852E-11</v>
      </c>
      <c r="AM31" s="187">
        <f t="shared" si="44"/>
        <v>1.4551915228366852E-11</v>
      </c>
      <c r="AN31" s="187">
        <f t="shared" si="44"/>
        <v>0</v>
      </c>
      <c r="AO31" s="187">
        <f t="shared" si="44"/>
        <v>0</v>
      </c>
      <c r="AP31" s="187">
        <f t="shared" si="44"/>
        <v>0</v>
      </c>
      <c r="AQ31" s="187">
        <f t="shared" si="44"/>
        <v>0</v>
      </c>
      <c r="AR31" s="187">
        <f t="shared" si="44"/>
        <v>0</v>
      </c>
      <c r="AS31" s="187">
        <f t="shared" si="44"/>
        <v>0</v>
      </c>
      <c r="AT31" s="187">
        <f t="shared" si="44"/>
        <v>0</v>
      </c>
      <c r="AU31" s="187">
        <f t="shared" si="44"/>
        <v>0</v>
      </c>
      <c r="AV31" s="187">
        <f t="shared" si="44"/>
        <v>1.4551915228366852E-11</v>
      </c>
      <c r="AW31" s="187">
        <f t="shared" si="44"/>
        <v>0</v>
      </c>
      <c r="AX31" s="187">
        <f t="shared" si="44"/>
        <v>0</v>
      </c>
      <c r="AY31" s="187">
        <f t="shared" si="44"/>
        <v>0</v>
      </c>
      <c r="AZ31" s="187">
        <f t="shared" si="44"/>
        <v>1.4551915228366852E-11</v>
      </c>
      <c r="BA31" s="187">
        <f t="shared" si="44"/>
        <v>0</v>
      </c>
      <c r="BB31" s="187">
        <f t="shared" si="44"/>
        <v>0</v>
      </c>
      <c r="BC31" s="187">
        <f t="shared" si="44"/>
        <v>0</v>
      </c>
      <c r="BD31" s="187">
        <f t="shared" si="44"/>
        <v>0</v>
      </c>
      <c r="BE31" s="187">
        <f t="shared" si="44"/>
        <v>0</v>
      </c>
      <c r="BF31" s="187">
        <f t="shared" si="44"/>
        <v>0</v>
      </c>
      <c r="BG31" s="187">
        <f t="shared" si="44"/>
        <v>0</v>
      </c>
      <c r="BH31" s="187">
        <f t="shared" si="44"/>
        <v>1.4551915228366852E-11</v>
      </c>
      <c r="BI31" s="187">
        <f t="shared" si="44"/>
        <v>1.4551915228366852E-11</v>
      </c>
      <c r="BJ31" s="187">
        <f t="shared" si="44"/>
        <v>1.4551915228366852E-11</v>
      </c>
      <c r="BK31" s="187">
        <f t="shared" si="44"/>
        <v>0</v>
      </c>
      <c r="BL31" s="187">
        <f t="shared" si="44"/>
        <v>1.4551915228366852E-11</v>
      </c>
      <c r="BM31" s="187">
        <f t="shared" si="44"/>
        <v>0</v>
      </c>
      <c r="BN31" s="187">
        <f t="shared" si="44"/>
        <v>1.4551915228366852E-11</v>
      </c>
      <c r="BO31" s="187">
        <f t="shared" si="44"/>
        <v>0</v>
      </c>
      <c r="BP31" s="187">
        <f t="shared" si="44"/>
        <v>1.4551915228366852E-11</v>
      </c>
      <c r="BQ31" s="187">
        <f t="shared" ref="BQ31:CV31" si="45">MAX(BQ11-BQ30,0)</f>
        <v>0</v>
      </c>
      <c r="BR31" s="187">
        <f t="shared" si="45"/>
        <v>1.4551915228366852E-11</v>
      </c>
      <c r="BS31" s="187">
        <f t="shared" si="45"/>
        <v>0</v>
      </c>
      <c r="BT31" s="187">
        <f t="shared" si="45"/>
        <v>1.4551915228366852E-11</v>
      </c>
      <c r="BU31" s="187">
        <f t="shared" si="45"/>
        <v>1.4551915228366852E-11</v>
      </c>
      <c r="BV31" s="187">
        <f t="shared" si="45"/>
        <v>0</v>
      </c>
      <c r="BW31" s="187">
        <f t="shared" si="45"/>
        <v>1.4551915228366852E-11</v>
      </c>
      <c r="BX31" s="187">
        <f t="shared" si="45"/>
        <v>0</v>
      </c>
      <c r="BY31" s="187">
        <f t="shared" si="45"/>
        <v>0</v>
      </c>
      <c r="BZ31" s="187">
        <f t="shared" si="45"/>
        <v>0</v>
      </c>
      <c r="CA31" s="187">
        <f t="shared" si="45"/>
        <v>0</v>
      </c>
      <c r="CB31" s="187">
        <f t="shared" si="45"/>
        <v>0</v>
      </c>
      <c r="CC31" s="187">
        <f t="shared" si="45"/>
        <v>0</v>
      </c>
      <c r="CD31" s="187">
        <f t="shared" si="45"/>
        <v>1.4551915228366852E-11</v>
      </c>
      <c r="CE31" s="187">
        <f t="shared" si="45"/>
        <v>0</v>
      </c>
      <c r="CF31" s="187">
        <f t="shared" si="45"/>
        <v>1.4551915228366852E-11</v>
      </c>
      <c r="CG31" s="187">
        <f t="shared" si="45"/>
        <v>0</v>
      </c>
      <c r="CH31" s="187">
        <f t="shared" si="45"/>
        <v>0</v>
      </c>
      <c r="CI31" s="187">
        <f t="shared" si="45"/>
        <v>0</v>
      </c>
      <c r="CJ31" s="187">
        <f t="shared" si="45"/>
        <v>0</v>
      </c>
      <c r="CK31" s="187">
        <f t="shared" si="45"/>
        <v>0</v>
      </c>
      <c r="CL31" s="187">
        <f t="shared" si="45"/>
        <v>0</v>
      </c>
      <c r="CM31" s="187">
        <f t="shared" si="45"/>
        <v>1.4551915228366852E-11</v>
      </c>
      <c r="CN31" s="187">
        <f t="shared" si="45"/>
        <v>1.4551915228366852E-11</v>
      </c>
      <c r="CO31" s="187">
        <f t="shared" si="45"/>
        <v>0</v>
      </c>
      <c r="CP31" s="187">
        <f t="shared" si="45"/>
        <v>1.4551915228366852E-11</v>
      </c>
      <c r="CQ31" s="187">
        <f t="shared" si="45"/>
        <v>0</v>
      </c>
      <c r="CR31" s="187">
        <f t="shared" si="45"/>
        <v>1.4551915228366852E-11</v>
      </c>
      <c r="CS31" s="187">
        <f t="shared" si="45"/>
        <v>0</v>
      </c>
      <c r="CT31" s="187">
        <f t="shared" si="45"/>
        <v>1.4551915228366852E-11</v>
      </c>
      <c r="CU31" s="187">
        <f t="shared" si="45"/>
        <v>0</v>
      </c>
      <c r="CV31" s="187">
        <f t="shared" si="45"/>
        <v>0</v>
      </c>
      <c r="CW31" s="187">
        <f t="shared" ref="CW31:EB31" si="46">MAX(CW11-CW30,0)</f>
        <v>1.4551915228366852E-11</v>
      </c>
      <c r="CX31" s="187">
        <f t="shared" si="46"/>
        <v>0</v>
      </c>
      <c r="CY31" s="187">
        <f t="shared" si="46"/>
        <v>0</v>
      </c>
      <c r="CZ31" s="187">
        <f t="shared" si="46"/>
        <v>0</v>
      </c>
      <c r="DA31" s="187">
        <f t="shared" si="46"/>
        <v>0</v>
      </c>
      <c r="DB31" s="187">
        <f t="shared" si="46"/>
        <v>0</v>
      </c>
      <c r="DC31" s="187">
        <f t="shared" si="46"/>
        <v>1.4551915228366852E-11</v>
      </c>
      <c r="DD31" s="187">
        <f t="shared" si="46"/>
        <v>0</v>
      </c>
      <c r="DE31" s="187">
        <f t="shared" si="46"/>
        <v>0</v>
      </c>
      <c r="DF31" s="187">
        <f t="shared" si="46"/>
        <v>0</v>
      </c>
      <c r="DG31" s="187">
        <f t="shared" si="46"/>
        <v>0</v>
      </c>
      <c r="DH31" s="187">
        <f t="shared" si="46"/>
        <v>0</v>
      </c>
      <c r="DI31" s="187">
        <f t="shared" si="46"/>
        <v>0</v>
      </c>
      <c r="DJ31" s="187">
        <f t="shared" si="46"/>
        <v>0</v>
      </c>
      <c r="DK31" s="187">
        <f t="shared" si="46"/>
        <v>0</v>
      </c>
      <c r="DL31" s="187">
        <f t="shared" si="46"/>
        <v>0</v>
      </c>
      <c r="DM31" s="187">
        <f t="shared" si="46"/>
        <v>0</v>
      </c>
      <c r="DN31" s="187">
        <f t="shared" si="46"/>
        <v>0</v>
      </c>
      <c r="DO31" s="187">
        <f t="shared" si="46"/>
        <v>2.9103830456733704E-11</v>
      </c>
      <c r="DP31" s="187">
        <f t="shared" si="46"/>
        <v>0</v>
      </c>
      <c r="DQ31" s="187">
        <f t="shared" si="46"/>
        <v>0</v>
      </c>
      <c r="DR31" s="187">
        <f t="shared" si="46"/>
        <v>0</v>
      </c>
      <c r="DS31" s="187">
        <f t="shared" si="46"/>
        <v>0</v>
      </c>
      <c r="DT31" s="187">
        <f t="shared" si="46"/>
        <v>0</v>
      </c>
      <c r="DU31" s="187">
        <f t="shared" ca="1" si="46"/>
        <v>17391854.521108467</v>
      </c>
      <c r="DV31" s="187">
        <f t="shared" ca="1" si="46"/>
        <v>0</v>
      </c>
      <c r="DW31" s="187">
        <f t="shared" ca="1" si="46"/>
        <v>0</v>
      </c>
      <c r="DX31" s="187">
        <f t="shared" ca="1" si="46"/>
        <v>0</v>
      </c>
      <c r="DY31" s="187">
        <f t="shared" ca="1" si="46"/>
        <v>0</v>
      </c>
      <c r="DZ31" s="187">
        <f t="shared" ca="1" si="46"/>
        <v>0</v>
      </c>
      <c r="EA31" s="187">
        <f t="shared" ca="1" si="46"/>
        <v>0</v>
      </c>
      <c r="EB31" s="187">
        <f t="shared" ca="1" si="46"/>
        <v>0</v>
      </c>
      <c r="EC31" s="187">
        <f t="shared" ref="EC31:EG31" ca="1" si="47">MAX(EC11-EC30,0)</f>
        <v>0</v>
      </c>
      <c r="ED31" s="187">
        <f t="shared" ca="1" si="47"/>
        <v>0</v>
      </c>
      <c r="EE31" s="187">
        <f t="shared" ca="1" si="47"/>
        <v>0</v>
      </c>
      <c r="EF31" s="187">
        <f t="shared" ca="1" si="47"/>
        <v>0</v>
      </c>
      <c r="EG31" s="188">
        <f t="shared" ca="1" si="47"/>
        <v>0</v>
      </c>
    </row>
    <row r="33" spans="1:137" x14ac:dyDescent="0.4">
      <c r="A33" s="168" t="str">
        <f>A6</f>
        <v>Hurdle #2</v>
      </c>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169"/>
      <c r="BF33" s="169"/>
      <c r="BG33" s="169"/>
      <c r="BH33" s="169"/>
      <c r="BI33" s="169"/>
      <c r="BJ33" s="169"/>
      <c r="BK33" s="169"/>
      <c r="BL33" s="169"/>
      <c r="BM33" s="169"/>
      <c r="BN33" s="169"/>
      <c r="BO33" s="169"/>
      <c r="BP33" s="169"/>
      <c r="BQ33" s="169"/>
      <c r="BR33" s="169"/>
      <c r="BS33" s="169"/>
      <c r="BT33" s="169"/>
      <c r="BU33" s="169"/>
      <c r="BV33" s="169"/>
      <c r="BW33" s="169"/>
      <c r="BX33" s="169"/>
      <c r="BY33" s="169"/>
      <c r="BZ33" s="169"/>
      <c r="CA33" s="169"/>
      <c r="CB33" s="169"/>
      <c r="CC33" s="169"/>
      <c r="CD33" s="169"/>
      <c r="CE33" s="169"/>
      <c r="CF33" s="169"/>
      <c r="CG33" s="169"/>
      <c r="CH33" s="169"/>
      <c r="CI33" s="169"/>
      <c r="CJ33" s="169"/>
      <c r="CK33" s="169"/>
      <c r="CL33" s="169"/>
      <c r="CM33" s="169"/>
      <c r="CN33" s="169"/>
      <c r="CO33" s="169"/>
      <c r="CP33" s="169"/>
      <c r="CQ33" s="169"/>
      <c r="CR33" s="169"/>
      <c r="CS33" s="169"/>
      <c r="CT33" s="169"/>
      <c r="CU33" s="169"/>
      <c r="CV33" s="169"/>
      <c r="CW33" s="169"/>
      <c r="CX33" s="169"/>
      <c r="CY33" s="169"/>
      <c r="CZ33" s="169"/>
      <c r="DA33" s="169"/>
      <c r="DB33" s="169"/>
      <c r="DC33" s="169"/>
      <c r="DD33" s="169"/>
      <c r="DE33" s="169"/>
      <c r="DF33" s="169"/>
      <c r="DG33" s="169"/>
      <c r="DH33" s="169"/>
      <c r="DI33" s="169"/>
      <c r="DJ33" s="169"/>
      <c r="DK33" s="169"/>
      <c r="DL33" s="169"/>
      <c r="DM33" s="169"/>
      <c r="DN33" s="169"/>
      <c r="DO33" s="169"/>
      <c r="DP33" s="169"/>
      <c r="DQ33" s="169"/>
      <c r="DR33" s="169"/>
      <c r="DS33" s="169"/>
      <c r="DT33" s="169"/>
      <c r="DU33" s="169"/>
      <c r="DV33" s="169"/>
      <c r="DW33" s="169"/>
      <c r="DX33" s="169"/>
      <c r="DY33" s="169"/>
      <c r="DZ33" s="169"/>
      <c r="EA33" s="169"/>
      <c r="EB33" s="169"/>
      <c r="EC33" s="169"/>
      <c r="ED33" s="169"/>
      <c r="EE33" s="169"/>
      <c r="EF33" s="169"/>
      <c r="EG33" s="174"/>
    </row>
    <row r="34" spans="1:137" x14ac:dyDescent="0.4">
      <c r="A34" s="67" t="s">
        <v>198</v>
      </c>
      <c r="B34" s="177"/>
      <c r="C34" s="177"/>
      <c r="D34" s="177"/>
      <c r="E34" s="179">
        <v>0</v>
      </c>
      <c r="F34" s="179">
        <f t="shared" ref="F34:BQ34" si="48">E39</f>
        <v>13586781.25</v>
      </c>
      <c r="G34" s="179">
        <f t="shared" si="48"/>
        <v>13640899.225985417</v>
      </c>
      <c r="H34" s="179">
        <f t="shared" si="48"/>
        <v>13691120.852878995</v>
      </c>
      <c r="I34" s="179">
        <f t="shared" si="48"/>
        <v>13801291.021084726</v>
      </c>
      <c r="J34" s="179">
        <f t="shared" si="48"/>
        <v>13908015.412081698</v>
      </c>
      <c r="K34" s="179">
        <f t="shared" si="48"/>
        <v>14017959.329245342</v>
      </c>
      <c r="L34" s="179">
        <f t="shared" si="48"/>
        <v>14127163.500220157</v>
      </c>
      <c r="M34" s="179">
        <f t="shared" si="48"/>
        <v>14223393.711076831</v>
      </c>
      <c r="N34" s="179">
        <f t="shared" si="48"/>
        <v>14330967.595577916</v>
      </c>
      <c r="O34" s="179">
        <f t="shared" si="48"/>
        <v>14433625.097087005</v>
      </c>
      <c r="P34" s="179">
        <f t="shared" si="48"/>
        <v>14539581.739681963</v>
      </c>
      <c r="Q34" s="179">
        <f t="shared" si="48"/>
        <v>14640532.522926321</v>
      </c>
      <c r="R34" s="179">
        <f t="shared" si="48"/>
        <v>14744812.45984233</v>
      </c>
      <c r="S34" s="179">
        <f t="shared" si="48"/>
        <v>14849092.210881973</v>
      </c>
      <c r="T34" s="179">
        <f t="shared" si="48"/>
        <v>14948239.343023557</v>
      </c>
      <c r="U34" s="179">
        <f t="shared" si="48"/>
        <v>15050766.20097886</v>
      </c>
      <c r="V34" s="179">
        <f t="shared" si="48"/>
        <v>15148071.494411007</v>
      </c>
      <c r="W34" s="179">
        <f t="shared" si="48"/>
        <v>15248783.05747162</v>
      </c>
      <c r="X34" s="179">
        <f t="shared" si="48"/>
        <v>15348582.589158436</v>
      </c>
      <c r="Y34" s="179">
        <f t="shared" si="48"/>
        <v>15434177.475091565</v>
      </c>
      <c r="Z34" s="179">
        <f t="shared" si="48"/>
        <v>15531987.176810507</v>
      </c>
      <c r="AA34" s="179">
        <f t="shared" si="48"/>
        <v>15624356.124092221</v>
      </c>
      <c r="AB34" s="179">
        <f t="shared" si="48"/>
        <v>15720187.65480336</v>
      </c>
      <c r="AC34" s="179">
        <f t="shared" si="48"/>
        <v>15810490.99017551</v>
      </c>
      <c r="AD34" s="179">
        <f t="shared" si="48"/>
        <v>15904277.197593778</v>
      </c>
      <c r="AE34" s="179">
        <f t="shared" si="48"/>
        <v>15992439.045104029</v>
      </c>
      <c r="AF34" s="179">
        <f t="shared" si="48"/>
        <v>16074859.808897058</v>
      </c>
      <c r="AG34" s="179">
        <f t="shared" si="48"/>
        <v>16160705.448766062</v>
      </c>
      <c r="AH34" s="179">
        <f t="shared" si="48"/>
        <v>16184712.676353415</v>
      </c>
      <c r="AI34" s="179">
        <f t="shared" si="48"/>
        <v>16211657.032382619</v>
      </c>
      <c r="AJ34" s="179">
        <f t="shared" si="48"/>
        <v>16238269.194411846</v>
      </c>
      <c r="AK34" s="179">
        <f t="shared" si="48"/>
        <v>16250498.383307131</v>
      </c>
      <c r="AL34" s="179">
        <f t="shared" si="48"/>
        <v>16276307.956778646</v>
      </c>
      <c r="AM34" s="179">
        <f t="shared" si="48"/>
        <v>16297076.54341306</v>
      </c>
      <c r="AN34" s="179">
        <f t="shared" si="48"/>
        <v>16322146.736528292</v>
      </c>
      <c r="AO34" s="179">
        <f t="shared" si="48"/>
        <v>16342153.293076709</v>
      </c>
      <c r="AP34" s="179">
        <f t="shared" si="48"/>
        <v>16366465.03954372</v>
      </c>
      <c r="AQ34" s="179">
        <f t="shared" si="48"/>
        <v>16424779.300659401</v>
      </c>
      <c r="AR34" s="179">
        <f t="shared" si="48"/>
        <v>16478284.916481072</v>
      </c>
      <c r="AS34" s="179">
        <f t="shared" si="48"/>
        <v>16536412.158590656</v>
      </c>
      <c r="AT34" s="179">
        <f t="shared" si="48"/>
        <v>16589693.97657145</v>
      </c>
      <c r="AU34" s="179">
        <f t="shared" si="48"/>
        <v>16647624.702142688</v>
      </c>
      <c r="AV34" s="179">
        <f t="shared" si="48"/>
        <v>16705474.789887881</v>
      </c>
      <c r="AW34" s="179">
        <f t="shared" si="48"/>
        <v>16753606.972247975</v>
      </c>
      <c r="AX34" s="179">
        <f t="shared" si="48"/>
        <v>16811203.4152968</v>
      </c>
      <c r="AY34" s="179">
        <f t="shared" si="48"/>
        <v>16863863.098427944</v>
      </c>
      <c r="AZ34" s="179">
        <f t="shared" si="48"/>
        <v>16921238.033816494</v>
      </c>
      <c r="BA34" s="179">
        <f t="shared" si="48"/>
        <v>16973639.533649515</v>
      </c>
      <c r="BB34" s="179">
        <f t="shared" si="48"/>
        <v>17030782.749097921</v>
      </c>
      <c r="BC34" s="179">
        <f t="shared" si="48"/>
        <v>17088726.803582132</v>
      </c>
      <c r="BD34" s="179">
        <f t="shared" si="48"/>
        <v>17141649.70357281</v>
      </c>
      <c r="BE34" s="179">
        <f t="shared" si="48"/>
        <v>17199362.779286951</v>
      </c>
      <c r="BF34" s="179">
        <f t="shared" si="48"/>
        <v>17252017.730334979</v>
      </c>
      <c r="BG34" s="179">
        <f t="shared" si="48"/>
        <v>17309489.370106231</v>
      </c>
      <c r="BH34" s="179">
        <f t="shared" si="48"/>
        <v>17366858.393287688</v>
      </c>
      <c r="BI34" s="179">
        <f t="shared" si="48"/>
        <v>17409099.709498424</v>
      </c>
      <c r="BJ34" s="179">
        <f t="shared" si="48"/>
        <v>17466122.443971001</v>
      </c>
      <c r="BK34" s="179">
        <f t="shared" si="48"/>
        <v>17517996.393468291</v>
      </c>
      <c r="BL34" s="179">
        <f t="shared" si="48"/>
        <v>17574749.424327783</v>
      </c>
      <c r="BM34" s="179">
        <f t="shared" si="48"/>
        <v>17626316.88247158</v>
      </c>
      <c r="BN34" s="179">
        <f t="shared" si="48"/>
        <v>17682788.96002752</v>
      </c>
      <c r="BO34" s="179">
        <f t="shared" si="48"/>
        <v>17740057.492680691</v>
      </c>
      <c r="BP34" s="179">
        <f t="shared" si="48"/>
        <v>17792092.750948116</v>
      </c>
      <c r="BQ34" s="179">
        <f t="shared" si="48"/>
        <v>17849079.847901154</v>
      </c>
      <c r="BR34" s="179">
        <f t="shared" ref="BR34:EC34" si="49">BQ39</f>
        <v>17900796.626370903</v>
      </c>
      <c r="BS34" s="179">
        <f t="shared" si="49"/>
        <v>17957490.750913057</v>
      </c>
      <c r="BT34" s="179">
        <f t="shared" si="49"/>
        <v>18014056.908424441</v>
      </c>
      <c r="BU34" s="179">
        <f t="shared" si="49"/>
        <v>18054909.898395743</v>
      </c>
      <c r="BV34" s="179">
        <f t="shared" si="49"/>
        <v>18111073.266206425</v>
      </c>
      <c r="BW34" s="179">
        <f t="shared" si="49"/>
        <v>18161875.61513529</v>
      </c>
      <c r="BX34" s="179">
        <f t="shared" si="49"/>
        <v>18217714.912387241</v>
      </c>
      <c r="BY34" s="179">
        <f t="shared" si="49"/>
        <v>18268156.399924815</v>
      </c>
      <c r="BZ34" s="179">
        <f t="shared" si="49"/>
        <v>18323659.225261107</v>
      </c>
      <c r="CA34" s="179">
        <f t="shared" si="49"/>
        <v>18379951.37198304</v>
      </c>
      <c r="CB34" s="179">
        <f t="shared" si="49"/>
        <v>18430798.197077993</v>
      </c>
      <c r="CC34" s="179">
        <f t="shared" si="49"/>
        <v>18486751.998511005</v>
      </c>
      <c r="CD34" s="179">
        <f t="shared" si="49"/>
        <v>18537223.475535776</v>
      </c>
      <c r="CE34" s="179">
        <f t="shared" si="49"/>
        <v>18592826.196149275</v>
      </c>
      <c r="CF34" s="179">
        <f t="shared" si="49"/>
        <v>18648272.251936823</v>
      </c>
      <c r="CG34" s="179">
        <f t="shared" si="49"/>
        <v>18687427.531785887</v>
      </c>
      <c r="CH34" s="179">
        <f t="shared" si="49"/>
        <v>18742407.608383399</v>
      </c>
      <c r="CI34" s="179">
        <f t="shared" si="49"/>
        <v>18791814.918683905</v>
      </c>
      <c r="CJ34" s="179">
        <f t="shared" si="49"/>
        <v>18846409.679129753</v>
      </c>
      <c r="CK34" s="179">
        <f t="shared" si="49"/>
        <v>18895395.004061386</v>
      </c>
      <c r="CL34" s="179">
        <f t="shared" si="49"/>
        <v>18949590.768455386</v>
      </c>
      <c r="CM34" s="179">
        <f t="shared" si="49"/>
        <v>19004565.611617211</v>
      </c>
      <c r="CN34" s="179">
        <f t="shared" si="49"/>
        <v>19053883.893905416</v>
      </c>
      <c r="CO34" s="179">
        <f t="shared" si="49"/>
        <v>19108456.290010042</v>
      </c>
      <c r="CP34" s="179">
        <f t="shared" si="49"/>
        <v>19157335.29545822</v>
      </c>
      <c r="CQ34" s="179">
        <f t="shared" si="49"/>
        <v>19211491.177689608</v>
      </c>
      <c r="CR34" s="179">
        <f t="shared" si="49"/>
        <v>19265457.963484518</v>
      </c>
      <c r="CS34" s="179">
        <f t="shared" si="49"/>
        <v>19308120.734724339</v>
      </c>
      <c r="CT34" s="179">
        <f t="shared" si="49"/>
        <v>19361600.352259304</v>
      </c>
      <c r="CU34" s="179">
        <f t="shared" si="49"/>
        <v>19409295.560630295</v>
      </c>
      <c r="CV34" s="179">
        <f t="shared" si="49"/>
        <v>19462321.821222551</v>
      </c>
      <c r="CW34" s="179">
        <f t="shared" si="49"/>
        <v>19509527.24660543</v>
      </c>
      <c r="CX34" s="179">
        <f t="shared" si="49"/>
        <v>19562085.066227317</v>
      </c>
      <c r="CY34" s="179">
        <f t="shared" si="49"/>
        <v>19615408.668774743</v>
      </c>
      <c r="CZ34" s="179">
        <f t="shared" si="49"/>
        <v>19662864.889355537</v>
      </c>
      <c r="DA34" s="179">
        <f t="shared" si="49"/>
        <v>19715714.837848451</v>
      </c>
      <c r="DB34" s="179">
        <f t="shared" si="49"/>
        <v>19762660.876023702</v>
      </c>
      <c r="DC34" s="179">
        <f t="shared" si="49"/>
        <v>19815021.641246993</v>
      </c>
      <c r="DD34" s="179">
        <f t="shared" si="49"/>
        <v>19867157.191232134</v>
      </c>
      <c r="DE34" s="179">
        <f t="shared" si="49"/>
        <v>19901878.348106466</v>
      </c>
      <c r="DF34" s="179">
        <f t="shared" si="49"/>
        <v>19953399.300210234</v>
      </c>
      <c r="DG34" s="179">
        <f t="shared" si="49"/>
        <v>19998927.431047592</v>
      </c>
      <c r="DH34" s="179">
        <f t="shared" si="49"/>
        <v>20049917.672300152</v>
      </c>
      <c r="DI34" s="179">
        <f t="shared" si="49"/>
        <v>20094879.089649294</v>
      </c>
      <c r="DJ34" s="179">
        <f t="shared" si="49"/>
        <v>20145321.961830195</v>
      </c>
      <c r="DK34" s="179">
        <f t="shared" si="49"/>
        <v>20196512.96078863</v>
      </c>
      <c r="DL34" s="179">
        <f t="shared" si="49"/>
        <v>20241629.450310856</v>
      </c>
      <c r="DM34" s="179">
        <f t="shared" si="49"/>
        <v>20292265.852238648</v>
      </c>
      <c r="DN34" s="179">
        <f t="shared" si="49"/>
        <v>20336791.70759299</v>
      </c>
      <c r="DO34" s="179">
        <f t="shared" si="49"/>
        <v>20386856.343293872</v>
      </c>
      <c r="DP34" s="179">
        <f t="shared" si="49"/>
        <v>20436654.580401313</v>
      </c>
      <c r="DQ34" s="179">
        <f t="shared" si="49"/>
        <v>20468504.197199274</v>
      </c>
      <c r="DR34" s="179">
        <f t="shared" si="49"/>
        <v>20517599.826684855</v>
      </c>
      <c r="DS34" s="179">
        <f t="shared" si="49"/>
        <v>20560497.419622194</v>
      </c>
      <c r="DT34" s="179">
        <f t="shared" si="49"/>
        <v>20608975.484959815</v>
      </c>
      <c r="DU34" s="179">
        <f t="shared" si="49"/>
        <v>20651220.117949639</v>
      </c>
      <c r="DV34" s="179">
        <f t="shared" ca="1" si="49"/>
        <v>0</v>
      </c>
      <c r="DW34" s="179">
        <f t="shared" ca="1" si="49"/>
        <v>0</v>
      </c>
      <c r="DX34" s="179">
        <f t="shared" ca="1" si="49"/>
        <v>0</v>
      </c>
      <c r="DY34" s="179">
        <f t="shared" ca="1" si="49"/>
        <v>0</v>
      </c>
      <c r="DZ34" s="179">
        <f t="shared" ca="1" si="49"/>
        <v>0</v>
      </c>
      <c r="EA34" s="179">
        <f t="shared" ca="1" si="49"/>
        <v>0</v>
      </c>
      <c r="EB34" s="179">
        <f t="shared" ca="1" si="49"/>
        <v>0</v>
      </c>
      <c r="EC34" s="179">
        <f t="shared" ca="1" si="49"/>
        <v>0</v>
      </c>
      <c r="ED34" s="179">
        <f t="shared" ref="ED34:EG34" ca="1" si="50">EC39</f>
        <v>0</v>
      </c>
      <c r="EE34" s="179">
        <f t="shared" ca="1" si="50"/>
        <v>0</v>
      </c>
      <c r="EF34" s="179">
        <f t="shared" ca="1" si="50"/>
        <v>0</v>
      </c>
      <c r="EG34" s="180">
        <f t="shared" ca="1" si="50"/>
        <v>0</v>
      </c>
    </row>
    <row r="35" spans="1:137" x14ac:dyDescent="0.4">
      <c r="A35" s="80" t="s">
        <v>231</v>
      </c>
      <c r="B35" s="177"/>
      <c r="C35" s="177"/>
      <c r="D35" s="177"/>
      <c r="E35" s="179">
        <v>0</v>
      </c>
      <c r="F35" s="179">
        <f>F34*((1+$C$6)^((F10-E10)/365)-1)</f>
        <v>120961.07640208391</v>
      </c>
      <c r="G35" s="179">
        <f t="shared" ref="G35:BR35" si="51">G34*((1+$C$6)^((G10-F10)/365)-1)</f>
        <v>117508.54383484379</v>
      </c>
      <c r="H35" s="179">
        <f t="shared" si="51"/>
        <v>121889.99624287469</v>
      </c>
      <c r="I35" s="179">
        <f t="shared" si="51"/>
        <v>118890.22740078297</v>
      </c>
      <c r="J35" s="179">
        <f t="shared" si="51"/>
        <v>123820.97598444627</v>
      </c>
      <c r="K35" s="179">
        <f t="shared" si="51"/>
        <v>124799.79019505822</v>
      </c>
      <c r="L35" s="179">
        <f t="shared" si="51"/>
        <v>113551.75424520792</v>
      </c>
      <c r="M35" s="179">
        <f t="shared" si="51"/>
        <v>126628.74169571872</v>
      </c>
      <c r="N35" s="179">
        <f t="shared" si="51"/>
        <v>123453.08809940577</v>
      </c>
      <c r="O35" s="179">
        <f t="shared" si="51"/>
        <v>128500.40020536704</v>
      </c>
      <c r="P35" s="179">
        <f t="shared" si="51"/>
        <v>125250.17961741365</v>
      </c>
      <c r="Q35" s="179">
        <f t="shared" si="51"/>
        <v>130342.46599597568</v>
      </c>
      <c r="R35" s="179">
        <f t="shared" si="51"/>
        <v>131270.85463964372</v>
      </c>
      <c r="S35" s="179">
        <f t="shared" si="51"/>
        <v>127916.43527767582</v>
      </c>
      <c r="T35" s="179">
        <f t="shared" si="51"/>
        <v>133081.93368080532</v>
      </c>
      <c r="U35" s="179">
        <f t="shared" si="51"/>
        <v>129653.741338885</v>
      </c>
      <c r="V35" s="179">
        <f t="shared" si="51"/>
        <v>134861.00936376519</v>
      </c>
      <c r="W35" s="179">
        <f t="shared" si="51"/>
        <v>135757.62931000508</v>
      </c>
      <c r="X35" s="179">
        <f t="shared" si="51"/>
        <v>123369.3145937778</v>
      </c>
      <c r="Y35" s="179">
        <f t="shared" si="51"/>
        <v>137408.16801388285</v>
      </c>
      <c r="Z35" s="179">
        <f t="shared" si="51"/>
        <v>133799.18477307138</v>
      </c>
      <c r="AA35" s="179">
        <f t="shared" si="51"/>
        <v>139101.3000124431</v>
      </c>
      <c r="AB35" s="179">
        <f t="shared" si="51"/>
        <v>135420.42423475094</v>
      </c>
      <c r="AC35" s="179">
        <f t="shared" si="51"/>
        <v>140758.43081797459</v>
      </c>
      <c r="AD35" s="179">
        <f t="shared" si="51"/>
        <v>141593.39536124954</v>
      </c>
      <c r="AE35" s="179">
        <f t="shared" si="51"/>
        <v>137765.71422635941</v>
      </c>
      <c r="AF35" s="179">
        <f t="shared" si="51"/>
        <v>143112.06677422475</v>
      </c>
      <c r="AG35" s="179">
        <f t="shared" si="51"/>
        <v>139215.23304055791</v>
      </c>
      <c r="AH35" s="179">
        <f t="shared" si="51"/>
        <v>144090.07038294381</v>
      </c>
      <c r="AI35" s="179">
        <f t="shared" si="51"/>
        <v>144329.95194490341</v>
      </c>
      <c r="AJ35" s="179">
        <f t="shared" si="51"/>
        <v>130520.46526556087</v>
      </c>
      <c r="AK35" s="179">
        <f t="shared" si="51"/>
        <v>144675.75066869904</v>
      </c>
      <c r="AL35" s="179">
        <f t="shared" si="51"/>
        <v>140211.08251903928</v>
      </c>
      <c r="AM35" s="179">
        <f t="shared" si="51"/>
        <v>145090.42904465666</v>
      </c>
      <c r="AN35" s="179">
        <f t="shared" si="51"/>
        <v>140605.95738544737</v>
      </c>
      <c r="AO35" s="179">
        <f t="shared" si="51"/>
        <v>145491.74058855322</v>
      </c>
      <c r="AP35" s="179">
        <f t="shared" si="51"/>
        <v>145708.18442228789</v>
      </c>
      <c r="AQ35" s="179">
        <f t="shared" si="51"/>
        <v>141490.07821658059</v>
      </c>
      <c r="AR35" s="179">
        <f t="shared" si="51"/>
        <v>146703.70002150245</v>
      </c>
      <c r="AS35" s="179">
        <f t="shared" si="51"/>
        <v>142451.73143036832</v>
      </c>
      <c r="AT35" s="179">
        <f t="shared" si="51"/>
        <v>147695.55817992214</v>
      </c>
      <c r="AU35" s="179">
        <f t="shared" si="51"/>
        <v>148211.30674412684</v>
      </c>
      <c r="AV35" s="179">
        <f t="shared" si="51"/>
        <v>139091.25859900416</v>
      </c>
      <c r="AW35" s="179">
        <f t="shared" si="51"/>
        <v>149154.85100494814</v>
      </c>
      <c r="AX35" s="179">
        <f t="shared" si="51"/>
        <v>144818.90091818143</v>
      </c>
      <c r="AY35" s="179">
        <f t="shared" si="51"/>
        <v>150136.4447656229</v>
      </c>
      <c r="AZ35" s="179">
        <f t="shared" si="51"/>
        <v>145766.78621367869</v>
      </c>
      <c r="BA35" s="179">
        <f t="shared" si="51"/>
        <v>151113.76790961516</v>
      </c>
      <c r="BB35" s="179">
        <f t="shared" si="51"/>
        <v>151622.5053892677</v>
      </c>
      <c r="BC35" s="179">
        <f t="shared" si="51"/>
        <v>147209.60615668929</v>
      </c>
      <c r="BD35" s="179">
        <f t="shared" si="51"/>
        <v>152609.53726267064</v>
      </c>
      <c r="BE35" s="179">
        <f t="shared" si="51"/>
        <v>148162.67180034236</v>
      </c>
      <c r="BF35" s="179">
        <f t="shared" si="51"/>
        <v>153592.12725745147</v>
      </c>
      <c r="BG35" s="179">
        <f t="shared" si="51"/>
        <v>154103.78864960963</v>
      </c>
      <c r="BH35" s="179">
        <f t="shared" si="51"/>
        <v>139591.87463606533</v>
      </c>
      <c r="BI35" s="179">
        <f t="shared" si="51"/>
        <v>154990.60456663609</v>
      </c>
      <c r="BJ35" s="179">
        <f t="shared" si="51"/>
        <v>150460.65371719282</v>
      </c>
      <c r="BK35" s="179">
        <f t="shared" si="51"/>
        <v>155960.09541713557</v>
      </c>
      <c r="BL35" s="179">
        <f t="shared" si="51"/>
        <v>151396.41301512718</v>
      </c>
      <c r="BM35" s="179">
        <f t="shared" si="51"/>
        <v>156924.45649023651</v>
      </c>
      <c r="BN35" s="179">
        <f t="shared" si="51"/>
        <v>157427.21892985614</v>
      </c>
      <c r="BO35" s="179">
        <f t="shared" si="51"/>
        <v>152820.44746289268</v>
      </c>
      <c r="BP35" s="179">
        <f t="shared" si="51"/>
        <v>158400.33419250039</v>
      </c>
      <c r="BQ35" s="179">
        <f t="shared" si="51"/>
        <v>153759.61268911159</v>
      </c>
      <c r="BR35" s="179">
        <f t="shared" si="51"/>
        <v>159368.10849741302</v>
      </c>
      <c r="BS35" s="179">
        <f t="shared" ref="BS35:ED35" si="52">BS34*((1+$C$6)^((BS10-BR10)/365)-1)</f>
        <v>159872.84778805941</v>
      </c>
      <c r="BT35" s="179">
        <f t="shared" si="52"/>
        <v>144793.94699386926</v>
      </c>
      <c r="BU35" s="179">
        <f t="shared" si="52"/>
        <v>160740.155852041</v>
      </c>
      <c r="BV35" s="179">
        <f t="shared" si="52"/>
        <v>156016.53611984249</v>
      </c>
      <c r="BW35" s="179">
        <f t="shared" si="52"/>
        <v>161692.45559079893</v>
      </c>
      <c r="BX35" s="179">
        <f t="shared" si="52"/>
        <v>156935.19289952065</v>
      </c>
      <c r="BY35" s="179">
        <f t="shared" si="52"/>
        <v>162638.65748309766</v>
      </c>
      <c r="BZ35" s="179">
        <f t="shared" si="52"/>
        <v>163132.79081552583</v>
      </c>
      <c r="CA35" s="179">
        <f t="shared" si="52"/>
        <v>158332.76719489455</v>
      </c>
      <c r="CB35" s="179">
        <f t="shared" si="52"/>
        <v>164086.63301826114</v>
      </c>
      <c r="CC35" s="179">
        <f t="shared" si="52"/>
        <v>159252.79349932197</v>
      </c>
      <c r="CD35" s="179">
        <f t="shared" si="52"/>
        <v>165034.12131602445</v>
      </c>
      <c r="CE35" s="179">
        <f t="shared" si="52"/>
        <v>165529.14400112827</v>
      </c>
      <c r="CF35" s="179">
        <f t="shared" si="52"/>
        <v>149891.66281091463</v>
      </c>
      <c r="CG35" s="179">
        <f t="shared" si="52"/>
        <v>166371.36550871891</v>
      </c>
      <c r="CH35" s="179">
        <f t="shared" si="52"/>
        <v>161455.12033581713</v>
      </c>
      <c r="CI35" s="179">
        <f t="shared" si="52"/>
        <v>167300.71076346681</v>
      </c>
      <c r="CJ35" s="179">
        <f t="shared" si="52"/>
        <v>162351.03868304251</v>
      </c>
      <c r="CK35" s="179">
        <f t="shared" si="52"/>
        <v>168222.86873381611</v>
      </c>
      <c r="CL35" s="179">
        <f t="shared" si="52"/>
        <v>168705.36549864273</v>
      </c>
      <c r="CM35" s="179">
        <f t="shared" si="52"/>
        <v>163713.46157155998</v>
      </c>
      <c r="CN35" s="179">
        <f t="shared" si="52"/>
        <v>169633.87155785179</v>
      </c>
      <c r="CO35" s="179">
        <f t="shared" si="52"/>
        <v>164608.42033737947</v>
      </c>
      <c r="CP35" s="179">
        <f t="shared" si="52"/>
        <v>170554.88387540355</v>
      </c>
      <c r="CQ35" s="179">
        <f t="shared" si="52"/>
        <v>171037.02557531599</v>
      </c>
      <c r="CR35" s="179">
        <f t="shared" si="52"/>
        <v>160405.90461094305</v>
      </c>
      <c r="CS35" s="179">
        <f t="shared" si="52"/>
        <v>171897.30403392279</v>
      </c>
      <c r="CT35" s="179">
        <f t="shared" si="52"/>
        <v>166789.11162778075</v>
      </c>
      <c r="CU35" s="179">
        <f t="shared" si="52"/>
        <v>172798.04833981773</v>
      </c>
      <c r="CV35" s="179">
        <f t="shared" si="52"/>
        <v>167656.76946724567</v>
      </c>
      <c r="CW35" s="179">
        <f t="shared" si="52"/>
        <v>173690.39601231361</v>
      </c>
      <c r="CX35" s="179">
        <f t="shared" si="52"/>
        <v>174158.31040041122</v>
      </c>
      <c r="CY35" s="179">
        <f t="shared" si="52"/>
        <v>168975.52508871205</v>
      </c>
      <c r="CZ35" s="179">
        <f t="shared" si="52"/>
        <v>175055.53805579877</v>
      </c>
      <c r="DA35" s="179">
        <f t="shared" si="52"/>
        <v>169839.60535719243</v>
      </c>
      <c r="DB35" s="179">
        <f t="shared" si="52"/>
        <v>175944.0067626891</v>
      </c>
      <c r="DC35" s="179">
        <f t="shared" si="52"/>
        <v>176410.16680502042</v>
      </c>
      <c r="DD35" s="179">
        <f t="shared" si="52"/>
        <v>159688.85409265276</v>
      </c>
      <c r="DE35" s="179">
        <f t="shared" si="52"/>
        <v>177183.43904376071</v>
      </c>
      <c r="DF35" s="179">
        <f t="shared" si="52"/>
        <v>171887.12103791055</v>
      </c>
      <c r="DG35" s="179">
        <f t="shared" si="52"/>
        <v>178047.4524786126</v>
      </c>
      <c r="DH35" s="179">
        <f t="shared" si="52"/>
        <v>172718.57160210726</v>
      </c>
      <c r="DI35" s="179">
        <f t="shared" si="52"/>
        <v>178901.69570910744</v>
      </c>
      <c r="DJ35" s="179">
        <f t="shared" si="52"/>
        <v>179350.78103723214</v>
      </c>
      <c r="DK35" s="179">
        <f t="shared" si="52"/>
        <v>173981.40615560315</v>
      </c>
      <c r="DL35" s="179">
        <f t="shared" si="52"/>
        <v>180208.19216778979</v>
      </c>
      <c r="DM35" s="179">
        <f t="shared" si="52"/>
        <v>174806.26254196462</v>
      </c>
      <c r="DN35" s="179">
        <f t="shared" si="52"/>
        <v>181055.40747669153</v>
      </c>
      <c r="DO35" s="179">
        <f t="shared" si="52"/>
        <v>181501.12542214361</v>
      </c>
      <c r="DP35" s="179">
        <f t="shared" si="52"/>
        <v>164266.37792305357</v>
      </c>
      <c r="DQ35" s="179">
        <f t="shared" si="52"/>
        <v>182228.02402399734</v>
      </c>
      <c r="DR35" s="179">
        <f t="shared" si="52"/>
        <v>176747.38583413372</v>
      </c>
      <c r="DS35" s="179">
        <f t="shared" si="52"/>
        <v>183047.02589068102</v>
      </c>
      <c r="DT35" s="179">
        <f t="shared" si="52"/>
        <v>177534.53486059868</v>
      </c>
      <c r="DU35" s="179">
        <f t="shared" si="52"/>
        <v>183854.71647183239</v>
      </c>
      <c r="DV35" s="179">
        <f t="shared" ca="1" si="52"/>
        <v>0</v>
      </c>
      <c r="DW35" s="179">
        <f t="shared" ca="1" si="52"/>
        <v>0</v>
      </c>
      <c r="DX35" s="179">
        <f t="shared" ca="1" si="52"/>
        <v>0</v>
      </c>
      <c r="DY35" s="179">
        <f t="shared" ca="1" si="52"/>
        <v>0</v>
      </c>
      <c r="DZ35" s="179">
        <f t="shared" ca="1" si="52"/>
        <v>0</v>
      </c>
      <c r="EA35" s="179">
        <f t="shared" ca="1" si="52"/>
        <v>0</v>
      </c>
      <c r="EB35" s="179">
        <f t="shared" ca="1" si="52"/>
        <v>0</v>
      </c>
      <c r="EC35" s="179">
        <f t="shared" ca="1" si="52"/>
        <v>0</v>
      </c>
      <c r="ED35" s="179">
        <f t="shared" ca="1" si="52"/>
        <v>0</v>
      </c>
      <c r="EE35" s="179">
        <f t="shared" ref="EE35:EG35" ca="1" si="53">EE34*((1+$C$6)^((EE10-ED10)/365)-1)</f>
        <v>0</v>
      </c>
      <c r="EF35" s="179">
        <f t="shared" ca="1" si="53"/>
        <v>0</v>
      </c>
      <c r="EG35" s="180">
        <f t="shared" ca="1" si="53"/>
        <v>0</v>
      </c>
    </row>
    <row r="36" spans="1:137" x14ac:dyDescent="0.4">
      <c r="A36" s="80" t="s">
        <v>222</v>
      </c>
      <c r="B36" s="177"/>
      <c r="C36" s="177"/>
      <c r="D36" s="177"/>
      <c r="E36" s="179">
        <f>-E$16</f>
        <v>13586781.25</v>
      </c>
      <c r="F36" s="179">
        <f t="shared" ref="F36:BQ36" si="54">-F$16</f>
        <v>0</v>
      </c>
      <c r="G36" s="179">
        <f t="shared" si="54"/>
        <v>0</v>
      </c>
      <c r="H36" s="179">
        <f t="shared" si="54"/>
        <v>0</v>
      </c>
      <c r="I36" s="179">
        <f t="shared" si="54"/>
        <v>0</v>
      </c>
      <c r="J36" s="179">
        <f t="shared" si="54"/>
        <v>0</v>
      </c>
      <c r="K36" s="179">
        <f t="shared" si="54"/>
        <v>0</v>
      </c>
      <c r="L36" s="179">
        <f t="shared" si="54"/>
        <v>0</v>
      </c>
      <c r="M36" s="179">
        <f t="shared" si="54"/>
        <v>0</v>
      </c>
      <c r="N36" s="179">
        <f t="shared" si="54"/>
        <v>0</v>
      </c>
      <c r="O36" s="179">
        <f t="shared" si="54"/>
        <v>0</v>
      </c>
      <c r="P36" s="179">
        <f t="shared" si="54"/>
        <v>0</v>
      </c>
      <c r="Q36" s="179">
        <f t="shared" si="54"/>
        <v>0</v>
      </c>
      <c r="R36" s="179">
        <f t="shared" si="54"/>
        <v>0</v>
      </c>
      <c r="S36" s="179">
        <f t="shared" si="54"/>
        <v>0</v>
      </c>
      <c r="T36" s="179">
        <f t="shared" si="54"/>
        <v>0</v>
      </c>
      <c r="U36" s="179">
        <f t="shared" si="54"/>
        <v>0</v>
      </c>
      <c r="V36" s="179">
        <f t="shared" si="54"/>
        <v>0</v>
      </c>
      <c r="W36" s="179">
        <f t="shared" si="54"/>
        <v>0</v>
      </c>
      <c r="X36" s="179">
        <f t="shared" si="54"/>
        <v>0</v>
      </c>
      <c r="Y36" s="179">
        <f t="shared" si="54"/>
        <v>0</v>
      </c>
      <c r="Z36" s="179">
        <f t="shared" si="54"/>
        <v>0</v>
      </c>
      <c r="AA36" s="179">
        <f t="shared" si="54"/>
        <v>0</v>
      </c>
      <c r="AB36" s="179">
        <f t="shared" si="54"/>
        <v>0</v>
      </c>
      <c r="AC36" s="179">
        <f t="shared" si="54"/>
        <v>0</v>
      </c>
      <c r="AD36" s="179">
        <f t="shared" si="54"/>
        <v>0</v>
      </c>
      <c r="AE36" s="179">
        <f t="shared" si="54"/>
        <v>0</v>
      </c>
      <c r="AF36" s="179">
        <f t="shared" si="54"/>
        <v>0</v>
      </c>
      <c r="AG36" s="179">
        <f t="shared" si="54"/>
        <v>0</v>
      </c>
      <c r="AH36" s="179">
        <f t="shared" si="54"/>
        <v>0</v>
      </c>
      <c r="AI36" s="179">
        <f t="shared" si="54"/>
        <v>0</v>
      </c>
      <c r="AJ36" s="179">
        <f t="shared" si="54"/>
        <v>0</v>
      </c>
      <c r="AK36" s="179">
        <f t="shared" si="54"/>
        <v>0</v>
      </c>
      <c r="AL36" s="179">
        <f t="shared" si="54"/>
        <v>0</v>
      </c>
      <c r="AM36" s="179">
        <f t="shared" si="54"/>
        <v>0</v>
      </c>
      <c r="AN36" s="179">
        <f t="shared" si="54"/>
        <v>0</v>
      </c>
      <c r="AO36" s="179">
        <f t="shared" si="54"/>
        <v>0</v>
      </c>
      <c r="AP36" s="179">
        <f t="shared" si="54"/>
        <v>0</v>
      </c>
      <c r="AQ36" s="179">
        <f t="shared" si="54"/>
        <v>0</v>
      </c>
      <c r="AR36" s="179">
        <f t="shared" si="54"/>
        <v>0</v>
      </c>
      <c r="AS36" s="179">
        <f t="shared" si="54"/>
        <v>0</v>
      </c>
      <c r="AT36" s="179">
        <f t="shared" si="54"/>
        <v>0</v>
      </c>
      <c r="AU36" s="179">
        <f t="shared" si="54"/>
        <v>0</v>
      </c>
      <c r="AV36" s="179">
        <f t="shared" si="54"/>
        <v>0</v>
      </c>
      <c r="AW36" s="179">
        <f t="shared" si="54"/>
        <v>0</v>
      </c>
      <c r="AX36" s="179">
        <f t="shared" si="54"/>
        <v>0</v>
      </c>
      <c r="AY36" s="179">
        <f t="shared" si="54"/>
        <v>0</v>
      </c>
      <c r="AZ36" s="179">
        <f t="shared" si="54"/>
        <v>0</v>
      </c>
      <c r="BA36" s="179">
        <f t="shared" si="54"/>
        <v>0</v>
      </c>
      <c r="BB36" s="179">
        <f t="shared" si="54"/>
        <v>0</v>
      </c>
      <c r="BC36" s="179">
        <f t="shared" si="54"/>
        <v>0</v>
      </c>
      <c r="BD36" s="179">
        <f t="shared" si="54"/>
        <v>0</v>
      </c>
      <c r="BE36" s="179">
        <f t="shared" si="54"/>
        <v>0</v>
      </c>
      <c r="BF36" s="179">
        <f t="shared" si="54"/>
        <v>0</v>
      </c>
      <c r="BG36" s="179">
        <f t="shared" si="54"/>
        <v>0</v>
      </c>
      <c r="BH36" s="179">
        <f t="shared" si="54"/>
        <v>0</v>
      </c>
      <c r="BI36" s="179">
        <f t="shared" si="54"/>
        <v>0</v>
      </c>
      <c r="BJ36" s="179">
        <f t="shared" si="54"/>
        <v>0</v>
      </c>
      <c r="BK36" s="179">
        <f t="shared" si="54"/>
        <v>0</v>
      </c>
      <c r="BL36" s="179">
        <f t="shared" si="54"/>
        <v>0</v>
      </c>
      <c r="BM36" s="179">
        <f t="shared" si="54"/>
        <v>0</v>
      </c>
      <c r="BN36" s="179">
        <f t="shared" si="54"/>
        <v>0</v>
      </c>
      <c r="BO36" s="179">
        <f t="shared" si="54"/>
        <v>0</v>
      </c>
      <c r="BP36" s="179">
        <f t="shared" si="54"/>
        <v>0</v>
      </c>
      <c r="BQ36" s="179">
        <f t="shared" si="54"/>
        <v>0</v>
      </c>
      <c r="BR36" s="179">
        <f t="shared" ref="BR36:EC36" si="55">-BR$16</f>
        <v>0</v>
      </c>
      <c r="BS36" s="179">
        <f t="shared" si="55"/>
        <v>0</v>
      </c>
      <c r="BT36" s="179">
        <f t="shared" si="55"/>
        <v>0</v>
      </c>
      <c r="BU36" s="179">
        <f t="shared" si="55"/>
        <v>0</v>
      </c>
      <c r="BV36" s="179">
        <f t="shared" si="55"/>
        <v>0</v>
      </c>
      <c r="BW36" s="179">
        <f t="shared" si="55"/>
        <v>0</v>
      </c>
      <c r="BX36" s="179">
        <f t="shared" si="55"/>
        <v>0</v>
      </c>
      <c r="BY36" s="179">
        <f t="shared" si="55"/>
        <v>0</v>
      </c>
      <c r="BZ36" s="179">
        <f t="shared" si="55"/>
        <v>0</v>
      </c>
      <c r="CA36" s="179">
        <f t="shared" si="55"/>
        <v>0</v>
      </c>
      <c r="CB36" s="179">
        <f t="shared" si="55"/>
        <v>0</v>
      </c>
      <c r="CC36" s="179">
        <f t="shared" si="55"/>
        <v>0</v>
      </c>
      <c r="CD36" s="179">
        <f t="shared" si="55"/>
        <v>0</v>
      </c>
      <c r="CE36" s="179">
        <f t="shared" si="55"/>
        <v>0</v>
      </c>
      <c r="CF36" s="179">
        <f t="shared" si="55"/>
        <v>0</v>
      </c>
      <c r="CG36" s="179">
        <f t="shared" si="55"/>
        <v>0</v>
      </c>
      <c r="CH36" s="179">
        <f t="shared" si="55"/>
        <v>0</v>
      </c>
      <c r="CI36" s="179">
        <f t="shared" si="55"/>
        <v>0</v>
      </c>
      <c r="CJ36" s="179">
        <f t="shared" si="55"/>
        <v>0</v>
      </c>
      <c r="CK36" s="179">
        <f t="shared" si="55"/>
        <v>0</v>
      </c>
      <c r="CL36" s="179">
        <f t="shared" si="55"/>
        <v>0</v>
      </c>
      <c r="CM36" s="179">
        <f t="shared" si="55"/>
        <v>0</v>
      </c>
      <c r="CN36" s="179">
        <f t="shared" si="55"/>
        <v>0</v>
      </c>
      <c r="CO36" s="179">
        <f t="shared" si="55"/>
        <v>0</v>
      </c>
      <c r="CP36" s="179">
        <f t="shared" si="55"/>
        <v>0</v>
      </c>
      <c r="CQ36" s="179">
        <f t="shared" si="55"/>
        <v>0</v>
      </c>
      <c r="CR36" s="179">
        <f t="shared" si="55"/>
        <v>0</v>
      </c>
      <c r="CS36" s="179">
        <f t="shared" si="55"/>
        <v>0</v>
      </c>
      <c r="CT36" s="179">
        <f t="shared" si="55"/>
        <v>0</v>
      </c>
      <c r="CU36" s="179">
        <f t="shared" si="55"/>
        <v>0</v>
      </c>
      <c r="CV36" s="179">
        <f t="shared" si="55"/>
        <v>0</v>
      </c>
      <c r="CW36" s="179">
        <f t="shared" si="55"/>
        <v>0</v>
      </c>
      <c r="CX36" s="179">
        <f t="shared" si="55"/>
        <v>0</v>
      </c>
      <c r="CY36" s="179">
        <f t="shared" si="55"/>
        <v>0</v>
      </c>
      <c r="CZ36" s="179">
        <f t="shared" si="55"/>
        <v>0</v>
      </c>
      <c r="DA36" s="179">
        <f t="shared" si="55"/>
        <v>0</v>
      </c>
      <c r="DB36" s="179">
        <f t="shared" si="55"/>
        <v>0</v>
      </c>
      <c r="DC36" s="179">
        <f t="shared" si="55"/>
        <v>0</v>
      </c>
      <c r="DD36" s="179">
        <f t="shared" si="55"/>
        <v>0</v>
      </c>
      <c r="DE36" s="179">
        <f t="shared" si="55"/>
        <v>0</v>
      </c>
      <c r="DF36" s="179">
        <f t="shared" si="55"/>
        <v>0</v>
      </c>
      <c r="DG36" s="179">
        <f t="shared" si="55"/>
        <v>0</v>
      </c>
      <c r="DH36" s="179">
        <f t="shared" si="55"/>
        <v>0</v>
      </c>
      <c r="DI36" s="179">
        <f t="shared" si="55"/>
        <v>0</v>
      </c>
      <c r="DJ36" s="179">
        <f t="shared" si="55"/>
        <v>0</v>
      </c>
      <c r="DK36" s="179">
        <f t="shared" si="55"/>
        <v>0</v>
      </c>
      <c r="DL36" s="179">
        <f t="shared" si="55"/>
        <v>0</v>
      </c>
      <c r="DM36" s="179">
        <f t="shared" si="55"/>
        <v>0</v>
      </c>
      <c r="DN36" s="179">
        <f t="shared" si="55"/>
        <v>0</v>
      </c>
      <c r="DO36" s="179">
        <f t="shared" si="55"/>
        <v>0</v>
      </c>
      <c r="DP36" s="179">
        <f t="shared" si="55"/>
        <v>0</v>
      </c>
      <c r="DQ36" s="179">
        <f t="shared" si="55"/>
        <v>0</v>
      </c>
      <c r="DR36" s="179">
        <f t="shared" si="55"/>
        <v>0</v>
      </c>
      <c r="DS36" s="179">
        <f t="shared" si="55"/>
        <v>0</v>
      </c>
      <c r="DT36" s="179">
        <f t="shared" si="55"/>
        <v>0</v>
      </c>
      <c r="DU36" s="179">
        <f t="shared" ca="1" si="55"/>
        <v>0</v>
      </c>
      <c r="DV36" s="179">
        <f t="shared" si="55"/>
        <v>0</v>
      </c>
      <c r="DW36" s="179">
        <f t="shared" si="55"/>
        <v>0</v>
      </c>
      <c r="DX36" s="179">
        <f t="shared" si="55"/>
        <v>0</v>
      </c>
      <c r="DY36" s="179">
        <f t="shared" si="55"/>
        <v>0</v>
      </c>
      <c r="DZ36" s="179">
        <f t="shared" si="55"/>
        <v>0</v>
      </c>
      <c r="EA36" s="179">
        <f t="shared" si="55"/>
        <v>0</v>
      </c>
      <c r="EB36" s="179">
        <f t="shared" si="55"/>
        <v>0</v>
      </c>
      <c r="EC36" s="179">
        <f t="shared" si="55"/>
        <v>0</v>
      </c>
      <c r="ED36" s="179">
        <f t="shared" ref="ED36:EG36" si="56">-ED$16</f>
        <v>0</v>
      </c>
      <c r="EE36" s="179">
        <f t="shared" si="56"/>
        <v>0</v>
      </c>
      <c r="EF36" s="179">
        <f t="shared" si="56"/>
        <v>0</v>
      </c>
      <c r="EG36" s="180">
        <f t="shared" si="56"/>
        <v>0</v>
      </c>
    </row>
    <row r="37" spans="1:137" x14ac:dyDescent="0.4">
      <c r="A37" s="80" t="s">
        <v>228</v>
      </c>
      <c r="B37" s="177"/>
      <c r="C37" s="177"/>
      <c r="D37" s="177"/>
      <c r="E37" s="179">
        <f>E23</f>
        <v>0</v>
      </c>
      <c r="F37" s="179">
        <f t="shared" ref="F37:BQ37" si="57">F23</f>
        <v>66843.100416666639</v>
      </c>
      <c r="G37" s="179">
        <f t="shared" si="57"/>
        <v>67286.916941266478</v>
      </c>
      <c r="H37" s="179">
        <f t="shared" si="57"/>
        <v>11719.828037145364</v>
      </c>
      <c r="I37" s="179">
        <f t="shared" si="57"/>
        <v>12165.836403811358</v>
      </c>
      <c r="J37" s="179">
        <f t="shared" si="57"/>
        <v>13877.058820803239</v>
      </c>
      <c r="K37" s="179">
        <f t="shared" si="57"/>
        <v>15595.619220243858</v>
      </c>
      <c r="L37" s="179">
        <f t="shared" si="57"/>
        <v>17321.543388534184</v>
      </c>
      <c r="M37" s="179">
        <f t="shared" si="57"/>
        <v>19054.85719463482</v>
      </c>
      <c r="N37" s="179">
        <f t="shared" si="57"/>
        <v>20795.586590315903</v>
      </c>
      <c r="O37" s="179">
        <f t="shared" si="57"/>
        <v>22543.757610408244</v>
      </c>
      <c r="P37" s="179">
        <f t="shared" si="57"/>
        <v>24299.396373055257</v>
      </c>
      <c r="Q37" s="179">
        <f t="shared" si="57"/>
        <v>26062.529079965767</v>
      </c>
      <c r="R37" s="179">
        <f t="shared" si="57"/>
        <v>26991.103600000173</v>
      </c>
      <c r="S37" s="179">
        <f t="shared" si="57"/>
        <v>28769.303136091738</v>
      </c>
      <c r="T37" s="179">
        <f t="shared" si="57"/>
        <v>30555.075725500839</v>
      </c>
      <c r="U37" s="179">
        <f t="shared" si="57"/>
        <v>32348.447906737594</v>
      </c>
      <c r="V37" s="179">
        <f t="shared" si="57"/>
        <v>34149.446303151431</v>
      </c>
      <c r="W37" s="179">
        <f t="shared" si="57"/>
        <v>35958.0976231881</v>
      </c>
      <c r="X37" s="179">
        <f t="shared" si="57"/>
        <v>37774.428660647332</v>
      </c>
      <c r="Y37" s="179">
        <f t="shared" si="57"/>
        <v>39598.466294941587</v>
      </c>
      <c r="Z37" s="179">
        <f t="shared" si="57"/>
        <v>41430.237491355438</v>
      </c>
      <c r="AA37" s="179">
        <f t="shared" si="57"/>
        <v>43269.769301305387</v>
      </c>
      <c r="AB37" s="179">
        <f t="shared" si="57"/>
        <v>45117.088862600831</v>
      </c>
      <c r="AC37" s="179">
        <f t="shared" si="57"/>
        <v>46972.223399705566</v>
      </c>
      <c r="AD37" s="179">
        <f t="shared" si="57"/>
        <v>53431.547851000498</v>
      </c>
      <c r="AE37" s="179">
        <f t="shared" si="57"/>
        <v>55344.950433329956</v>
      </c>
      <c r="AF37" s="179">
        <f t="shared" si="57"/>
        <v>57266.426905220207</v>
      </c>
      <c r="AG37" s="179">
        <f t="shared" si="57"/>
        <v>115208.00545320503</v>
      </c>
      <c r="AH37" s="179">
        <f t="shared" si="57"/>
        <v>117145.71435374038</v>
      </c>
      <c r="AI37" s="179">
        <f t="shared" si="57"/>
        <v>117717.78991567527</v>
      </c>
      <c r="AJ37" s="179">
        <f t="shared" si="57"/>
        <v>118291.27637027609</v>
      </c>
      <c r="AK37" s="179">
        <f t="shared" si="57"/>
        <v>118866.17719718479</v>
      </c>
      <c r="AL37" s="179">
        <f t="shared" si="57"/>
        <v>119442.49588462483</v>
      </c>
      <c r="AM37" s="179">
        <f t="shared" si="57"/>
        <v>120020.23592942301</v>
      </c>
      <c r="AN37" s="179">
        <f t="shared" si="57"/>
        <v>120599.40083702984</v>
      </c>
      <c r="AO37" s="179">
        <f t="shared" si="57"/>
        <v>121179.99412154149</v>
      </c>
      <c r="AP37" s="179">
        <f t="shared" si="57"/>
        <v>87393.92330660588</v>
      </c>
      <c r="AQ37" s="179">
        <f t="shared" si="57"/>
        <v>87984.462394910486</v>
      </c>
      <c r="AR37" s="179">
        <f t="shared" si="57"/>
        <v>88576.457911917882</v>
      </c>
      <c r="AS37" s="179">
        <f t="shared" si="57"/>
        <v>89169.913449574218</v>
      </c>
      <c r="AT37" s="179">
        <f t="shared" si="57"/>
        <v>89764.832608684272</v>
      </c>
      <c r="AU37" s="179">
        <f t="shared" si="57"/>
        <v>90361.218998933371</v>
      </c>
      <c r="AV37" s="179">
        <f t="shared" si="57"/>
        <v>90959.076238909402</v>
      </c>
      <c r="AW37" s="179">
        <f t="shared" si="57"/>
        <v>91558.407956124604</v>
      </c>
      <c r="AX37" s="179">
        <f t="shared" si="57"/>
        <v>92159.217787037473</v>
      </c>
      <c r="AY37" s="179">
        <f t="shared" si="57"/>
        <v>92761.509377075243</v>
      </c>
      <c r="AZ37" s="179">
        <f t="shared" si="57"/>
        <v>93365.286380655569</v>
      </c>
      <c r="BA37" s="179">
        <f t="shared" si="57"/>
        <v>93970.552461209125</v>
      </c>
      <c r="BB37" s="179">
        <f t="shared" si="57"/>
        <v>93678.450905057398</v>
      </c>
      <c r="BC37" s="179">
        <f t="shared" si="57"/>
        <v>94286.706166011121</v>
      </c>
      <c r="BD37" s="179">
        <f t="shared" si="57"/>
        <v>94896.461548528721</v>
      </c>
      <c r="BE37" s="179">
        <f t="shared" si="57"/>
        <v>95507.720752314781</v>
      </c>
      <c r="BF37" s="179">
        <f t="shared" si="57"/>
        <v>96120.487486198093</v>
      </c>
      <c r="BG37" s="179">
        <f t="shared" si="57"/>
        <v>96734.765468154787</v>
      </c>
      <c r="BH37" s="179">
        <f t="shared" si="57"/>
        <v>97350.558425330149</v>
      </c>
      <c r="BI37" s="179">
        <f t="shared" si="57"/>
        <v>97967.870094061669</v>
      </c>
      <c r="BJ37" s="179">
        <f t="shared" si="57"/>
        <v>98586.704219901963</v>
      </c>
      <c r="BK37" s="179">
        <f t="shared" si="57"/>
        <v>99207.064557640842</v>
      </c>
      <c r="BL37" s="179">
        <f t="shared" si="57"/>
        <v>99828.954871328635</v>
      </c>
      <c r="BM37" s="179">
        <f t="shared" si="57"/>
        <v>100452.37893429873</v>
      </c>
      <c r="BN37" s="179">
        <f t="shared" si="57"/>
        <v>100158.68627668631</v>
      </c>
      <c r="BO37" s="179">
        <f t="shared" si="57"/>
        <v>100785.18919546861</v>
      </c>
      <c r="BP37" s="179">
        <f t="shared" si="57"/>
        <v>101413.23723946177</v>
      </c>
      <c r="BQ37" s="179">
        <f t="shared" si="57"/>
        <v>102042.83421936132</v>
      </c>
      <c r="BR37" s="179">
        <f t="shared" ref="BR37:EC37" si="58">BR23</f>
        <v>102673.98395526127</v>
      </c>
      <c r="BS37" s="179">
        <f t="shared" si="58"/>
        <v>103306.69027667648</v>
      </c>
      <c r="BT37" s="179">
        <f t="shared" si="58"/>
        <v>103940.95702256712</v>
      </c>
      <c r="BU37" s="179">
        <f t="shared" si="58"/>
        <v>104576.78804136068</v>
      </c>
      <c r="BV37" s="179">
        <f t="shared" si="58"/>
        <v>105214.18719097612</v>
      </c>
      <c r="BW37" s="179">
        <f t="shared" si="58"/>
        <v>105853.15833884725</v>
      </c>
      <c r="BX37" s="179">
        <f t="shared" si="58"/>
        <v>106493.70536194566</v>
      </c>
      <c r="BY37" s="179">
        <f t="shared" si="58"/>
        <v>107135.83214680487</v>
      </c>
      <c r="BZ37" s="179">
        <f t="shared" si="58"/>
        <v>106840.64409359256</v>
      </c>
      <c r="CA37" s="179">
        <f t="shared" si="58"/>
        <v>107485.94209993833</v>
      </c>
      <c r="CB37" s="179">
        <f t="shared" si="58"/>
        <v>108132.83158525126</v>
      </c>
      <c r="CC37" s="179">
        <f t="shared" si="58"/>
        <v>108781.31647454789</v>
      </c>
      <c r="CD37" s="179">
        <f t="shared" si="58"/>
        <v>109431.40070252471</v>
      </c>
      <c r="CE37" s="179">
        <f t="shared" si="58"/>
        <v>110083.08821358245</v>
      </c>
      <c r="CF37" s="179">
        <f t="shared" si="58"/>
        <v>110736.38296184975</v>
      </c>
      <c r="CG37" s="179">
        <f t="shared" si="58"/>
        <v>111391.28891120708</v>
      </c>
      <c r="CH37" s="179">
        <f t="shared" si="58"/>
        <v>112047.81003531106</v>
      </c>
      <c r="CI37" s="179">
        <f t="shared" si="58"/>
        <v>112705.9503176182</v>
      </c>
      <c r="CJ37" s="179">
        <f t="shared" si="58"/>
        <v>113365.71375140958</v>
      </c>
      <c r="CK37" s="179">
        <f t="shared" si="58"/>
        <v>114027.10433981463</v>
      </c>
      <c r="CL37" s="179">
        <f t="shared" si="58"/>
        <v>113730.52233681684</v>
      </c>
      <c r="CM37" s="179">
        <f t="shared" si="58"/>
        <v>114395.17928335299</v>
      </c>
      <c r="CN37" s="179">
        <f t="shared" si="58"/>
        <v>115061.47545322537</v>
      </c>
      <c r="CO37" s="179">
        <f t="shared" si="58"/>
        <v>115729.4148892009</v>
      </c>
      <c r="CP37" s="179">
        <f t="shared" si="58"/>
        <v>116399.00164401707</v>
      </c>
      <c r="CQ37" s="179">
        <f t="shared" si="58"/>
        <v>117070.23978040657</v>
      </c>
      <c r="CR37" s="179">
        <f t="shared" si="58"/>
        <v>117743.1333711219</v>
      </c>
      <c r="CS37" s="179">
        <f t="shared" si="58"/>
        <v>118417.68649895994</v>
      </c>
      <c r="CT37" s="179">
        <f t="shared" si="58"/>
        <v>119093.90325678703</v>
      </c>
      <c r="CU37" s="179">
        <f t="shared" si="58"/>
        <v>119771.78774756345</v>
      </c>
      <c r="CV37" s="179">
        <f t="shared" si="58"/>
        <v>120451.34408436865</v>
      </c>
      <c r="CW37" s="179">
        <f t="shared" si="58"/>
        <v>121132.57639042575</v>
      </c>
      <c r="CX37" s="179">
        <f t="shared" si="58"/>
        <v>120834.70785298529</v>
      </c>
      <c r="CY37" s="179">
        <f t="shared" si="58"/>
        <v>121519.30450791755</v>
      </c>
      <c r="CZ37" s="179">
        <f t="shared" si="58"/>
        <v>122205.58956288605</v>
      </c>
      <c r="DA37" s="179">
        <f t="shared" si="58"/>
        <v>122893.56718194077</v>
      </c>
      <c r="DB37" s="179">
        <f t="shared" si="58"/>
        <v>123583.24153940145</v>
      </c>
      <c r="DC37" s="179">
        <f t="shared" si="58"/>
        <v>124274.61681988263</v>
      </c>
      <c r="DD37" s="179">
        <f t="shared" si="58"/>
        <v>124967.69721831944</v>
      </c>
      <c r="DE37" s="179">
        <f t="shared" si="58"/>
        <v>125662.48693999264</v>
      </c>
      <c r="DF37" s="179">
        <f t="shared" si="58"/>
        <v>126358.9902005545</v>
      </c>
      <c r="DG37" s="179">
        <f t="shared" si="58"/>
        <v>127057.21122605423</v>
      </c>
      <c r="DH37" s="179">
        <f t="shared" si="58"/>
        <v>127757.1542529635</v>
      </c>
      <c r="DI37" s="179">
        <f t="shared" si="58"/>
        <v>128458.82352820247</v>
      </c>
      <c r="DJ37" s="179">
        <f t="shared" si="58"/>
        <v>128159.78207879898</v>
      </c>
      <c r="DK37" s="179">
        <f t="shared" si="58"/>
        <v>128864.91663337914</v>
      </c>
      <c r="DL37" s="179">
        <f t="shared" si="58"/>
        <v>129571.79023999664</v>
      </c>
      <c r="DM37" s="179">
        <f t="shared" si="58"/>
        <v>130280.40718762318</v>
      </c>
      <c r="DN37" s="179">
        <f t="shared" si="58"/>
        <v>130990.77177580757</v>
      </c>
      <c r="DO37" s="179">
        <f t="shared" si="58"/>
        <v>131702.88831470319</v>
      </c>
      <c r="DP37" s="179">
        <f t="shared" si="58"/>
        <v>132416.76112509315</v>
      </c>
      <c r="DQ37" s="179">
        <f t="shared" si="58"/>
        <v>133132.39453841653</v>
      </c>
      <c r="DR37" s="179">
        <f t="shared" si="58"/>
        <v>133849.79289679514</v>
      </c>
      <c r="DS37" s="179">
        <f t="shared" si="58"/>
        <v>134568.96055305994</v>
      </c>
      <c r="DT37" s="179">
        <f t="shared" si="58"/>
        <v>135289.90187077646</v>
      </c>
      <c r="DU37" s="179">
        <f t="shared" ca="1" si="58"/>
        <v>13729706.727026183</v>
      </c>
      <c r="DV37" s="179">
        <f t="shared" ca="1" si="58"/>
        <v>0</v>
      </c>
      <c r="DW37" s="179">
        <f t="shared" ca="1" si="58"/>
        <v>0</v>
      </c>
      <c r="DX37" s="179">
        <f t="shared" ca="1" si="58"/>
        <v>0</v>
      </c>
      <c r="DY37" s="179">
        <f t="shared" ca="1" si="58"/>
        <v>0</v>
      </c>
      <c r="DZ37" s="179">
        <f t="shared" ca="1" si="58"/>
        <v>0</v>
      </c>
      <c r="EA37" s="179">
        <f t="shared" ca="1" si="58"/>
        <v>0</v>
      </c>
      <c r="EB37" s="179">
        <f t="shared" ca="1" si="58"/>
        <v>0</v>
      </c>
      <c r="EC37" s="179">
        <f t="shared" ca="1" si="58"/>
        <v>0</v>
      </c>
      <c r="ED37" s="179">
        <f t="shared" ref="ED37:EG37" ca="1" si="59">ED23</f>
        <v>0</v>
      </c>
      <c r="EE37" s="179">
        <f t="shared" ca="1" si="59"/>
        <v>0</v>
      </c>
      <c r="EF37" s="179">
        <f t="shared" ca="1" si="59"/>
        <v>0</v>
      </c>
      <c r="EG37" s="180">
        <f t="shared" ca="1" si="59"/>
        <v>0</v>
      </c>
    </row>
    <row r="38" spans="1:137" x14ac:dyDescent="0.4">
      <c r="A38" s="80" t="s">
        <v>226</v>
      </c>
      <c r="B38" s="177"/>
      <c r="C38" s="177"/>
      <c r="D38" s="177"/>
      <c r="E38" s="179">
        <f>MIN(E34+E35,MAX(E11,0)*$G$5)</f>
        <v>0</v>
      </c>
      <c r="F38" s="179">
        <f>MIN(F34+F35-F37,F31*$G$6)</f>
        <v>0</v>
      </c>
      <c r="G38" s="179">
        <f t="shared" ref="G38:BR38" si="60">MIN(G34+G35-G37,G31*$G$6)</f>
        <v>0</v>
      </c>
      <c r="H38" s="179">
        <f t="shared" si="60"/>
        <v>1.3824319466948509E-12</v>
      </c>
      <c r="I38" s="179">
        <f t="shared" si="60"/>
        <v>0</v>
      </c>
      <c r="J38" s="179">
        <f t="shared" si="60"/>
        <v>0</v>
      </c>
      <c r="K38" s="179">
        <f t="shared" si="60"/>
        <v>0</v>
      </c>
      <c r="L38" s="179">
        <f t="shared" si="60"/>
        <v>0</v>
      </c>
      <c r="M38" s="179">
        <f t="shared" si="60"/>
        <v>0</v>
      </c>
      <c r="N38" s="179">
        <f t="shared" si="60"/>
        <v>0</v>
      </c>
      <c r="O38" s="179">
        <f t="shared" si="60"/>
        <v>0</v>
      </c>
      <c r="P38" s="179">
        <f t="shared" si="60"/>
        <v>2.7648638933897019E-12</v>
      </c>
      <c r="Q38" s="179">
        <f t="shared" si="60"/>
        <v>0</v>
      </c>
      <c r="R38" s="179">
        <f t="shared" si="60"/>
        <v>0</v>
      </c>
      <c r="S38" s="179">
        <f t="shared" si="60"/>
        <v>0</v>
      </c>
      <c r="T38" s="179">
        <f t="shared" si="60"/>
        <v>2.7648638933897019E-12</v>
      </c>
      <c r="U38" s="179">
        <f t="shared" si="60"/>
        <v>0</v>
      </c>
      <c r="V38" s="179">
        <f t="shared" si="60"/>
        <v>0</v>
      </c>
      <c r="W38" s="179">
        <f t="shared" si="60"/>
        <v>5.5297277867794038E-12</v>
      </c>
      <c r="X38" s="179">
        <f t="shared" si="60"/>
        <v>0</v>
      </c>
      <c r="Y38" s="179">
        <f t="shared" si="60"/>
        <v>0</v>
      </c>
      <c r="Z38" s="179">
        <f t="shared" si="60"/>
        <v>0</v>
      </c>
      <c r="AA38" s="179">
        <f t="shared" si="60"/>
        <v>0</v>
      </c>
      <c r="AB38" s="179">
        <f t="shared" si="60"/>
        <v>0</v>
      </c>
      <c r="AC38" s="179">
        <f t="shared" si="60"/>
        <v>5.5297277867794038E-12</v>
      </c>
      <c r="AD38" s="179">
        <f t="shared" si="60"/>
        <v>0</v>
      </c>
      <c r="AE38" s="179">
        <f t="shared" si="60"/>
        <v>0</v>
      </c>
      <c r="AF38" s="179">
        <f t="shared" si="60"/>
        <v>0</v>
      </c>
      <c r="AG38" s="179">
        <f t="shared" si="60"/>
        <v>0</v>
      </c>
      <c r="AH38" s="179">
        <f t="shared" si="60"/>
        <v>1.1059455573558808E-11</v>
      </c>
      <c r="AI38" s="179">
        <f t="shared" si="60"/>
        <v>1.1059455573558808E-11</v>
      </c>
      <c r="AJ38" s="179">
        <f t="shared" si="60"/>
        <v>0</v>
      </c>
      <c r="AK38" s="179">
        <f t="shared" si="60"/>
        <v>0</v>
      </c>
      <c r="AL38" s="179">
        <f t="shared" si="60"/>
        <v>1.1059455573558808E-11</v>
      </c>
      <c r="AM38" s="179">
        <f t="shared" si="60"/>
        <v>1.1059455573558808E-11</v>
      </c>
      <c r="AN38" s="179">
        <f t="shared" si="60"/>
        <v>0</v>
      </c>
      <c r="AO38" s="179">
        <f t="shared" si="60"/>
        <v>0</v>
      </c>
      <c r="AP38" s="179">
        <f t="shared" si="60"/>
        <v>0</v>
      </c>
      <c r="AQ38" s="179">
        <f t="shared" si="60"/>
        <v>0</v>
      </c>
      <c r="AR38" s="179">
        <f t="shared" si="60"/>
        <v>0</v>
      </c>
      <c r="AS38" s="179">
        <f t="shared" si="60"/>
        <v>0</v>
      </c>
      <c r="AT38" s="179">
        <f t="shared" si="60"/>
        <v>0</v>
      </c>
      <c r="AU38" s="179">
        <f t="shared" si="60"/>
        <v>0</v>
      </c>
      <c r="AV38" s="179">
        <f t="shared" si="60"/>
        <v>1.1059455573558808E-11</v>
      </c>
      <c r="AW38" s="179">
        <f t="shared" si="60"/>
        <v>0</v>
      </c>
      <c r="AX38" s="179">
        <f t="shared" si="60"/>
        <v>0</v>
      </c>
      <c r="AY38" s="179">
        <f t="shared" si="60"/>
        <v>0</v>
      </c>
      <c r="AZ38" s="179">
        <f t="shared" si="60"/>
        <v>1.1059455573558808E-11</v>
      </c>
      <c r="BA38" s="179">
        <f t="shared" si="60"/>
        <v>0</v>
      </c>
      <c r="BB38" s="179">
        <f t="shared" si="60"/>
        <v>0</v>
      </c>
      <c r="BC38" s="179">
        <f t="shared" si="60"/>
        <v>0</v>
      </c>
      <c r="BD38" s="179">
        <f t="shared" si="60"/>
        <v>0</v>
      </c>
      <c r="BE38" s="179">
        <f t="shared" si="60"/>
        <v>0</v>
      </c>
      <c r="BF38" s="179">
        <f t="shared" si="60"/>
        <v>0</v>
      </c>
      <c r="BG38" s="179">
        <f t="shared" si="60"/>
        <v>0</v>
      </c>
      <c r="BH38" s="179">
        <f t="shared" si="60"/>
        <v>1.1059455573558808E-11</v>
      </c>
      <c r="BI38" s="179">
        <f t="shared" si="60"/>
        <v>1.1059455573558808E-11</v>
      </c>
      <c r="BJ38" s="179">
        <f t="shared" si="60"/>
        <v>1.1059455573558808E-11</v>
      </c>
      <c r="BK38" s="179">
        <f t="shared" si="60"/>
        <v>0</v>
      </c>
      <c r="BL38" s="179">
        <f t="shared" si="60"/>
        <v>1.1059455573558808E-11</v>
      </c>
      <c r="BM38" s="179">
        <f t="shared" si="60"/>
        <v>0</v>
      </c>
      <c r="BN38" s="179">
        <f t="shared" si="60"/>
        <v>1.1059455573558808E-11</v>
      </c>
      <c r="BO38" s="179">
        <f t="shared" si="60"/>
        <v>0</v>
      </c>
      <c r="BP38" s="179">
        <f t="shared" si="60"/>
        <v>1.1059455573558808E-11</v>
      </c>
      <c r="BQ38" s="179">
        <f t="shared" si="60"/>
        <v>0</v>
      </c>
      <c r="BR38" s="179">
        <f t="shared" si="60"/>
        <v>1.1059455573558808E-11</v>
      </c>
      <c r="BS38" s="179">
        <f t="shared" ref="BS38:ED38" si="61">MIN(BS34+BS35-BS37,BS31*$G$6)</f>
        <v>0</v>
      </c>
      <c r="BT38" s="179">
        <f t="shared" si="61"/>
        <v>1.1059455573558808E-11</v>
      </c>
      <c r="BU38" s="179">
        <f t="shared" si="61"/>
        <v>1.1059455573558808E-11</v>
      </c>
      <c r="BV38" s="179">
        <f t="shared" si="61"/>
        <v>0</v>
      </c>
      <c r="BW38" s="179">
        <f t="shared" si="61"/>
        <v>1.1059455573558808E-11</v>
      </c>
      <c r="BX38" s="179">
        <f t="shared" si="61"/>
        <v>0</v>
      </c>
      <c r="BY38" s="179">
        <f t="shared" si="61"/>
        <v>0</v>
      </c>
      <c r="BZ38" s="179">
        <f t="shared" si="61"/>
        <v>0</v>
      </c>
      <c r="CA38" s="179">
        <f t="shared" si="61"/>
        <v>0</v>
      </c>
      <c r="CB38" s="179">
        <f t="shared" si="61"/>
        <v>0</v>
      </c>
      <c r="CC38" s="179">
        <f t="shared" si="61"/>
        <v>0</v>
      </c>
      <c r="CD38" s="179">
        <f t="shared" si="61"/>
        <v>1.1059455573558808E-11</v>
      </c>
      <c r="CE38" s="179">
        <f t="shared" si="61"/>
        <v>0</v>
      </c>
      <c r="CF38" s="179">
        <f t="shared" si="61"/>
        <v>1.1059455573558808E-11</v>
      </c>
      <c r="CG38" s="179">
        <f t="shared" si="61"/>
        <v>0</v>
      </c>
      <c r="CH38" s="179">
        <f t="shared" si="61"/>
        <v>0</v>
      </c>
      <c r="CI38" s="179">
        <f t="shared" si="61"/>
        <v>0</v>
      </c>
      <c r="CJ38" s="179">
        <f t="shared" si="61"/>
        <v>0</v>
      </c>
      <c r="CK38" s="179">
        <f t="shared" si="61"/>
        <v>0</v>
      </c>
      <c r="CL38" s="179">
        <f t="shared" si="61"/>
        <v>0</v>
      </c>
      <c r="CM38" s="179">
        <f t="shared" si="61"/>
        <v>1.1059455573558808E-11</v>
      </c>
      <c r="CN38" s="179">
        <f t="shared" si="61"/>
        <v>1.1059455573558808E-11</v>
      </c>
      <c r="CO38" s="179">
        <f t="shared" si="61"/>
        <v>0</v>
      </c>
      <c r="CP38" s="179">
        <f t="shared" si="61"/>
        <v>1.1059455573558808E-11</v>
      </c>
      <c r="CQ38" s="179">
        <f t="shared" si="61"/>
        <v>0</v>
      </c>
      <c r="CR38" s="179">
        <f t="shared" si="61"/>
        <v>1.1059455573558808E-11</v>
      </c>
      <c r="CS38" s="179">
        <f t="shared" si="61"/>
        <v>0</v>
      </c>
      <c r="CT38" s="179">
        <f t="shared" si="61"/>
        <v>1.1059455573558808E-11</v>
      </c>
      <c r="CU38" s="179">
        <f t="shared" si="61"/>
        <v>0</v>
      </c>
      <c r="CV38" s="179">
        <f t="shared" si="61"/>
        <v>0</v>
      </c>
      <c r="CW38" s="179">
        <f t="shared" si="61"/>
        <v>1.1059455573558808E-11</v>
      </c>
      <c r="CX38" s="179">
        <f t="shared" si="61"/>
        <v>0</v>
      </c>
      <c r="CY38" s="179">
        <f t="shared" si="61"/>
        <v>0</v>
      </c>
      <c r="CZ38" s="179">
        <f t="shared" si="61"/>
        <v>0</v>
      </c>
      <c r="DA38" s="179">
        <f t="shared" si="61"/>
        <v>0</v>
      </c>
      <c r="DB38" s="179">
        <f t="shared" si="61"/>
        <v>0</v>
      </c>
      <c r="DC38" s="179">
        <f t="shared" si="61"/>
        <v>1.1059455573558808E-11</v>
      </c>
      <c r="DD38" s="179">
        <f t="shared" si="61"/>
        <v>0</v>
      </c>
      <c r="DE38" s="179">
        <f t="shared" si="61"/>
        <v>0</v>
      </c>
      <c r="DF38" s="179">
        <f t="shared" si="61"/>
        <v>0</v>
      </c>
      <c r="DG38" s="179">
        <f t="shared" si="61"/>
        <v>0</v>
      </c>
      <c r="DH38" s="179">
        <f t="shared" si="61"/>
        <v>0</v>
      </c>
      <c r="DI38" s="179">
        <f t="shared" si="61"/>
        <v>0</v>
      </c>
      <c r="DJ38" s="179">
        <f t="shared" si="61"/>
        <v>0</v>
      </c>
      <c r="DK38" s="179">
        <f t="shared" si="61"/>
        <v>0</v>
      </c>
      <c r="DL38" s="179">
        <f t="shared" si="61"/>
        <v>0</v>
      </c>
      <c r="DM38" s="179">
        <f t="shared" si="61"/>
        <v>0</v>
      </c>
      <c r="DN38" s="179">
        <f t="shared" si="61"/>
        <v>0</v>
      </c>
      <c r="DO38" s="179">
        <f t="shared" si="61"/>
        <v>2.2118911147117615E-11</v>
      </c>
      <c r="DP38" s="179">
        <f t="shared" si="61"/>
        <v>0</v>
      </c>
      <c r="DQ38" s="179">
        <f t="shared" si="61"/>
        <v>0</v>
      </c>
      <c r="DR38" s="179">
        <f t="shared" si="61"/>
        <v>0</v>
      </c>
      <c r="DS38" s="179">
        <f t="shared" si="61"/>
        <v>0</v>
      </c>
      <c r="DT38" s="179">
        <f t="shared" si="61"/>
        <v>0</v>
      </c>
      <c r="DU38" s="179">
        <f t="shared" ca="1" si="61"/>
        <v>7105368.1073952876</v>
      </c>
      <c r="DV38" s="179">
        <f t="shared" ca="1" si="61"/>
        <v>0</v>
      </c>
      <c r="DW38" s="179">
        <f t="shared" ca="1" si="61"/>
        <v>0</v>
      </c>
      <c r="DX38" s="179">
        <f t="shared" ca="1" si="61"/>
        <v>0</v>
      </c>
      <c r="DY38" s="179">
        <f t="shared" ca="1" si="61"/>
        <v>0</v>
      </c>
      <c r="DZ38" s="179">
        <f t="shared" ca="1" si="61"/>
        <v>0</v>
      </c>
      <c r="EA38" s="179">
        <f t="shared" ca="1" si="61"/>
        <v>0</v>
      </c>
      <c r="EB38" s="179">
        <f t="shared" ca="1" si="61"/>
        <v>0</v>
      </c>
      <c r="EC38" s="179">
        <f t="shared" ca="1" si="61"/>
        <v>0</v>
      </c>
      <c r="ED38" s="179">
        <f t="shared" ca="1" si="61"/>
        <v>0</v>
      </c>
      <c r="EE38" s="179">
        <f t="shared" ref="EE38:EG38" ca="1" si="62">MIN(EE34+EE35-EE37,EE31*$G$6)</f>
        <v>0</v>
      </c>
      <c r="EF38" s="179">
        <f t="shared" ca="1" si="62"/>
        <v>0</v>
      </c>
      <c r="EG38" s="180">
        <f t="shared" ca="1" si="62"/>
        <v>0</v>
      </c>
    </row>
    <row r="39" spans="1:137" x14ac:dyDescent="0.4">
      <c r="A39" s="80" t="s">
        <v>77</v>
      </c>
      <c r="B39" s="177"/>
      <c r="C39" s="177"/>
      <c r="D39" s="177"/>
      <c r="E39" s="179">
        <f>E34+E35+E36-E38</f>
        <v>13586781.25</v>
      </c>
      <c r="F39" s="179">
        <f>F34+F35+F36-F37-F38</f>
        <v>13640899.225985417</v>
      </c>
      <c r="G39" s="179">
        <f t="shared" ref="G39:BR39" si="63">G34+G35+G36-G37-G38</f>
        <v>13691120.852878995</v>
      </c>
      <c r="H39" s="179">
        <f t="shared" si="63"/>
        <v>13801291.021084726</v>
      </c>
      <c r="I39" s="179">
        <f t="shared" si="63"/>
        <v>13908015.412081698</v>
      </c>
      <c r="J39" s="179">
        <f t="shared" si="63"/>
        <v>14017959.329245342</v>
      </c>
      <c r="K39" s="179">
        <f t="shared" si="63"/>
        <v>14127163.500220157</v>
      </c>
      <c r="L39" s="179">
        <f t="shared" si="63"/>
        <v>14223393.711076831</v>
      </c>
      <c r="M39" s="179">
        <f t="shared" si="63"/>
        <v>14330967.595577916</v>
      </c>
      <c r="N39" s="179">
        <f t="shared" si="63"/>
        <v>14433625.097087005</v>
      </c>
      <c r="O39" s="179">
        <f t="shared" si="63"/>
        <v>14539581.739681963</v>
      </c>
      <c r="P39" s="179">
        <f t="shared" si="63"/>
        <v>14640532.522926321</v>
      </c>
      <c r="Q39" s="179">
        <f t="shared" si="63"/>
        <v>14744812.45984233</v>
      </c>
      <c r="R39" s="179">
        <f t="shared" si="63"/>
        <v>14849092.210881973</v>
      </c>
      <c r="S39" s="179">
        <f t="shared" si="63"/>
        <v>14948239.343023557</v>
      </c>
      <c r="T39" s="179">
        <f t="shared" si="63"/>
        <v>15050766.20097886</v>
      </c>
      <c r="U39" s="179">
        <f t="shared" si="63"/>
        <v>15148071.494411007</v>
      </c>
      <c r="V39" s="179">
        <f t="shared" si="63"/>
        <v>15248783.05747162</v>
      </c>
      <c r="W39" s="179">
        <f t="shared" si="63"/>
        <v>15348582.589158436</v>
      </c>
      <c r="X39" s="179">
        <f t="shared" si="63"/>
        <v>15434177.475091565</v>
      </c>
      <c r="Y39" s="179">
        <f t="shared" si="63"/>
        <v>15531987.176810507</v>
      </c>
      <c r="Z39" s="179">
        <f t="shared" si="63"/>
        <v>15624356.124092221</v>
      </c>
      <c r="AA39" s="179">
        <f t="shared" si="63"/>
        <v>15720187.65480336</v>
      </c>
      <c r="AB39" s="179">
        <f t="shared" si="63"/>
        <v>15810490.99017551</v>
      </c>
      <c r="AC39" s="179">
        <f t="shared" si="63"/>
        <v>15904277.197593778</v>
      </c>
      <c r="AD39" s="179">
        <f t="shared" si="63"/>
        <v>15992439.045104029</v>
      </c>
      <c r="AE39" s="179">
        <f t="shared" si="63"/>
        <v>16074859.808897058</v>
      </c>
      <c r="AF39" s="179">
        <f t="shared" si="63"/>
        <v>16160705.448766062</v>
      </c>
      <c r="AG39" s="179">
        <f t="shared" si="63"/>
        <v>16184712.676353415</v>
      </c>
      <c r="AH39" s="179">
        <f t="shared" si="63"/>
        <v>16211657.032382619</v>
      </c>
      <c r="AI39" s="179">
        <f t="shared" si="63"/>
        <v>16238269.194411846</v>
      </c>
      <c r="AJ39" s="179">
        <f t="shared" si="63"/>
        <v>16250498.383307131</v>
      </c>
      <c r="AK39" s="179">
        <f t="shared" si="63"/>
        <v>16276307.956778646</v>
      </c>
      <c r="AL39" s="179">
        <f t="shared" si="63"/>
        <v>16297076.54341306</v>
      </c>
      <c r="AM39" s="179">
        <f t="shared" si="63"/>
        <v>16322146.736528292</v>
      </c>
      <c r="AN39" s="179">
        <f t="shared" si="63"/>
        <v>16342153.293076709</v>
      </c>
      <c r="AO39" s="179">
        <f t="shared" si="63"/>
        <v>16366465.03954372</v>
      </c>
      <c r="AP39" s="179">
        <f t="shared" si="63"/>
        <v>16424779.300659401</v>
      </c>
      <c r="AQ39" s="179">
        <f t="shared" si="63"/>
        <v>16478284.916481072</v>
      </c>
      <c r="AR39" s="179">
        <f t="shared" si="63"/>
        <v>16536412.158590656</v>
      </c>
      <c r="AS39" s="179">
        <f t="shared" si="63"/>
        <v>16589693.97657145</v>
      </c>
      <c r="AT39" s="179">
        <f t="shared" si="63"/>
        <v>16647624.702142688</v>
      </c>
      <c r="AU39" s="179">
        <f t="shared" si="63"/>
        <v>16705474.789887881</v>
      </c>
      <c r="AV39" s="179">
        <f t="shared" si="63"/>
        <v>16753606.972247975</v>
      </c>
      <c r="AW39" s="179">
        <f t="shared" si="63"/>
        <v>16811203.4152968</v>
      </c>
      <c r="AX39" s="179">
        <f t="shared" si="63"/>
        <v>16863863.098427944</v>
      </c>
      <c r="AY39" s="179">
        <f t="shared" si="63"/>
        <v>16921238.033816494</v>
      </c>
      <c r="AZ39" s="179">
        <f t="shared" si="63"/>
        <v>16973639.533649515</v>
      </c>
      <c r="BA39" s="179">
        <f t="shared" si="63"/>
        <v>17030782.749097921</v>
      </c>
      <c r="BB39" s="179">
        <f t="shared" si="63"/>
        <v>17088726.803582132</v>
      </c>
      <c r="BC39" s="179">
        <f t="shared" si="63"/>
        <v>17141649.70357281</v>
      </c>
      <c r="BD39" s="179">
        <f t="shared" si="63"/>
        <v>17199362.779286951</v>
      </c>
      <c r="BE39" s="179">
        <f t="shared" si="63"/>
        <v>17252017.730334979</v>
      </c>
      <c r="BF39" s="179">
        <f t="shared" si="63"/>
        <v>17309489.370106231</v>
      </c>
      <c r="BG39" s="179">
        <f t="shared" si="63"/>
        <v>17366858.393287688</v>
      </c>
      <c r="BH39" s="179">
        <f t="shared" si="63"/>
        <v>17409099.709498424</v>
      </c>
      <c r="BI39" s="179">
        <f t="shared" si="63"/>
        <v>17466122.443971001</v>
      </c>
      <c r="BJ39" s="179">
        <f t="shared" si="63"/>
        <v>17517996.393468291</v>
      </c>
      <c r="BK39" s="179">
        <f t="shared" si="63"/>
        <v>17574749.424327783</v>
      </c>
      <c r="BL39" s="179">
        <f t="shared" si="63"/>
        <v>17626316.88247158</v>
      </c>
      <c r="BM39" s="179">
        <f t="shared" si="63"/>
        <v>17682788.96002752</v>
      </c>
      <c r="BN39" s="179">
        <f t="shared" si="63"/>
        <v>17740057.492680691</v>
      </c>
      <c r="BO39" s="179">
        <f t="shared" si="63"/>
        <v>17792092.750948116</v>
      </c>
      <c r="BP39" s="179">
        <f t="shared" si="63"/>
        <v>17849079.847901154</v>
      </c>
      <c r="BQ39" s="179">
        <f t="shared" si="63"/>
        <v>17900796.626370903</v>
      </c>
      <c r="BR39" s="179">
        <f t="shared" si="63"/>
        <v>17957490.750913057</v>
      </c>
      <c r="BS39" s="179">
        <f t="shared" ref="BS39:ED39" si="64">BS34+BS35+BS36-BS37-BS38</f>
        <v>18014056.908424441</v>
      </c>
      <c r="BT39" s="179">
        <f t="shared" si="64"/>
        <v>18054909.898395743</v>
      </c>
      <c r="BU39" s="179">
        <f t="shared" si="64"/>
        <v>18111073.266206425</v>
      </c>
      <c r="BV39" s="179">
        <f t="shared" si="64"/>
        <v>18161875.61513529</v>
      </c>
      <c r="BW39" s="179">
        <f t="shared" si="64"/>
        <v>18217714.912387241</v>
      </c>
      <c r="BX39" s="179">
        <f t="shared" si="64"/>
        <v>18268156.399924815</v>
      </c>
      <c r="BY39" s="179">
        <f t="shared" si="64"/>
        <v>18323659.225261107</v>
      </c>
      <c r="BZ39" s="179">
        <f t="shared" si="64"/>
        <v>18379951.37198304</v>
      </c>
      <c r="CA39" s="179">
        <f t="shared" si="64"/>
        <v>18430798.197077993</v>
      </c>
      <c r="CB39" s="179">
        <f t="shared" si="64"/>
        <v>18486751.998511005</v>
      </c>
      <c r="CC39" s="179">
        <f t="shared" si="64"/>
        <v>18537223.475535776</v>
      </c>
      <c r="CD39" s="179">
        <f t="shared" si="64"/>
        <v>18592826.196149275</v>
      </c>
      <c r="CE39" s="179">
        <f t="shared" si="64"/>
        <v>18648272.251936823</v>
      </c>
      <c r="CF39" s="179">
        <f t="shared" si="64"/>
        <v>18687427.531785887</v>
      </c>
      <c r="CG39" s="179">
        <f t="shared" si="64"/>
        <v>18742407.608383399</v>
      </c>
      <c r="CH39" s="179">
        <f t="shared" si="64"/>
        <v>18791814.918683905</v>
      </c>
      <c r="CI39" s="179">
        <f t="shared" si="64"/>
        <v>18846409.679129753</v>
      </c>
      <c r="CJ39" s="179">
        <f t="shared" si="64"/>
        <v>18895395.004061386</v>
      </c>
      <c r="CK39" s="179">
        <f t="shared" si="64"/>
        <v>18949590.768455386</v>
      </c>
      <c r="CL39" s="179">
        <f t="shared" si="64"/>
        <v>19004565.611617211</v>
      </c>
      <c r="CM39" s="179">
        <f t="shared" si="64"/>
        <v>19053883.893905416</v>
      </c>
      <c r="CN39" s="179">
        <f t="shared" si="64"/>
        <v>19108456.290010042</v>
      </c>
      <c r="CO39" s="179">
        <f t="shared" si="64"/>
        <v>19157335.29545822</v>
      </c>
      <c r="CP39" s="179">
        <f t="shared" si="64"/>
        <v>19211491.177689608</v>
      </c>
      <c r="CQ39" s="179">
        <f t="shared" si="64"/>
        <v>19265457.963484518</v>
      </c>
      <c r="CR39" s="179">
        <f t="shared" si="64"/>
        <v>19308120.734724339</v>
      </c>
      <c r="CS39" s="179">
        <f t="shared" si="64"/>
        <v>19361600.352259304</v>
      </c>
      <c r="CT39" s="179">
        <f t="shared" si="64"/>
        <v>19409295.560630295</v>
      </c>
      <c r="CU39" s="179">
        <f t="shared" si="64"/>
        <v>19462321.821222551</v>
      </c>
      <c r="CV39" s="179">
        <f t="shared" si="64"/>
        <v>19509527.24660543</v>
      </c>
      <c r="CW39" s="179">
        <f t="shared" si="64"/>
        <v>19562085.066227317</v>
      </c>
      <c r="CX39" s="179">
        <f t="shared" si="64"/>
        <v>19615408.668774743</v>
      </c>
      <c r="CY39" s="179">
        <f t="shared" si="64"/>
        <v>19662864.889355537</v>
      </c>
      <c r="CZ39" s="179">
        <f t="shared" si="64"/>
        <v>19715714.837848451</v>
      </c>
      <c r="DA39" s="179">
        <f t="shared" si="64"/>
        <v>19762660.876023702</v>
      </c>
      <c r="DB39" s="179">
        <f t="shared" si="64"/>
        <v>19815021.641246993</v>
      </c>
      <c r="DC39" s="179">
        <f t="shared" si="64"/>
        <v>19867157.191232134</v>
      </c>
      <c r="DD39" s="179">
        <f t="shared" si="64"/>
        <v>19901878.348106466</v>
      </c>
      <c r="DE39" s="179">
        <f t="shared" si="64"/>
        <v>19953399.300210234</v>
      </c>
      <c r="DF39" s="179">
        <f t="shared" si="64"/>
        <v>19998927.431047592</v>
      </c>
      <c r="DG39" s="179">
        <f t="shared" si="64"/>
        <v>20049917.672300152</v>
      </c>
      <c r="DH39" s="179">
        <f t="shared" si="64"/>
        <v>20094879.089649294</v>
      </c>
      <c r="DI39" s="179">
        <f t="shared" si="64"/>
        <v>20145321.961830195</v>
      </c>
      <c r="DJ39" s="179">
        <f t="shared" si="64"/>
        <v>20196512.96078863</v>
      </c>
      <c r="DK39" s="179">
        <f t="shared" si="64"/>
        <v>20241629.450310856</v>
      </c>
      <c r="DL39" s="179">
        <f t="shared" si="64"/>
        <v>20292265.852238648</v>
      </c>
      <c r="DM39" s="179">
        <f t="shared" si="64"/>
        <v>20336791.70759299</v>
      </c>
      <c r="DN39" s="179">
        <f t="shared" si="64"/>
        <v>20386856.343293872</v>
      </c>
      <c r="DO39" s="179">
        <f t="shared" si="64"/>
        <v>20436654.580401313</v>
      </c>
      <c r="DP39" s="179">
        <f t="shared" si="64"/>
        <v>20468504.197199274</v>
      </c>
      <c r="DQ39" s="179">
        <f t="shared" si="64"/>
        <v>20517599.826684855</v>
      </c>
      <c r="DR39" s="179">
        <f t="shared" si="64"/>
        <v>20560497.419622194</v>
      </c>
      <c r="DS39" s="179">
        <f t="shared" si="64"/>
        <v>20608975.484959815</v>
      </c>
      <c r="DT39" s="179">
        <f t="shared" si="64"/>
        <v>20651220.117949639</v>
      </c>
      <c r="DU39" s="179">
        <f t="shared" ca="1" si="64"/>
        <v>0</v>
      </c>
      <c r="DV39" s="179">
        <f t="shared" ca="1" si="64"/>
        <v>0</v>
      </c>
      <c r="DW39" s="179">
        <f t="shared" ca="1" si="64"/>
        <v>0</v>
      </c>
      <c r="DX39" s="179">
        <f t="shared" ca="1" si="64"/>
        <v>0</v>
      </c>
      <c r="DY39" s="179">
        <f t="shared" ca="1" si="64"/>
        <v>0</v>
      </c>
      <c r="DZ39" s="179">
        <f t="shared" ca="1" si="64"/>
        <v>0</v>
      </c>
      <c r="EA39" s="179">
        <f t="shared" ca="1" si="64"/>
        <v>0</v>
      </c>
      <c r="EB39" s="179">
        <f t="shared" ca="1" si="64"/>
        <v>0</v>
      </c>
      <c r="EC39" s="179">
        <f t="shared" ca="1" si="64"/>
        <v>0</v>
      </c>
      <c r="ED39" s="179">
        <f t="shared" ca="1" si="64"/>
        <v>0</v>
      </c>
      <c r="EE39" s="179">
        <f t="shared" ref="EE39:EG39" ca="1" si="65">EE34+EE35+EE36-EE37-EE38</f>
        <v>0</v>
      </c>
      <c r="EF39" s="179">
        <f t="shared" ca="1" si="65"/>
        <v>0</v>
      </c>
      <c r="EG39" s="180">
        <f t="shared" ca="1" si="65"/>
        <v>0</v>
      </c>
    </row>
    <row r="40" spans="1:137" x14ac:dyDescent="0.4">
      <c r="A40" s="110" t="s">
        <v>201</v>
      </c>
      <c r="B40" s="185"/>
      <c r="C40" s="142" t="s">
        <v>167</v>
      </c>
      <c r="D40" s="186">
        <f ca="1">IFERROR(XIRR(E40:EG40,$E$10:$EG$10),0)</f>
        <v>0.1099999964237213</v>
      </c>
      <c r="E40" s="187">
        <f>-E36+E38</f>
        <v>-13586781.25</v>
      </c>
      <c r="F40" s="187">
        <f>-F36+F38+F37</f>
        <v>66843.100416666639</v>
      </c>
      <c r="G40" s="187">
        <f t="shared" ref="G40:BR40" si="66">-G36+G38+G37</f>
        <v>67286.916941266478</v>
      </c>
      <c r="H40" s="187">
        <f t="shared" si="66"/>
        <v>11719.828037145366</v>
      </c>
      <c r="I40" s="187">
        <f t="shared" si="66"/>
        <v>12165.836403811358</v>
      </c>
      <c r="J40" s="187">
        <f t="shared" si="66"/>
        <v>13877.058820803239</v>
      </c>
      <c r="K40" s="187">
        <f t="shared" si="66"/>
        <v>15595.619220243858</v>
      </c>
      <c r="L40" s="187">
        <f t="shared" si="66"/>
        <v>17321.543388534184</v>
      </c>
      <c r="M40" s="187">
        <f t="shared" si="66"/>
        <v>19054.85719463482</v>
      </c>
      <c r="N40" s="187">
        <f t="shared" si="66"/>
        <v>20795.586590315903</v>
      </c>
      <c r="O40" s="187">
        <f t="shared" si="66"/>
        <v>22543.757610408244</v>
      </c>
      <c r="P40" s="187">
        <f t="shared" si="66"/>
        <v>24299.39637305526</v>
      </c>
      <c r="Q40" s="187">
        <f t="shared" si="66"/>
        <v>26062.529079965767</v>
      </c>
      <c r="R40" s="187">
        <f t="shared" si="66"/>
        <v>26991.103600000173</v>
      </c>
      <c r="S40" s="187">
        <f t="shared" si="66"/>
        <v>28769.303136091738</v>
      </c>
      <c r="T40" s="187">
        <f t="shared" si="66"/>
        <v>30555.075725500843</v>
      </c>
      <c r="U40" s="187">
        <f t="shared" si="66"/>
        <v>32348.447906737594</v>
      </c>
      <c r="V40" s="187">
        <f t="shared" si="66"/>
        <v>34149.446303151431</v>
      </c>
      <c r="W40" s="187">
        <f t="shared" si="66"/>
        <v>35958.097623188107</v>
      </c>
      <c r="X40" s="187">
        <f t="shared" si="66"/>
        <v>37774.428660647332</v>
      </c>
      <c r="Y40" s="187">
        <f t="shared" si="66"/>
        <v>39598.466294941587</v>
      </c>
      <c r="Z40" s="187">
        <f t="shared" si="66"/>
        <v>41430.237491355438</v>
      </c>
      <c r="AA40" s="187">
        <f t="shared" si="66"/>
        <v>43269.769301305387</v>
      </c>
      <c r="AB40" s="187">
        <f t="shared" si="66"/>
        <v>45117.088862600831</v>
      </c>
      <c r="AC40" s="187">
        <f t="shared" si="66"/>
        <v>46972.223399705574</v>
      </c>
      <c r="AD40" s="187">
        <f t="shared" si="66"/>
        <v>53431.547851000498</v>
      </c>
      <c r="AE40" s="187">
        <f t="shared" si="66"/>
        <v>55344.950433329956</v>
      </c>
      <c r="AF40" s="187">
        <f t="shared" si="66"/>
        <v>57266.426905220207</v>
      </c>
      <c r="AG40" s="187">
        <f t="shared" si="66"/>
        <v>115208.00545320503</v>
      </c>
      <c r="AH40" s="187">
        <f t="shared" si="66"/>
        <v>117145.71435374039</v>
      </c>
      <c r="AI40" s="187">
        <f t="shared" si="66"/>
        <v>117717.78991567528</v>
      </c>
      <c r="AJ40" s="187">
        <f t="shared" si="66"/>
        <v>118291.27637027609</v>
      </c>
      <c r="AK40" s="187">
        <f t="shared" si="66"/>
        <v>118866.17719718479</v>
      </c>
      <c r="AL40" s="187">
        <f t="shared" si="66"/>
        <v>119442.49588462485</v>
      </c>
      <c r="AM40" s="187">
        <f t="shared" si="66"/>
        <v>120020.23592942303</v>
      </c>
      <c r="AN40" s="187">
        <f t="shared" si="66"/>
        <v>120599.40083702984</v>
      </c>
      <c r="AO40" s="187">
        <f t="shared" si="66"/>
        <v>121179.99412154149</v>
      </c>
      <c r="AP40" s="187">
        <f t="shared" si="66"/>
        <v>87393.92330660588</v>
      </c>
      <c r="AQ40" s="187">
        <f t="shared" si="66"/>
        <v>87984.462394910486</v>
      </c>
      <c r="AR40" s="187">
        <f t="shared" si="66"/>
        <v>88576.457911917882</v>
      </c>
      <c r="AS40" s="187">
        <f t="shared" si="66"/>
        <v>89169.913449574218</v>
      </c>
      <c r="AT40" s="187">
        <f t="shared" si="66"/>
        <v>89764.832608684272</v>
      </c>
      <c r="AU40" s="187">
        <f t="shared" si="66"/>
        <v>90361.218998933371</v>
      </c>
      <c r="AV40" s="187">
        <f t="shared" si="66"/>
        <v>90959.076238909416</v>
      </c>
      <c r="AW40" s="187">
        <f t="shared" si="66"/>
        <v>91558.407956124604</v>
      </c>
      <c r="AX40" s="187">
        <f t="shared" si="66"/>
        <v>92159.217787037473</v>
      </c>
      <c r="AY40" s="187">
        <f t="shared" si="66"/>
        <v>92761.509377075243</v>
      </c>
      <c r="AZ40" s="187">
        <f t="shared" si="66"/>
        <v>93365.286380655583</v>
      </c>
      <c r="BA40" s="187">
        <f t="shared" si="66"/>
        <v>93970.552461209125</v>
      </c>
      <c r="BB40" s="187">
        <f t="shared" si="66"/>
        <v>93678.450905057398</v>
      </c>
      <c r="BC40" s="187">
        <f t="shared" si="66"/>
        <v>94286.706166011121</v>
      </c>
      <c r="BD40" s="187">
        <f t="shared" si="66"/>
        <v>94896.461548528721</v>
      </c>
      <c r="BE40" s="187">
        <f t="shared" si="66"/>
        <v>95507.720752314781</v>
      </c>
      <c r="BF40" s="187">
        <f t="shared" si="66"/>
        <v>96120.487486198093</v>
      </c>
      <c r="BG40" s="187">
        <f t="shared" si="66"/>
        <v>96734.765468154787</v>
      </c>
      <c r="BH40" s="187">
        <f t="shared" si="66"/>
        <v>97350.558425330164</v>
      </c>
      <c r="BI40" s="187">
        <f t="shared" si="66"/>
        <v>97967.870094061684</v>
      </c>
      <c r="BJ40" s="187">
        <f t="shared" si="66"/>
        <v>98586.704219901978</v>
      </c>
      <c r="BK40" s="187">
        <f t="shared" si="66"/>
        <v>99207.064557640842</v>
      </c>
      <c r="BL40" s="187">
        <f t="shared" si="66"/>
        <v>99828.954871328649</v>
      </c>
      <c r="BM40" s="187">
        <f t="shared" si="66"/>
        <v>100452.37893429873</v>
      </c>
      <c r="BN40" s="187">
        <f t="shared" si="66"/>
        <v>100158.68627668632</v>
      </c>
      <c r="BO40" s="187">
        <f t="shared" si="66"/>
        <v>100785.18919546861</v>
      </c>
      <c r="BP40" s="187">
        <f t="shared" si="66"/>
        <v>101413.23723946179</v>
      </c>
      <c r="BQ40" s="187">
        <f t="shared" si="66"/>
        <v>102042.83421936132</v>
      </c>
      <c r="BR40" s="187">
        <f t="shared" si="66"/>
        <v>102673.98395526128</v>
      </c>
      <c r="BS40" s="187">
        <f t="shared" ref="BS40:ED40" si="67">-BS36+BS38+BS37</f>
        <v>103306.69027667648</v>
      </c>
      <c r="BT40" s="187">
        <f t="shared" si="67"/>
        <v>103940.95702256713</v>
      </c>
      <c r="BU40" s="187">
        <f t="shared" si="67"/>
        <v>104576.78804136069</v>
      </c>
      <c r="BV40" s="187">
        <f t="shared" si="67"/>
        <v>105214.18719097612</v>
      </c>
      <c r="BW40" s="187">
        <f t="shared" si="67"/>
        <v>105853.15833884726</v>
      </c>
      <c r="BX40" s="187">
        <f t="shared" si="67"/>
        <v>106493.70536194566</v>
      </c>
      <c r="BY40" s="187">
        <f t="shared" si="67"/>
        <v>107135.83214680487</v>
      </c>
      <c r="BZ40" s="187">
        <f t="shared" si="67"/>
        <v>106840.64409359256</v>
      </c>
      <c r="CA40" s="187">
        <f t="shared" si="67"/>
        <v>107485.94209993833</v>
      </c>
      <c r="CB40" s="187">
        <f t="shared" si="67"/>
        <v>108132.83158525126</v>
      </c>
      <c r="CC40" s="187">
        <f t="shared" si="67"/>
        <v>108781.31647454789</v>
      </c>
      <c r="CD40" s="187">
        <f t="shared" si="67"/>
        <v>109431.40070252473</v>
      </c>
      <c r="CE40" s="187">
        <f t="shared" si="67"/>
        <v>110083.08821358245</v>
      </c>
      <c r="CF40" s="187">
        <f t="shared" si="67"/>
        <v>110736.38296184977</v>
      </c>
      <c r="CG40" s="187">
        <f t="shared" si="67"/>
        <v>111391.28891120708</v>
      </c>
      <c r="CH40" s="187">
        <f t="shared" si="67"/>
        <v>112047.81003531106</v>
      </c>
      <c r="CI40" s="187">
        <f t="shared" si="67"/>
        <v>112705.9503176182</v>
      </c>
      <c r="CJ40" s="187">
        <f t="shared" si="67"/>
        <v>113365.71375140958</v>
      </c>
      <c r="CK40" s="187">
        <f t="shared" si="67"/>
        <v>114027.10433981463</v>
      </c>
      <c r="CL40" s="187">
        <f t="shared" si="67"/>
        <v>113730.52233681684</v>
      </c>
      <c r="CM40" s="187">
        <f t="shared" si="67"/>
        <v>114395.17928335301</v>
      </c>
      <c r="CN40" s="187">
        <f t="shared" si="67"/>
        <v>115061.47545322539</v>
      </c>
      <c r="CO40" s="187">
        <f t="shared" si="67"/>
        <v>115729.4148892009</v>
      </c>
      <c r="CP40" s="187">
        <f t="shared" si="67"/>
        <v>116399.00164401709</v>
      </c>
      <c r="CQ40" s="187">
        <f t="shared" si="67"/>
        <v>117070.23978040657</v>
      </c>
      <c r="CR40" s="187">
        <f t="shared" si="67"/>
        <v>117743.13337112192</v>
      </c>
      <c r="CS40" s="187">
        <f t="shared" si="67"/>
        <v>118417.68649895994</v>
      </c>
      <c r="CT40" s="187">
        <f t="shared" si="67"/>
        <v>119093.90325678705</v>
      </c>
      <c r="CU40" s="187">
        <f t="shared" si="67"/>
        <v>119771.78774756345</v>
      </c>
      <c r="CV40" s="187">
        <f t="shared" si="67"/>
        <v>120451.34408436865</v>
      </c>
      <c r="CW40" s="187">
        <f t="shared" si="67"/>
        <v>121132.57639042576</v>
      </c>
      <c r="CX40" s="187">
        <f t="shared" si="67"/>
        <v>120834.70785298529</v>
      </c>
      <c r="CY40" s="187">
        <f t="shared" si="67"/>
        <v>121519.30450791755</v>
      </c>
      <c r="CZ40" s="187">
        <f t="shared" si="67"/>
        <v>122205.58956288605</v>
      </c>
      <c r="DA40" s="187">
        <f t="shared" si="67"/>
        <v>122893.56718194077</v>
      </c>
      <c r="DB40" s="187">
        <f t="shared" si="67"/>
        <v>123583.24153940145</v>
      </c>
      <c r="DC40" s="187">
        <f t="shared" si="67"/>
        <v>124274.61681988265</v>
      </c>
      <c r="DD40" s="187">
        <f t="shared" si="67"/>
        <v>124967.69721831944</v>
      </c>
      <c r="DE40" s="187">
        <f t="shared" si="67"/>
        <v>125662.48693999264</v>
      </c>
      <c r="DF40" s="187">
        <f t="shared" si="67"/>
        <v>126358.9902005545</v>
      </c>
      <c r="DG40" s="187">
        <f t="shared" si="67"/>
        <v>127057.21122605423</v>
      </c>
      <c r="DH40" s="187">
        <f t="shared" si="67"/>
        <v>127757.1542529635</v>
      </c>
      <c r="DI40" s="187">
        <f t="shared" si="67"/>
        <v>128458.82352820247</v>
      </c>
      <c r="DJ40" s="187">
        <f t="shared" si="67"/>
        <v>128159.78207879898</v>
      </c>
      <c r="DK40" s="187">
        <f t="shared" si="67"/>
        <v>128864.91663337914</v>
      </c>
      <c r="DL40" s="187">
        <f t="shared" si="67"/>
        <v>129571.79023999664</v>
      </c>
      <c r="DM40" s="187">
        <f t="shared" si="67"/>
        <v>130280.40718762318</v>
      </c>
      <c r="DN40" s="187">
        <f t="shared" si="67"/>
        <v>130990.77177580757</v>
      </c>
      <c r="DO40" s="187">
        <f t="shared" si="67"/>
        <v>131702.88831470322</v>
      </c>
      <c r="DP40" s="187">
        <f t="shared" si="67"/>
        <v>132416.76112509315</v>
      </c>
      <c r="DQ40" s="187">
        <f t="shared" si="67"/>
        <v>133132.39453841653</v>
      </c>
      <c r="DR40" s="187">
        <f t="shared" si="67"/>
        <v>133849.79289679514</v>
      </c>
      <c r="DS40" s="187">
        <f t="shared" si="67"/>
        <v>134568.96055305994</v>
      </c>
      <c r="DT40" s="187">
        <f t="shared" si="67"/>
        <v>135289.90187077646</v>
      </c>
      <c r="DU40" s="187">
        <f t="shared" ca="1" si="67"/>
        <v>20835074.834421471</v>
      </c>
      <c r="DV40" s="187">
        <f t="shared" ca="1" si="67"/>
        <v>0</v>
      </c>
      <c r="DW40" s="187">
        <f t="shared" ca="1" si="67"/>
        <v>0</v>
      </c>
      <c r="DX40" s="187">
        <f t="shared" ca="1" si="67"/>
        <v>0</v>
      </c>
      <c r="DY40" s="187">
        <f t="shared" ca="1" si="67"/>
        <v>0</v>
      </c>
      <c r="DZ40" s="187">
        <f t="shared" ca="1" si="67"/>
        <v>0</v>
      </c>
      <c r="EA40" s="187">
        <f t="shared" ca="1" si="67"/>
        <v>0</v>
      </c>
      <c r="EB40" s="187">
        <f t="shared" ca="1" si="67"/>
        <v>0</v>
      </c>
      <c r="EC40" s="187">
        <f t="shared" ca="1" si="67"/>
        <v>0</v>
      </c>
      <c r="ED40" s="187">
        <f t="shared" ca="1" si="67"/>
        <v>0</v>
      </c>
      <c r="EE40" s="187">
        <f t="shared" ref="EE40:EG40" ca="1" si="68">-EE36+EE38+EE37</f>
        <v>0</v>
      </c>
      <c r="EF40" s="187">
        <f t="shared" ca="1" si="68"/>
        <v>0</v>
      </c>
      <c r="EG40" s="188">
        <f t="shared" ca="1" si="68"/>
        <v>0</v>
      </c>
    </row>
    <row r="41" spans="1:137" x14ac:dyDescent="0.4">
      <c r="A41" s="80"/>
      <c r="B41" s="177"/>
      <c r="C41" s="177"/>
      <c r="D41" s="177"/>
      <c r="E41" s="177"/>
      <c r="F41" s="177"/>
      <c r="G41" s="177"/>
      <c r="H41" s="177"/>
      <c r="I41" s="177"/>
      <c r="J41" s="177"/>
      <c r="K41" s="177"/>
      <c r="L41" s="177"/>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177"/>
      <c r="BA41" s="177"/>
      <c r="BB41" s="177"/>
      <c r="BC41" s="177"/>
      <c r="BD41" s="177"/>
      <c r="BE41" s="177"/>
      <c r="BF41" s="177"/>
      <c r="BG41" s="177"/>
      <c r="BH41" s="177"/>
      <c r="BI41" s="177"/>
      <c r="BJ41" s="177"/>
      <c r="BK41" s="177"/>
      <c r="BL41" s="177"/>
      <c r="BM41" s="177"/>
      <c r="BN41" s="177"/>
      <c r="BO41" s="177"/>
      <c r="BP41" s="177"/>
      <c r="BQ41" s="177"/>
      <c r="BR41" s="177"/>
      <c r="BS41" s="177"/>
      <c r="BT41" s="177"/>
      <c r="BU41" s="177"/>
      <c r="BV41" s="177"/>
      <c r="BW41" s="177"/>
      <c r="BX41" s="177"/>
      <c r="BY41" s="177"/>
      <c r="BZ41" s="177"/>
      <c r="CA41" s="177"/>
      <c r="CB41" s="177"/>
      <c r="CC41" s="177"/>
      <c r="CD41" s="177"/>
      <c r="CE41" s="177"/>
      <c r="CF41" s="177"/>
      <c r="CG41" s="177"/>
      <c r="CH41" s="177"/>
      <c r="CI41" s="177"/>
      <c r="CJ41" s="177"/>
      <c r="CK41" s="177"/>
      <c r="CL41" s="177"/>
      <c r="CM41" s="177"/>
      <c r="CN41" s="177"/>
      <c r="CO41" s="177"/>
      <c r="CP41" s="177"/>
      <c r="CQ41" s="177"/>
      <c r="CR41" s="177"/>
      <c r="CS41" s="177"/>
      <c r="CT41" s="177"/>
      <c r="CU41" s="177"/>
      <c r="CV41" s="177"/>
      <c r="CW41" s="177"/>
      <c r="CX41" s="177"/>
      <c r="CY41" s="177"/>
      <c r="CZ41" s="177"/>
      <c r="DA41" s="177"/>
      <c r="DB41" s="177"/>
      <c r="DC41" s="177"/>
      <c r="DD41" s="177"/>
      <c r="DE41" s="177"/>
      <c r="DF41" s="177"/>
      <c r="DG41" s="177"/>
      <c r="DH41" s="177"/>
      <c r="DI41" s="177"/>
      <c r="DJ41" s="177"/>
      <c r="DK41" s="177"/>
      <c r="DL41" s="177"/>
      <c r="DM41" s="177"/>
      <c r="DN41" s="177"/>
      <c r="DO41" s="177"/>
      <c r="DP41" s="177"/>
      <c r="DQ41" s="177"/>
      <c r="DR41" s="177"/>
      <c r="DS41" s="177"/>
      <c r="DT41" s="177"/>
      <c r="DU41" s="177"/>
      <c r="DV41" s="177"/>
      <c r="DW41" s="177"/>
      <c r="DX41" s="177"/>
      <c r="DY41" s="177"/>
      <c r="DZ41" s="177"/>
      <c r="EA41" s="177"/>
      <c r="EB41" s="177"/>
      <c r="EC41" s="177"/>
      <c r="ED41" s="177"/>
      <c r="EE41" s="177"/>
      <c r="EF41" s="177"/>
      <c r="EG41" s="197"/>
    </row>
    <row r="42" spans="1:137" x14ac:dyDescent="0.4">
      <c r="A42" s="80" t="s">
        <v>232</v>
      </c>
      <c r="B42" s="177"/>
      <c r="C42" s="177"/>
      <c r="D42" s="177"/>
      <c r="E42" s="179">
        <f>E38</f>
        <v>0</v>
      </c>
      <c r="F42" s="179">
        <f t="shared" ref="F42:BQ42" si="69">F38</f>
        <v>0</v>
      </c>
      <c r="G42" s="179">
        <f t="shared" si="69"/>
        <v>0</v>
      </c>
      <c r="H42" s="179">
        <f t="shared" si="69"/>
        <v>1.3824319466948509E-12</v>
      </c>
      <c r="I42" s="179">
        <f t="shared" si="69"/>
        <v>0</v>
      </c>
      <c r="J42" s="179">
        <f t="shared" si="69"/>
        <v>0</v>
      </c>
      <c r="K42" s="179">
        <f t="shared" si="69"/>
        <v>0</v>
      </c>
      <c r="L42" s="179">
        <f t="shared" si="69"/>
        <v>0</v>
      </c>
      <c r="M42" s="179">
        <f t="shared" si="69"/>
        <v>0</v>
      </c>
      <c r="N42" s="179">
        <f t="shared" si="69"/>
        <v>0</v>
      </c>
      <c r="O42" s="179">
        <f t="shared" si="69"/>
        <v>0</v>
      </c>
      <c r="P42" s="179">
        <f t="shared" si="69"/>
        <v>2.7648638933897019E-12</v>
      </c>
      <c r="Q42" s="179">
        <f t="shared" si="69"/>
        <v>0</v>
      </c>
      <c r="R42" s="179">
        <f t="shared" si="69"/>
        <v>0</v>
      </c>
      <c r="S42" s="179">
        <f t="shared" si="69"/>
        <v>0</v>
      </c>
      <c r="T42" s="179">
        <f t="shared" si="69"/>
        <v>2.7648638933897019E-12</v>
      </c>
      <c r="U42" s="179">
        <f t="shared" si="69"/>
        <v>0</v>
      </c>
      <c r="V42" s="179">
        <f t="shared" si="69"/>
        <v>0</v>
      </c>
      <c r="W42" s="179">
        <f t="shared" si="69"/>
        <v>5.5297277867794038E-12</v>
      </c>
      <c r="X42" s="179">
        <f t="shared" si="69"/>
        <v>0</v>
      </c>
      <c r="Y42" s="179">
        <f t="shared" si="69"/>
        <v>0</v>
      </c>
      <c r="Z42" s="179">
        <f t="shared" si="69"/>
        <v>0</v>
      </c>
      <c r="AA42" s="179">
        <f t="shared" si="69"/>
        <v>0</v>
      </c>
      <c r="AB42" s="179">
        <f t="shared" si="69"/>
        <v>0</v>
      </c>
      <c r="AC42" s="179">
        <f t="shared" si="69"/>
        <v>5.5297277867794038E-12</v>
      </c>
      <c r="AD42" s="179">
        <f t="shared" si="69"/>
        <v>0</v>
      </c>
      <c r="AE42" s="179">
        <f t="shared" si="69"/>
        <v>0</v>
      </c>
      <c r="AF42" s="179">
        <f t="shared" si="69"/>
        <v>0</v>
      </c>
      <c r="AG42" s="179">
        <f t="shared" si="69"/>
        <v>0</v>
      </c>
      <c r="AH42" s="179">
        <f t="shared" si="69"/>
        <v>1.1059455573558808E-11</v>
      </c>
      <c r="AI42" s="179">
        <f t="shared" si="69"/>
        <v>1.1059455573558808E-11</v>
      </c>
      <c r="AJ42" s="179">
        <f t="shared" si="69"/>
        <v>0</v>
      </c>
      <c r="AK42" s="179">
        <f t="shared" si="69"/>
        <v>0</v>
      </c>
      <c r="AL42" s="179">
        <f t="shared" si="69"/>
        <v>1.1059455573558808E-11</v>
      </c>
      <c r="AM42" s="179">
        <f t="shared" si="69"/>
        <v>1.1059455573558808E-11</v>
      </c>
      <c r="AN42" s="179">
        <f t="shared" si="69"/>
        <v>0</v>
      </c>
      <c r="AO42" s="179">
        <f t="shared" si="69"/>
        <v>0</v>
      </c>
      <c r="AP42" s="179">
        <f t="shared" si="69"/>
        <v>0</v>
      </c>
      <c r="AQ42" s="179">
        <f t="shared" si="69"/>
        <v>0</v>
      </c>
      <c r="AR42" s="179">
        <f t="shared" si="69"/>
        <v>0</v>
      </c>
      <c r="AS42" s="179">
        <f t="shared" si="69"/>
        <v>0</v>
      </c>
      <c r="AT42" s="179">
        <f t="shared" si="69"/>
        <v>0</v>
      </c>
      <c r="AU42" s="179">
        <f t="shared" si="69"/>
        <v>0</v>
      </c>
      <c r="AV42" s="179">
        <f t="shared" si="69"/>
        <v>1.1059455573558808E-11</v>
      </c>
      <c r="AW42" s="179">
        <f t="shared" si="69"/>
        <v>0</v>
      </c>
      <c r="AX42" s="179">
        <f t="shared" si="69"/>
        <v>0</v>
      </c>
      <c r="AY42" s="179">
        <f t="shared" si="69"/>
        <v>0</v>
      </c>
      <c r="AZ42" s="179">
        <f t="shared" si="69"/>
        <v>1.1059455573558808E-11</v>
      </c>
      <c r="BA42" s="179">
        <f t="shared" si="69"/>
        <v>0</v>
      </c>
      <c r="BB42" s="179">
        <f t="shared" si="69"/>
        <v>0</v>
      </c>
      <c r="BC42" s="179">
        <f t="shared" si="69"/>
        <v>0</v>
      </c>
      <c r="BD42" s="179">
        <f t="shared" si="69"/>
        <v>0</v>
      </c>
      <c r="BE42" s="179">
        <f t="shared" si="69"/>
        <v>0</v>
      </c>
      <c r="BF42" s="179">
        <f t="shared" si="69"/>
        <v>0</v>
      </c>
      <c r="BG42" s="179">
        <f t="shared" si="69"/>
        <v>0</v>
      </c>
      <c r="BH42" s="179">
        <f t="shared" si="69"/>
        <v>1.1059455573558808E-11</v>
      </c>
      <c r="BI42" s="179">
        <f t="shared" si="69"/>
        <v>1.1059455573558808E-11</v>
      </c>
      <c r="BJ42" s="179">
        <f t="shared" si="69"/>
        <v>1.1059455573558808E-11</v>
      </c>
      <c r="BK42" s="179">
        <f t="shared" si="69"/>
        <v>0</v>
      </c>
      <c r="BL42" s="179">
        <f t="shared" si="69"/>
        <v>1.1059455573558808E-11</v>
      </c>
      <c r="BM42" s="179">
        <f t="shared" si="69"/>
        <v>0</v>
      </c>
      <c r="BN42" s="179">
        <f t="shared" si="69"/>
        <v>1.1059455573558808E-11</v>
      </c>
      <c r="BO42" s="179">
        <f t="shared" si="69"/>
        <v>0</v>
      </c>
      <c r="BP42" s="179">
        <f t="shared" si="69"/>
        <v>1.1059455573558808E-11</v>
      </c>
      <c r="BQ42" s="179">
        <f t="shared" si="69"/>
        <v>0</v>
      </c>
      <c r="BR42" s="179">
        <f t="shared" ref="BR42:EC42" si="70">BR38</f>
        <v>1.1059455573558808E-11</v>
      </c>
      <c r="BS42" s="179">
        <f t="shared" si="70"/>
        <v>0</v>
      </c>
      <c r="BT42" s="179">
        <f t="shared" si="70"/>
        <v>1.1059455573558808E-11</v>
      </c>
      <c r="BU42" s="179">
        <f t="shared" si="70"/>
        <v>1.1059455573558808E-11</v>
      </c>
      <c r="BV42" s="179">
        <f t="shared" si="70"/>
        <v>0</v>
      </c>
      <c r="BW42" s="179">
        <f t="shared" si="70"/>
        <v>1.1059455573558808E-11</v>
      </c>
      <c r="BX42" s="179">
        <f t="shared" si="70"/>
        <v>0</v>
      </c>
      <c r="BY42" s="179">
        <f t="shared" si="70"/>
        <v>0</v>
      </c>
      <c r="BZ42" s="179">
        <f t="shared" si="70"/>
        <v>0</v>
      </c>
      <c r="CA42" s="179">
        <f t="shared" si="70"/>
        <v>0</v>
      </c>
      <c r="CB42" s="179">
        <f t="shared" si="70"/>
        <v>0</v>
      </c>
      <c r="CC42" s="179">
        <f t="shared" si="70"/>
        <v>0</v>
      </c>
      <c r="CD42" s="179">
        <f t="shared" si="70"/>
        <v>1.1059455573558808E-11</v>
      </c>
      <c r="CE42" s="179">
        <f t="shared" si="70"/>
        <v>0</v>
      </c>
      <c r="CF42" s="179">
        <f t="shared" si="70"/>
        <v>1.1059455573558808E-11</v>
      </c>
      <c r="CG42" s="179">
        <f t="shared" si="70"/>
        <v>0</v>
      </c>
      <c r="CH42" s="179">
        <f t="shared" si="70"/>
        <v>0</v>
      </c>
      <c r="CI42" s="179">
        <f t="shared" si="70"/>
        <v>0</v>
      </c>
      <c r="CJ42" s="179">
        <f t="shared" si="70"/>
        <v>0</v>
      </c>
      <c r="CK42" s="179">
        <f t="shared" si="70"/>
        <v>0</v>
      </c>
      <c r="CL42" s="179">
        <f t="shared" si="70"/>
        <v>0</v>
      </c>
      <c r="CM42" s="179">
        <f t="shared" si="70"/>
        <v>1.1059455573558808E-11</v>
      </c>
      <c r="CN42" s="179">
        <f t="shared" si="70"/>
        <v>1.1059455573558808E-11</v>
      </c>
      <c r="CO42" s="179">
        <f t="shared" si="70"/>
        <v>0</v>
      </c>
      <c r="CP42" s="179">
        <f t="shared" si="70"/>
        <v>1.1059455573558808E-11</v>
      </c>
      <c r="CQ42" s="179">
        <f t="shared" si="70"/>
        <v>0</v>
      </c>
      <c r="CR42" s="179">
        <f t="shared" si="70"/>
        <v>1.1059455573558808E-11</v>
      </c>
      <c r="CS42" s="179">
        <f t="shared" si="70"/>
        <v>0</v>
      </c>
      <c r="CT42" s="179">
        <f t="shared" si="70"/>
        <v>1.1059455573558808E-11</v>
      </c>
      <c r="CU42" s="179">
        <f t="shared" si="70"/>
        <v>0</v>
      </c>
      <c r="CV42" s="179">
        <f t="shared" si="70"/>
        <v>0</v>
      </c>
      <c r="CW42" s="179">
        <f t="shared" si="70"/>
        <v>1.1059455573558808E-11</v>
      </c>
      <c r="CX42" s="179">
        <f t="shared" si="70"/>
        <v>0</v>
      </c>
      <c r="CY42" s="179">
        <f t="shared" si="70"/>
        <v>0</v>
      </c>
      <c r="CZ42" s="179">
        <f t="shared" si="70"/>
        <v>0</v>
      </c>
      <c r="DA42" s="179">
        <f t="shared" si="70"/>
        <v>0</v>
      </c>
      <c r="DB42" s="179">
        <f t="shared" si="70"/>
        <v>0</v>
      </c>
      <c r="DC42" s="179">
        <f t="shared" si="70"/>
        <v>1.1059455573558808E-11</v>
      </c>
      <c r="DD42" s="179">
        <f t="shared" si="70"/>
        <v>0</v>
      </c>
      <c r="DE42" s="179">
        <f t="shared" si="70"/>
        <v>0</v>
      </c>
      <c r="DF42" s="179">
        <f t="shared" si="70"/>
        <v>0</v>
      </c>
      <c r="DG42" s="179">
        <f t="shared" si="70"/>
        <v>0</v>
      </c>
      <c r="DH42" s="179">
        <f t="shared" si="70"/>
        <v>0</v>
      </c>
      <c r="DI42" s="179">
        <f t="shared" si="70"/>
        <v>0</v>
      </c>
      <c r="DJ42" s="179">
        <f t="shared" si="70"/>
        <v>0</v>
      </c>
      <c r="DK42" s="179">
        <f t="shared" si="70"/>
        <v>0</v>
      </c>
      <c r="DL42" s="179">
        <f t="shared" si="70"/>
        <v>0</v>
      </c>
      <c r="DM42" s="179">
        <f t="shared" si="70"/>
        <v>0</v>
      </c>
      <c r="DN42" s="179">
        <f t="shared" si="70"/>
        <v>0</v>
      </c>
      <c r="DO42" s="179">
        <f t="shared" si="70"/>
        <v>2.2118911147117615E-11</v>
      </c>
      <c r="DP42" s="179">
        <f t="shared" si="70"/>
        <v>0</v>
      </c>
      <c r="DQ42" s="179">
        <f t="shared" si="70"/>
        <v>0</v>
      </c>
      <c r="DR42" s="179">
        <f t="shared" si="70"/>
        <v>0</v>
      </c>
      <c r="DS42" s="179">
        <f t="shared" si="70"/>
        <v>0</v>
      </c>
      <c r="DT42" s="179">
        <f t="shared" si="70"/>
        <v>0</v>
      </c>
      <c r="DU42" s="179">
        <f t="shared" ca="1" si="70"/>
        <v>7105368.1073952876</v>
      </c>
      <c r="DV42" s="179">
        <f t="shared" ca="1" si="70"/>
        <v>0</v>
      </c>
      <c r="DW42" s="179">
        <f t="shared" ca="1" si="70"/>
        <v>0</v>
      </c>
      <c r="DX42" s="179">
        <f t="shared" ca="1" si="70"/>
        <v>0</v>
      </c>
      <c r="DY42" s="179">
        <f t="shared" ca="1" si="70"/>
        <v>0</v>
      </c>
      <c r="DZ42" s="179">
        <f t="shared" ca="1" si="70"/>
        <v>0</v>
      </c>
      <c r="EA42" s="179">
        <f t="shared" ca="1" si="70"/>
        <v>0</v>
      </c>
      <c r="EB42" s="179">
        <f t="shared" ca="1" si="70"/>
        <v>0</v>
      </c>
      <c r="EC42" s="179">
        <f t="shared" ca="1" si="70"/>
        <v>0</v>
      </c>
      <c r="ED42" s="179">
        <f t="shared" ref="ED42:EG42" ca="1" si="71">ED38</f>
        <v>0</v>
      </c>
      <c r="EE42" s="179">
        <f t="shared" ca="1" si="71"/>
        <v>0</v>
      </c>
      <c r="EF42" s="179">
        <f t="shared" ca="1" si="71"/>
        <v>0</v>
      </c>
      <c r="EG42" s="180">
        <f t="shared" ca="1" si="71"/>
        <v>0</v>
      </c>
    </row>
    <row r="43" spans="1:137" x14ac:dyDescent="0.4">
      <c r="A43" s="80" t="s">
        <v>233</v>
      </c>
      <c r="B43" s="177"/>
      <c r="C43" s="177"/>
      <c r="D43" s="177"/>
      <c r="E43" s="179">
        <f>E42/$G$6*$F$6</f>
        <v>0</v>
      </c>
      <c r="F43" s="179">
        <f t="shared" ref="F43:BQ43" si="72">F42/$G$6*$F$6</f>
        <v>0</v>
      </c>
      <c r="G43" s="179">
        <f t="shared" si="72"/>
        <v>0</v>
      </c>
      <c r="H43" s="179">
        <f t="shared" si="72"/>
        <v>4.3655745685100554E-13</v>
      </c>
      <c r="I43" s="179">
        <f t="shared" si="72"/>
        <v>0</v>
      </c>
      <c r="J43" s="179">
        <f t="shared" si="72"/>
        <v>0</v>
      </c>
      <c r="K43" s="179">
        <f t="shared" si="72"/>
        <v>0</v>
      </c>
      <c r="L43" s="179">
        <f t="shared" si="72"/>
        <v>0</v>
      </c>
      <c r="M43" s="179">
        <f t="shared" si="72"/>
        <v>0</v>
      </c>
      <c r="N43" s="179">
        <f t="shared" si="72"/>
        <v>0</v>
      </c>
      <c r="O43" s="179">
        <f t="shared" si="72"/>
        <v>0</v>
      </c>
      <c r="P43" s="179">
        <f t="shared" si="72"/>
        <v>8.7311491370201108E-13</v>
      </c>
      <c r="Q43" s="179">
        <f t="shared" si="72"/>
        <v>0</v>
      </c>
      <c r="R43" s="179">
        <f t="shared" si="72"/>
        <v>0</v>
      </c>
      <c r="S43" s="179">
        <f t="shared" si="72"/>
        <v>0</v>
      </c>
      <c r="T43" s="179">
        <f t="shared" si="72"/>
        <v>8.7311491370201108E-13</v>
      </c>
      <c r="U43" s="179">
        <f t="shared" si="72"/>
        <v>0</v>
      </c>
      <c r="V43" s="179">
        <f t="shared" si="72"/>
        <v>0</v>
      </c>
      <c r="W43" s="179">
        <f t="shared" si="72"/>
        <v>1.7462298274040222E-12</v>
      </c>
      <c r="X43" s="179">
        <f t="shared" si="72"/>
        <v>0</v>
      </c>
      <c r="Y43" s="179">
        <f t="shared" si="72"/>
        <v>0</v>
      </c>
      <c r="Z43" s="179">
        <f t="shared" si="72"/>
        <v>0</v>
      </c>
      <c r="AA43" s="179">
        <f t="shared" si="72"/>
        <v>0</v>
      </c>
      <c r="AB43" s="179">
        <f t="shared" si="72"/>
        <v>0</v>
      </c>
      <c r="AC43" s="179">
        <f t="shared" si="72"/>
        <v>1.7462298274040222E-12</v>
      </c>
      <c r="AD43" s="179">
        <f t="shared" si="72"/>
        <v>0</v>
      </c>
      <c r="AE43" s="179">
        <f t="shared" si="72"/>
        <v>0</v>
      </c>
      <c r="AF43" s="179">
        <f t="shared" si="72"/>
        <v>0</v>
      </c>
      <c r="AG43" s="179">
        <f t="shared" si="72"/>
        <v>0</v>
      </c>
      <c r="AH43" s="179">
        <f t="shared" si="72"/>
        <v>3.4924596548080443E-12</v>
      </c>
      <c r="AI43" s="179">
        <f t="shared" si="72"/>
        <v>3.4924596548080443E-12</v>
      </c>
      <c r="AJ43" s="179">
        <f t="shared" si="72"/>
        <v>0</v>
      </c>
      <c r="AK43" s="179">
        <f t="shared" si="72"/>
        <v>0</v>
      </c>
      <c r="AL43" s="179">
        <f t="shared" si="72"/>
        <v>3.4924596548080443E-12</v>
      </c>
      <c r="AM43" s="179">
        <f t="shared" si="72"/>
        <v>3.4924596548080443E-12</v>
      </c>
      <c r="AN43" s="179">
        <f t="shared" si="72"/>
        <v>0</v>
      </c>
      <c r="AO43" s="179">
        <f t="shared" si="72"/>
        <v>0</v>
      </c>
      <c r="AP43" s="179">
        <f t="shared" si="72"/>
        <v>0</v>
      </c>
      <c r="AQ43" s="179">
        <f t="shared" si="72"/>
        <v>0</v>
      </c>
      <c r="AR43" s="179">
        <f t="shared" si="72"/>
        <v>0</v>
      </c>
      <c r="AS43" s="179">
        <f t="shared" si="72"/>
        <v>0</v>
      </c>
      <c r="AT43" s="179">
        <f t="shared" si="72"/>
        <v>0</v>
      </c>
      <c r="AU43" s="179">
        <f t="shared" si="72"/>
        <v>0</v>
      </c>
      <c r="AV43" s="179">
        <f t="shared" si="72"/>
        <v>3.4924596548080443E-12</v>
      </c>
      <c r="AW43" s="179">
        <f t="shared" si="72"/>
        <v>0</v>
      </c>
      <c r="AX43" s="179">
        <f t="shared" si="72"/>
        <v>0</v>
      </c>
      <c r="AY43" s="179">
        <f t="shared" si="72"/>
        <v>0</v>
      </c>
      <c r="AZ43" s="179">
        <f t="shared" si="72"/>
        <v>3.4924596548080443E-12</v>
      </c>
      <c r="BA43" s="179">
        <f t="shared" si="72"/>
        <v>0</v>
      </c>
      <c r="BB43" s="179">
        <f t="shared" si="72"/>
        <v>0</v>
      </c>
      <c r="BC43" s="179">
        <f t="shared" si="72"/>
        <v>0</v>
      </c>
      <c r="BD43" s="179">
        <f t="shared" si="72"/>
        <v>0</v>
      </c>
      <c r="BE43" s="179">
        <f t="shared" si="72"/>
        <v>0</v>
      </c>
      <c r="BF43" s="179">
        <f t="shared" si="72"/>
        <v>0</v>
      </c>
      <c r="BG43" s="179">
        <f t="shared" si="72"/>
        <v>0</v>
      </c>
      <c r="BH43" s="179">
        <f t="shared" si="72"/>
        <v>3.4924596548080443E-12</v>
      </c>
      <c r="BI43" s="179">
        <f t="shared" si="72"/>
        <v>3.4924596548080443E-12</v>
      </c>
      <c r="BJ43" s="179">
        <f t="shared" si="72"/>
        <v>3.4924596548080443E-12</v>
      </c>
      <c r="BK43" s="179">
        <f t="shared" si="72"/>
        <v>0</v>
      </c>
      <c r="BL43" s="179">
        <f t="shared" si="72"/>
        <v>3.4924596548080443E-12</v>
      </c>
      <c r="BM43" s="179">
        <f t="shared" si="72"/>
        <v>0</v>
      </c>
      <c r="BN43" s="179">
        <f t="shared" si="72"/>
        <v>3.4924596548080443E-12</v>
      </c>
      <c r="BO43" s="179">
        <f t="shared" si="72"/>
        <v>0</v>
      </c>
      <c r="BP43" s="179">
        <f t="shared" si="72"/>
        <v>3.4924596548080443E-12</v>
      </c>
      <c r="BQ43" s="179">
        <f t="shared" si="72"/>
        <v>0</v>
      </c>
      <c r="BR43" s="179">
        <f t="shared" ref="BR43:EC43" si="73">BR42/$G$6*$F$6</f>
        <v>3.4924596548080443E-12</v>
      </c>
      <c r="BS43" s="179">
        <f t="shared" si="73"/>
        <v>0</v>
      </c>
      <c r="BT43" s="179">
        <f t="shared" si="73"/>
        <v>3.4924596548080443E-12</v>
      </c>
      <c r="BU43" s="179">
        <f t="shared" si="73"/>
        <v>3.4924596548080443E-12</v>
      </c>
      <c r="BV43" s="179">
        <f t="shared" si="73"/>
        <v>0</v>
      </c>
      <c r="BW43" s="179">
        <f t="shared" si="73"/>
        <v>3.4924596548080443E-12</v>
      </c>
      <c r="BX43" s="179">
        <f t="shared" si="73"/>
        <v>0</v>
      </c>
      <c r="BY43" s="179">
        <f t="shared" si="73"/>
        <v>0</v>
      </c>
      <c r="BZ43" s="179">
        <f t="shared" si="73"/>
        <v>0</v>
      </c>
      <c r="CA43" s="179">
        <f t="shared" si="73"/>
        <v>0</v>
      </c>
      <c r="CB43" s="179">
        <f t="shared" si="73"/>
        <v>0</v>
      </c>
      <c r="CC43" s="179">
        <f t="shared" si="73"/>
        <v>0</v>
      </c>
      <c r="CD43" s="179">
        <f t="shared" si="73"/>
        <v>3.4924596548080443E-12</v>
      </c>
      <c r="CE43" s="179">
        <f t="shared" si="73"/>
        <v>0</v>
      </c>
      <c r="CF43" s="179">
        <f t="shared" si="73"/>
        <v>3.4924596548080443E-12</v>
      </c>
      <c r="CG43" s="179">
        <f t="shared" si="73"/>
        <v>0</v>
      </c>
      <c r="CH43" s="179">
        <f t="shared" si="73"/>
        <v>0</v>
      </c>
      <c r="CI43" s="179">
        <f t="shared" si="73"/>
        <v>0</v>
      </c>
      <c r="CJ43" s="179">
        <f t="shared" si="73"/>
        <v>0</v>
      </c>
      <c r="CK43" s="179">
        <f t="shared" si="73"/>
        <v>0</v>
      </c>
      <c r="CL43" s="179">
        <f t="shared" si="73"/>
        <v>0</v>
      </c>
      <c r="CM43" s="179">
        <f t="shared" si="73"/>
        <v>3.4924596548080443E-12</v>
      </c>
      <c r="CN43" s="179">
        <f t="shared" si="73"/>
        <v>3.4924596548080443E-12</v>
      </c>
      <c r="CO43" s="179">
        <f t="shared" si="73"/>
        <v>0</v>
      </c>
      <c r="CP43" s="179">
        <f t="shared" si="73"/>
        <v>3.4924596548080443E-12</v>
      </c>
      <c r="CQ43" s="179">
        <f t="shared" si="73"/>
        <v>0</v>
      </c>
      <c r="CR43" s="179">
        <f t="shared" si="73"/>
        <v>3.4924596548080443E-12</v>
      </c>
      <c r="CS43" s="179">
        <f t="shared" si="73"/>
        <v>0</v>
      </c>
      <c r="CT43" s="179">
        <f t="shared" si="73"/>
        <v>3.4924596548080443E-12</v>
      </c>
      <c r="CU43" s="179">
        <f t="shared" si="73"/>
        <v>0</v>
      </c>
      <c r="CV43" s="179">
        <f t="shared" si="73"/>
        <v>0</v>
      </c>
      <c r="CW43" s="179">
        <f t="shared" si="73"/>
        <v>3.4924596548080443E-12</v>
      </c>
      <c r="CX43" s="179">
        <f t="shared" si="73"/>
        <v>0</v>
      </c>
      <c r="CY43" s="179">
        <f t="shared" si="73"/>
        <v>0</v>
      </c>
      <c r="CZ43" s="179">
        <f t="shared" si="73"/>
        <v>0</v>
      </c>
      <c r="DA43" s="179">
        <f t="shared" si="73"/>
        <v>0</v>
      </c>
      <c r="DB43" s="179">
        <f t="shared" si="73"/>
        <v>0</v>
      </c>
      <c r="DC43" s="179">
        <f t="shared" si="73"/>
        <v>3.4924596548080443E-12</v>
      </c>
      <c r="DD43" s="179">
        <f t="shared" si="73"/>
        <v>0</v>
      </c>
      <c r="DE43" s="179">
        <f t="shared" si="73"/>
        <v>0</v>
      </c>
      <c r="DF43" s="179">
        <f t="shared" si="73"/>
        <v>0</v>
      </c>
      <c r="DG43" s="179">
        <f t="shared" si="73"/>
        <v>0</v>
      </c>
      <c r="DH43" s="179">
        <f t="shared" si="73"/>
        <v>0</v>
      </c>
      <c r="DI43" s="179">
        <f t="shared" si="73"/>
        <v>0</v>
      </c>
      <c r="DJ43" s="179">
        <f t="shared" si="73"/>
        <v>0</v>
      </c>
      <c r="DK43" s="179">
        <f t="shared" si="73"/>
        <v>0</v>
      </c>
      <c r="DL43" s="179">
        <f t="shared" si="73"/>
        <v>0</v>
      </c>
      <c r="DM43" s="179">
        <f t="shared" si="73"/>
        <v>0</v>
      </c>
      <c r="DN43" s="179">
        <f t="shared" si="73"/>
        <v>0</v>
      </c>
      <c r="DO43" s="179">
        <f t="shared" si="73"/>
        <v>6.9849193096160886E-12</v>
      </c>
      <c r="DP43" s="179">
        <f t="shared" si="73"/>
        <v>0</v>
      </c>
      <c r="DQ43" s="179">
        <f t="shared" si="73"/>
        <v>0</v>
      </c>
      <c r="DR43" s="179">
        <f t="shared" si="73"/>
        <v>0</v>
      </c>
      <c r="DS43" s="179">
        <f t="shared" si="73"/>
        <v>0</v>
      </c>
      <c r="DT43" s="179">
        <f t="shared" si="73"/>
        <v>0</v>
      </c>
      <c r="DU43" s="179">
        <f t="shared" ca="1" si="73"/>
        <v>2243800.4549669325</v>
      </c>
      <c r="DV43" s="179">
        <f t="shared" ca="1" si="73"/>
        <v>0</v>
      </c>
      <c r="DW43" s="179">
        <f t="shared" ca="1" si="73"/>
        <v>0</v>
      </c>
      <c r="DX43" s="179">
        <f t="shared" ca="1" si="73"/>
        <v>0</v>
      </c>
      <c r="DY43" s="179">
        <f t="shared" ca="1" si="73"/>
        <v>0</v>
      </c>
      <c r="DZ43" s="179">
        <f t="shared" ca="1" si="73"/>
        <v>0</v>
      </c>
      <c r="EA43" s="179">
        <f t="shared" ca="1" si="73"/>
        <v>0</v>
      </c>
      <c r="EB43" s="179">
        <f t="shared" ca="1" si="73"/>
        <v>0</v>
      </c>
      <c r="EC43" s="179">
        <f t="shared" ca="1" si="73"/>
        <v>0</v>
      </c>
      <c r="ED43" s="179">
        <f t="shared" ref="ED43:EG43" ca="1" si="74">ED42/$G$6*$F$6</f>
        <v>0</v>
      </c>
      <c r="EE43" s="179">
        <f t="shared" ca="1" si="74"/>
        <v>0</v>
      </c>
      <c r="EF43" s="179">
        <f t="shared" ca="1" si="74"/>
        <v>0</v>
      </c>
      <c r="EG43" s="180">
        <f t="shared" ca="1" si="74"/>
        <v>0</v>
      </c>
    </row>
    <row r="44" spans="1:137" x14ac:dyDescent="0.4">
      <c r="A44" s="80" t="s">
        <v>229</v>
      </c>
      <c r="B44" s="177"/>
      <c r="C44" s="177"/>
      <c r="D44" s="177"/>
      <c r="E44" s="179">
        <f>SUM(E42:E43)</f>
        <v>0</v>
      </c>
      <c r="F44" s="179">
        <f t="shared" ref="F44:BQ44" si="75">SUM(F42:F43)</f>
        <v>0</v>
      </c>
      <c r="G44" s="179">
        <f t="shared" si="75"/>
        <v>0</v>
      </c>
      <c r="H44" s="179">
        <f t="shared" si="75"/>
        <v>1.8189894035458565E-12</v>
      </c>
      <c r="I44" s="179">
        <f t="shared" si="75"/>
        <v>0</v>
      </c>
      <c r="J44" s="179">
        <f t="shared" si="75"/>
        <v>0</v>
      </c>
      <c r="K44" s="179">
        <f t="shared" si="75"/>
        <v>0</v>
      </c>
      <c r="L44" s="179">
        <f t="shared" si="75"/>
        <v>0</v>
      </c>
      <c r="M44" s="179">
        <f t="shared" si="75"/>
        <v>0</v>
      </c>
      <c r="N44" s="179">
        <f t="shared" si="75"/>
        <v>0</v>
      </c>
      <c r="O44" s="179">
        <f t="shared" si="75"/>
        <v>0</v>
      </c>
      <c r="P44" s="179">
        <f t="shared" si="75"/>
        <v>3.637978807091713E-12</v>
      </c>
      <c r="Q44" s="179">
        <f t="shared" si="75"/>
        <v>0</v>
      </c>
      <c r="R44" s="179">
        <f t="shared" si="75"/>
        <v>0</v>
      </c>
      <c r="S44" s="179">
        <f t="shared" si="75"/>
        <v>0</v>
      </c>
      <c r="T44" s="179">
        <f t="shared" si="75"/>
        <v>3.637978807091713E-12</v>
      </c>
      <c r="U44" s="179">
        <f t="shared" si="75"/>
        <v>0</v>
      </c>
      <c r="V44" s="179">
        <f t="shared" si="75"/>
        <v>0</v>
      </c>
      <c r="W44" s="179">
        <f t="shared" si="75"/>
        <v>7.2759576141834259E-12</v>
      </c>
      <c r="X44" s="179">
        <f t="shared" si="75"/>
        <v>0</v>
      </c>
      <c r="Y44" s="179">
        <f t="shared" si="75"/>
        <v>0</v>
      </c>
      <c r="Z44" s="179">
        <f t="shared" si="75"/>
        <v>0</v>
      </c>
      <c r="AA44" s="179">
        <f t="shared" si="75"/>
        <v>0</v>
      </c>
      <c r="AB44" s="179">
        <f t="shared" si="75"/>
        <v>0</v>
      </c>
      <c r="AC44" s="179">
        <f t="shared" si="75"/>
        <v>7.2759576141834259E-12</v>
      </c>
      <c r="AD44" s="179">
        <f t="shared" si="75"/>
        <v>0</v>
      </c>
      <c r="AE44" s="179">
        <f t="shared" si="75"/>
        <v>0</v>
      </c>
      <c r="AF44" s="179">
        <f t="shared" si="75"/>
        <v>0</v>
      </c>
      <c r="AG44" s="179">
        <f t="shared" si="75"/>
        <v>0</v>
      </c>
      <c r="AH44" s="179">
        <f t="shared" si="75"/>
        <v>1.4551915228366852E-11</v>
      </c>
      <c r="AI44" s="179">
        <f t="shared" si="75"/>
        <v>1.4551915228366852E-11</v>
      </c>
      <c r="AJ44" s="179">
        <f t="shared" si="75"/>
        <v>0</v>
      </c>
      <c r="AK44" s="179">
        <f t="shared" si="75"/>
        <v>0</v>
      </c>
      <c r="AL44" s="179">
        <f t="shared" si="75"/>
        <v>1.4551915228366852E-11</v>
      </c>
      <c r="AM44" s="179">
        <f t="shared" si="75"/>
        <v>1.4551915228366852E-11</v>
      </c>
      <c r="AN44" s="179">
        <f t="shared" si="75"/>
        <v>0</v>
      </c>
      <c r="AO44" s="179">
        <f t="shared" si="75"/>
        <v>0</v>
      </c>
      <c r="AP44" s="179">
        <f t="shared" si="75"/>
        <v>0</v>
      </c>
      <c r="AQ44" s="179">
        <f t="shared" si="75"/>
        <v>0</v>
      </c>
      <c r="AR44" s="179">
        <f t="shared" si="75"/>
        <v>0</v>
      </c>
      <c r="AS44" s="179">
        <f t="shared" si="75"/>
        <v>0</v>
      </c>
      <c r="AT44" s="179">
        <f t="shared" si="75"/>
        <v>0</v>
      </c>
      <c r="AU44" s="179">
        <f t="shared" si="75"/>
        <v>0</v>
      </c>
      <c r="AV44" s="179">
        <f t="shared" si="75"/>
        <v>1.4551915228366852E-11</v>
      </c>
      <c r="AW44" s="179">
        <f t="shared" si="75"/>
        <v>0</v>
      </c>
      <c r="AX44" s="179">
        <f t="shared" si="75"/>
        <v>0</v>
      </c>
      <c r="AY44" s="179">
        <f t="shared" si="75"/>
        <v>0</v>
      </c>
      <c r="AZ44" s="179">
        <f t="shared" si="75"/>
        <v>1.4551915228366852E-11</v>
      </c>
      <c r="BA44" s="179">
        <f t="shared" si="75"/>
        <v>0</v>
      </c>
      <c r="BB44" s="179">
        <f t="shared" si="75"/>
        <v>0</v>
      </c>
      <c r="BC44" s="179">
        <f t="shared" si="75"/>
        <v>0</v>
      </c>
      <c r="BD44" s="179">
        <f t="shared" si="75"/>
        <v>0</v>
      </c>
      <c r="BE44" s="179">
        <f t="shared" si="75"/>
        <v>0</v>
      </c>
      <c r="BF44" s="179">
        <f t="shared" si="75"/>
        <v>0</v>
      </c>
      <c r="BG44" s="179">
        <f t="shared" si="75"/>
        <v>0</v>
      </c>
      <c r="BH44" s="179">
        <f t="shared" si="75"/>
        <v>1.4551915228366852E-11</v>
      </c>
      <c r="BI44" s="179">
        <f t="shared" si="75"/>
        <v>1.4551915228366852E-11</v>
      </c>
      <c r="BJ44" s="179">
        <f t="shared" si="75"/>
        <v>1.4551915228366852E-11</v>
      </c>
      <c r="BK44" s="179">
        <f t="shared" si="75"/>
        <v>0</v>
      </c>
      <c r="BL44" s="179">
        <f t="shared" si="75"/>
        <v>1.4551915228366852E-11</v>
      </c>
      <c r="BM44" s="179">
        <f t="shared" si="75"/>
        <v>0</v>
      </c>
      <c r="BN44" s="179">
        <f t="shared" si="75"/>
        <v>1.4551915228366852E-11</v>
      </c>
      <c r="BO44" s="179">
        <f t="shared" si="75"/>
        <v>0</v>
      </c>
      <c r="BP44" s="179">
        <f t="shared" si="75"/>
        <v>1.4551915228366852E-11</v>
      </c>
      <c r="BQ44" s="179">
        <f t="shared" si="75"/>
        <v>0</v>
      </c>
      <c r="BR44" s="179">
        <f t="shared" ref="BR44:EC44" si="76">SUM(BR42:BR43)</f>
        <v>1.4551915228366852E-11</v>
      </c>
      <c r="BS44" s="179">
        <f t="shared" si="76"/>
        <v>0</v>
      </c>
      <c r="BT44" s="179">
        <f t="shared" si="76"/>
        <v>1.4551915228366852E-11</v>
      </c>
      <c r="BU44" s="179">
        <f t="shared" si="76"/>
        <v>1.4551915228366852E-11</v>
      </c>
      <c r="BV44" s="179">
        <f t="shared" si="76"/>
        <v>0</v>
      </c>
      <c r="BW44" s="179">
        <f t="shared" si="76"/>
        <v>1.4551915228366852E-11</v>
      </c>
      <c r="BX44" s="179">
        <f t="shared" si="76"/>
        <v>0</v>
      </c>
      <c r="BY44" s="179">
        <f t="shared" si="76"/>
        <v>0</v>
      </c>
      <c r="BZ44" s="179">
        <f t="shared" si="76"/>
        <v>0</v>
      </c>
      <c r="CA44" s="179">
        <f t="shared" si="76"/>
        <v>0</v>
      </c>
      <c r="CB44" s="179">
        <f t="shared" si="76"/>
        <v>0</v>
      </c>
      <c r="CC44" s="179">
        <f t="shared" si="76"/>
        <v>0</v>
      </c>
      <c r="CD44" s="179">
        <f t="shared" si="76"/>
        <v>1.4551915228366852E-11</v>
      </c>
      <c r="CE44" s="179">
        <f t="shared" si="76"/>
        <v>0</v>
      </c>
      <c r="CF44" s="179">
        <f t="shared" si="76"/>
        <v>1.4551915228366852E-11</v>
      </c>
      <c r="CG44" s="179">
        <f t="shared" si="76"/>
        <v>0</v>
      </c>
      <c r="CH44" s="179">
        <f t="shared" si="76"/>
        <v>0</v>
      </c>
      <c r="CI44" s="179">
        <f t="shared" si="76"/>
        <v>0</v>
      </c>
      <c r="CJ44" s="179">
        <f t="shared" si="76"/>
        <v>0</v>
      </c>
      <c r="CK44" s="179">
        <f t="shared" si="76"/>
        <v>0</v>
      </c>
      <c r="CL44" s="179">
        <f t="shared" si="76"/>
        <v>0</v>
      </c>
      <c r="CM44" s="179">
        <f t="shared" si="76"/>
        <v>1.4551915228366852E-11</v>
      </c>
      <c r="CN44" s="179">
        <f t="shared" si="76"/>
        <v>1.4551915228366852E-11</v>
      </c>
      <c r="CO44" s="179">
        <f t="shared" si="76"/>
        <v>0</v>
      </c>
      <c r="CP44" s="179">
        <f t="shared" si="76"/>
        <v>1.4551915228366852E-11</v>
      </c>
      <c r="CQ44" s="179">
        <f t="shared" si="76"/>
        <v>0</v>
      </c>
      <c r="CR44" s="179">
        <f t="shared" si="76"/>
        <v>1.4551915228366852E-11</v>
      </c>
      <c r="CS44" s="179">
        <f t="shared" si="76"/>
        <v>0</v>
      </c>
      <c r="CT44" s="179">
        <f t="shared" si="76"/>
        <v>1.4551915228366852E-11</v>
      </c>
      <c r="CU44" s="179">
        <f t="shared" si="76"/>
        <v>0</v>
      </c>
      <c r="CV44" s="179">
        <f t="shared" si="76"/>
        <v>0</v>
      </c>
      <c r="CW44" s="179">
        <f t="shared" si="76"/>
        <v>1.4551915228366852E-11</v>
      </c>
      <c r="CX44" s="179">
        <f t="shared" si="76"/>
        <v>0</v>
      </c>
      <c r="CY44" s="179">
        <f t="shared" si="76"/>
        <v>0</v>
      </c>
      <c r="CZ44" s="179">
        <f t="shared" si="76"/>
        <v>0</v>
      </c>
      <c r="DA44" s="179">
        <f t="shared" si="76"/>
        <v>0</v>
      </c>
      <c r="DB44" s="179">
        <f t="shared" si="76"/>
        <v>0</v>
      </c>
      <c r="DC44" s="179">
        <f t="shared" si="76"/>
        <v>1.4551915228366852E-11</v>
      </c>
      <c r="DD44" s="179">
        <f t="shared" si="76"/>
        <v>0</v>
      </c>
      <c r="DE44" s="179">
        <f t="shared" si="76"/>
        <v>0</v>
      </c>
      <c r="DF44" s="179">
        <f t="shared" si="76"/>
        <v>0</v>
      </c>
      <c r="DG44" s="179">
        <f t="shared" si="76"/>
        <v>0</v>
      </c>
      <c r="DH44" s="179">
        <f t="shared" si="76"/>
        <v>0</v>
      </c>
      <c r="DI44" s="179">
        <f t="shared" si="76"/>
        <v>0</v>
      </c>
      <c r="DJ44" s="179">
        <f t="shared" si="76"/>
        <v>0</v>
      </c>
      <c r="DK44" s="179">
        <f t="shared" si="76"/>
        <v>0</v>
      </c>
      <c r="DL44" s="179">
        <f t="shared" si="76"/>
        <v>0</v>
      </c>
      <c r="DM44" s="179">
        <f t="shared" si="76"/>
        <v>0</v>
      </c>
      <c r="DN44" s="179">
        <f t="shared" si="76"/>
        <v>0</v>
      </c>
      <c r="DO44" s="179">
        <f t="shared" si="76"/>
        <v>2.9103830456733704E-11</v>
      </c>
      <c r="DP44" s="179">
        <f t="shared" si="76"/>
        <v>0</v>
      </c>
      <c r="DQ44" s="179">
        <f t="shared" si="76"/>
        <v>0</v>
      </c>
      <c r="DR44" s="179">
        <f t="shared" si="76"/>
        <v>0</v>
      </c>
      <c r="DS44" s="179">
        <f t="shared" si="76"/>
        <v>0</v>
      </c>
      <c r="DT44" s="179">
        <f t="shared" si="76"/>
        <v>0</v>
      </c>
      <c r="DU44" s="179">
        <f t="shared" ca="1" si="76"/>
        <v>9349168.5623622201</v>
      </c>
      <c r="DV44" s="179">
        <f t="shared" ca="1" si="76"/>
        <v>0</v>
      </c>
      <c r="DW44" s="179">
        <f t="shared" ca="1" si="76"/>
        <v>0</v>
      </c>
      <c r="DX44" s="179">
        <f t="shared" ca="1" si="76"/>
        <v>0</v>
      </c>
      <c r="DY44" s="179">
        <f t="shared" ca="1" si="76"/>
        <v>0</v>
      </c>
      <c r="DZ44" s="179">
        <f t="shared" ca="1" si="76"/>
        <v>0</v>
      </c>
      <c r="EA44" s="179">
        <f t="shared" ca="1" si="76"/>
        <v>0</v>
      </c>
      <c r="EB44" s="179">
        <f t="shared" ca="1" si="76"/>
        <v>0</v>
      </c>
      <c r="EC44" s="179">
        <f t="shared" ca="1" si="76"/>
        <v>0</v>
      </c>
      <c r="ED44" s="179">
        <f t="shared" ref="ED44:EG44" ca="1" si="77">SUM(ED42:ED43)</f>
        <v>0</v>
      </c>
      <c r="EE44" s="179">
        <f t="shared" ca="1" si="77"/>
        <v>0</v>
      </c>
      <c r="EF44" s="179">
        <f t="shared" ca="1" si="77"/>
        <v>0</v>
      </c>
      <c r="EG44" s="180">
        <f t="shared" ca="1" si="77"/>
        <v>0</v>
      </c>
    </row>
    <row r="45" spans="1:137" x14ac:dyDescent="0.4">
      <c r="A45" s="110" t="s">
        <v>230</v>
      </c>
      <c r="B45" s="189"/>
      <c r="C45" s="195"/>
      <c r="D45" s="198"/>
      <c r="E45" s="187">
        <f t="shared" ref="E45:AJ45" si="78">MAX(E11-E30-E44,0)</f>
        <v>0</v>
      </c>
      <c r="F45" s="187">
        <f t="shared" si="78"/>
        <v>0</v>
      </c>
      <c r="G45" s="187">
        <f t="shared" si="78"/>
        <v>0</v>
      </c>
      <c r="H45" s="187">
        <f t="shared" si="78"/>
        <v>0</v>
      </c>
      <c r="I45" s="187">
        <f t="shared" si="78"/>
        <v>0</v>
      </c>
      <c r="J45" s="187">
        <f t="shared" si="78"/>
        <v>0</v>
      </c>
      <c r="K45" s="187">
        <f t="shared" si="78"/>
        <v>0</v>
      </c>
      <c r="L45" s="187">
        <f t="shared" si="78"/>
        <v>0</v>
      </c>
      <c r="M45" s="187">
        <f t="shared" si="78"/>
        <v>0</v>
      </c>
      <c r="N45" s="187">
        <f t="shared" si="78"/>
        <v>0</v>
      </c>
      <c r="O45" s="187">
        <f t="shared" si="78"/>
        <v>0</v>
      </c>
      <c r="P45" s="187">
        <f t="shared" si="78"/>
        <v>0</v>
      </c>
      <c r="Q45" s="187">
        <f t="shared" si="78"/>
        <v>0</v>
      </c>
      <c r="R45" s="187">
        <f t="shared" si="78"/>
        <v>0</v>
      </c>
      <c r="S45" s="187">
        <f t="shared" si="78"/>
        <v>0</v>
      </c>
      <c r="T45" s="187">
        <f t="shared" si="78"/>
        <v>0</v>
      </c>
      <c r="U45" s="187">
        <f t="shared" si="78"/>
        <v>0</v>
      </c>
      <c r="V45" s="187">
        <f t="shared" si="78"/>
        <v>0</v>
      </c>
      <c r="W45" s="187">
        <f t="shared" si="78"/>
        <v>0</v>
      </c>
      <c r="X45" s="187">
        <f t="shared" si="78"/>
        <v>0</v>
      </c>
      <c r="Y45" s="187">
        <f t="shared" si="78"/>
        <v>0</v>
      </c>
      <c r="Z45" s="187">
        <f t="shared" si="78"/>
        <v>0</v>
      </c>
      <c r="AA45" s="187">
        <f t="shared" si="78"/>
        <v>0</v>
      </c>
      <c r="AB45" s="187">
        <f t="shared" si="78"/>
        <v>0</v>
      </c>
      <c r="AC45" s="187">
        <f t="shared" si="78"/>
        <v>0</v>
      </c>
      <c r="AD45" s="187">
        <f t="shared" si="78"/>
        <v>0</v>
      </c>
      <c r="AE45" s="187">
        <f t="shared" si="78"/>
        <v>0</v>
      </c>
      <c r="AF45" s="187">
        <f t="shared" si="78"/>
        <v>0</v>
      </c>
      <c r="AG45" s="187">
        <f t="shared" si="78"/>
        <v>0</v>
      </c>
      <c r="AH45" s="187">
        <f t="shared" si="78"/>
        <v>0</v>
      </c>
      <c r="AI45" s="187">
        <f t="shared" si="78"/>
        <v>0</v>
      </c>
      <c r="AJ45" s="187">
        <f t="shared" si="78"/>
        <v>0</v>
      </c>
      <c r="AK45" s="187">
        <f t="shared" ref="AK45:BP45" si="79">MAX(AK11-AK30-AK44,0)</f>
        <v>0</v>
      </c>
      <c r="AL45" s="187">
        <f t="shared" si="79"/>
        <v>0</v>
      </c>
      <c r="AM45" s="187">
        <f t="shared" si="79"/>
        <v>0</v>
      </c>
      <c r="AN45" s="187">
        <f t="shared" si="79"/>
        <v>0</v>
      </c>
      <c r="AO45" s="187">
        <f t="shared" si="79"/>
        <v>0</v>
      </c>
      <c r="AP45" s="187">
        <f t="shared" si="79"/>
        <v>0</v>
      </c>
      <c r="AQ45" s="187">
        <f t="shared" si="79"/>
        <v>0</v>
      </c>
      <c r="AR45" s="187">
        <f t="shared" si="79"/>
        <v>0</v>
      </c>
      <c r="AS45" s="187">
        <f t="shared" si="79"/>
        <v>0</v>
      </c>
      <c r="AT45" s="187">
        <f t="shared" si="79"/>
        <v>0</v>
      </c>
      <c r="AU45" s="187">
        <f t="shared" si="79"/>
        <v>0</v>
      </c>
      <c r="AV45" s="187">
        <f t="shared" si="79"/>
        <v>0</v>
      </c>
      <c r="AW45" s="187">
        <f t="shared" si="79"/>
        <v>0</v>
      </c>
      <c r="AX45" s="187">
        <f t="shared" si="79"/>
        <v>0</v>
      </c>
      <c r="AY45" s="187">
        <f t="shared" si="79"/>
        <v>0</v>
      </c>
      <c r="AZ45" s="187">
        <f t="shared" si="79"/>
        <v>0</v>
      </c>
      <c r="BA45" s="187">
        <f t="shared" si="79"/>
        <v>0</v>
      </c>
      <c r="BB45" s="187">
        <f t="shared" si="79"/>
        <v>0</v>
      </c>
      <c r="BC45" s="187">
        <f t="shared" si="79"/>
        <v>0</v>
      </c>
      <c r="BD45" s="187">
        <f t="shared" si="79"/>
        <v>0</v>
      </c>
      <c r="BE45" s="187">
        <f t="shared" si="79"/>
        <v>0</v>
      </c>
      <c r="BF45" s="187">
        <f t="shared" si="79"/>
        <v>0</v>
      </c>
      <c r="BG45" s="187">
        <f t="shared" si="79"/>
        <v>0</v>
      </c>
      <c r="BH45" s="187">
        <f t="shared" si="79"/>
        <v>0</v>
      </c>
      <c r="BI45" s="187">
        <f t="shared" si="79"/>
        <v>0</v>
      </c>
      <c r="BJ45" s="187">
        <f t="shared" si="79"/>
        <v>0</v>
      </c>
      <c r="BK45" s="187">
        <f t="shared" si="79"/>
        <v>0</v>
      </c>
      <c r="BL45" s="187">
        <f t="shared" si="79"/>
        <v>0</v>
      </c>
      <c r="BM45" s="187">
        <f t="shared" si="79"/>
        <v>0</v>
      </c>
      <c r="BN45" s="187">
        <f t="shared" si="79"/>
        <v>0</v>
      </c>
      <c r="BO45" s="187">
        <f t="shared" si="79"/>
        <v>0</v>
      </c>
      <c r="BP45" s="187">
        <f t="shared" si="79"/>
        <v>0</v>
      </c>
      <c r="BQ45" s="187">
        <f t="shared" ref="BQ45:CV45" si="80">MAX(BQ11-BQ30-BQ44,0)</f>
        <v>0</v>
      </c>
      <c r="BR45" s="187">
        <f t="shared" si="80"/>
        <v>0</v>
      </c>
      <c r="BS45" s="187">
        <f t="shared" si="80"/>
        <v>0</v>
      </c>
      <c r="BT45" s="187">
        <f t="shared" si="80"/>
        <v>0</v>
      </c>
      <c r="BU45" s="187">
        <f t="shared" si="80"/>
        <v>0</v>
      </c>
      <c r="BV45" s="187">
        <f t="shared" si="80"/>
        <v>0</v>
      </c>
      <c r="BW45" s="187">
        <f t="shared" si="80"/>
        <v>0</v>
      </c>
      <c r="BX45" s="187">
        <f t="shared" si="80"/>
        <v>0</v>
      </c>
      <c r="BY45" s="187">
        <f t="shared" si="80"/>
        <v>0</v>
      </c>
      <c r="BZ45" s="187">
        <f t="shared" si="80"/>
        <v>0</v>
      </c>
      <c r="CA45" s="187">
        <f t="shared" si="80"/>
        <v>0</v>
      </c>
      <c r="CB45" s="187">
        <f t="shared" si="80"/>
        <v>0</v>
      </c>
      <c r="CC45" s="187">
        <f t="shared" si="80"/>
        <v>0</v>
      </c>
      <c r="CD45" s="187">
        <f t="shared" si="80"/>
        <v>0</v>
      </c>
      <c r="CE45" s="187">
        <f t="shared" si="80"/>
        <v>0</v>
      </c>
      <c r="CF45" s="187">
        <f t="shared" si="80"/>
        <v>0</v>
      </c>
      <c r="CG45" s="187">
        <f t="shared" si="80"/>
        <v>0</v>
      </c>
      <c r="CH45" s="187">
        <f t="shared" si="80"/>
        <v>0</v>
      </c>
      <c r="CI45" s="187">
        <f t="shared" si="80"/>
        <v>0</v>
      </c>
      <c r="CJ45" s="187">
        <f t="shared" si="80"/>
        <v>0</v>
      </c>
      <c r="CK45" s="187">
        <f t="shared" si="80"/>
        <v>0</v>
      </c>
      <c r="CL45" s="187">
        <f t="shared" si="80"/>
        <v>0</v>
      </c>
      <c r="CM45" s="187">
        <f t="shared" si="80"/>
        <v>0</v>
      </c>
      <c r="CN45" s="187">
        <f t="shared" si="80"/>
        <v>0</v>
      </c>
      <c r="CO45" s="187">
        <f t="shared" si="80"/>
        <v>0</v>
      </c>
      <c r="CP45" s="187">
        <f t="shared" si="80"/>
        <v>0</v>
      </c>
      <c r="CQ45" s="187">
        <f t="shared" si="80"/>
        <v>0</v>
      </c>
      <c r="CR45" s="187">
        <f t="shared" si="80"/>
        <v>0</v>
      </c>
      <c r="CS45" s="187">
        <f t="shared" si="80"/>
        <v>0</v>
      </c>
      <c r="CT45" s="187">
        <f t="shared" si="80"/>
        <v>0</v>
      </c>
      <c r="CU45" s="187">
        <f t="shared" si="80"/>
        <v>0</v>
      </c>
      <c r="CV45" s="187">
        <f t="shared" si="80"/>
        <v>0</v>
      </c>
      <c r="CW45" s="187">
        <f t="shared" ref="CW45:EB45" si="81">MAX(CW11-CW30-CW44,0)</f>
        <v>0</v>
      </c>
      <c r="CX45" s="187">
        <f t="shared" si="81"/>
        <v>0</v>
      </c>
      <c r="CY45" s="187">
        <f t="shared" si="81"/>
        <v>0</v>
      </c>
      <c r="CZ45" s="187">
        <f t="shared" si="81"/>
        <v>0</v>
      </c>
      <c r="DA45" s="187">
        <f t="shared" si="81"/>
        <v>0</v>
      </c>
      <c r="DB45" s="187">
        <f t="shared" si="81"/>
        <v>0</v>
      </c>
      <c r="DC45" s="187">
        <f t="shared" si="81"/>
        <v>0</v>
      </c>
      <c r="DD45" s="187">
        <f t="shared" si="81"/>
        <v>0</v>
      </c>
      <c r="DE45" s="187">
        <f t="shared" si="81"/>
        <v>0</v>
      </c>
      <c r="DF45" s="187">
        <f t="shared" si="81"/>
        <v>0</v>
      </c>
      <c r="DG45" s="187">
        <f t="shared" si="81"/>
        <v>0</v>
      </c>
      <c r="DH45" s="187">
        <f t="shared" si="81"/>
        <v>0</v>
      </c>
      <c r="DI45" s="187">
        <f t="shared" si="81"/>
        <v>0</v>
      </c>
      <c r="DJ45" s="187">
        <f t="shared" si="81"/>
        <v>0</v>
      </c>
      <c r="DK45" s="187">
        <f t="shared" si="81"/>
        <v>0</v>
      </c>
      <c r="DL45" s="187">
        <f t="shared" si="81"/>
        <v>0</v>
      </c>
      <c r="DM45" s="187">
        <f t="shared" si="81"/>
        <v>0</v>
      </c>
      <c r="DN45" s="187">
        <f t="shared" si="81"/>
        <v>0</v>
      </c>
      <c r="DO45" s="187">
        <f t="shared" si="81"/>
        <v>0</v>
      </c>
      <c r="DP45" s="187">
        <f t="shared" si="81"/>
        <v>0</v>
      </c>
      <c r="DQ45" s="187">
        <f t="shared" si="81"/>
        <v>0</v>
      </c>
      <c r="DR45" s="187">
        <f t="shared" si="81"/>
        <v>0</v>
      </c>
      <c r="DS45" s="187">
        <f t="shared" si="81"/>
        <v>0</v>
      </c>
      <c r="DT45" s="187">
        <f t="shared" si="81"/>
        <v>0</v>
      </c>
      <c r="DU45" s="187">
        <f t="shared" ca="1" si="81"/>
        <v>8042685.958746247</v>
      </c>
      <c r="DV45" s="187">
        <f t="shared" ca="1" si="81"/>
        <v>0</v>
      </c>
      <c r="DW45" s="187">
        <f t="shared" ca="1" si="81"/>
        <v>0</v>
      </c>
      <c r="DX45" s="187">
        <f t="shared" ca="1" si="81"/>
        <v>0</v>
      </c>
      <c r="DY45" s="187">
        <f t="shared" ca="1" si="81"/>
        <v>0</v>
      </c>
      <c r="DZ45" s="187">
        <f t="shared" ca="1" si="81"/>
        <v>0</v>
      </c>
      <c r="EA45" s="187">
        <f t="shared" ca="1" si="81"/>
        <v>0</v>
      </c>
      <c r="EB45" s="187">
        <f t="shared" ca="1" si="81"/>
        <v>0</v>
      </c>
      <c r="EC45" s="187">
        <f t="shared" ref="EC45:EG45" ca="1" si="82">MAX(EC11-EC30-EC44,0)</f>
        <v>0</v>
      </c>
      <c r="ED45" s="187">
        <f t="shared" ca="1" si="82"/>
        <v>0</v>
      </c>
      <c r="EE45" s="187">
        <f t="shared" ca="1" si="82"/>
        <v>0</v>
      </c>
      <c r="EF45" s="187">
        <f t="shared" ca="1" si="82"/>
        <v>0</v>
      </c>
      <c r="EG45" s="188">
        <f t="shared" ca="1" si="82"/>
        <v>0</v>
      </c>
    </row>
    <row r="47" spans="1:137" x14ac:dyDescent="0.4">
      <c r="A47" s="168" t="str">
        <f>A7</f>
        <v>Hurdle #3</v>
      </c>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c r="CS47" s="169"/>
      <c r="CT47" s="169"/>
      <c r="CU47" s="169"/>
      <c r="CV47" s="169"/>
      <c r="CW47" s="169"/>
      <c r="CX47" s="169"/>
      <c r="CY47" s="169"/>
      <c r="CZ47" s="169"/>
      <c r="DA47" s="169"/>
      <c r="DB47" s="169"/>
      <c r="DC47" s="169"/>
      <c r="DD47" s="169"/>
      <c r="DE47" s="169"/>
      <c r="DF47" s="169"/>
      <c r="DG47" s="169"/>
      <c r="DH47" s="169"/>
      <c r="DI47" s="169"/>
      <c r="DJ47" s="169"/>
      <c r="DK47" s="169"/>
      <c r="DL47" s="169"/>
      <c r="DM47" s="169"/>
      <c r="DN47" s="169"/>
      <c r="DO47" s="169"/>
      <c r="DP47" s="169"/>
      <c r="DQ47" s="169"/>
      <c r="DR47" s="169"/>
      <c r="DS47" s="169"/>
      <c r="DT47" s="169"/>
      <c r="DU47" s="169"/>
      <c r="DV47" s="169"/>
      <c r="DW47" s="169"/>
      <c r="DX47" s="169"/>
      <c r="DY47" s="169"/>
      <c r="DZ47" s="169"/>
      <c r="EA47" s="169"/>
      <c r="EB47" s="169"/>
      <c r="EC47" s="169"/>
      <c r="ED47" s="169"/>
      <c r="EE47" s="169"/>
      <c r="EF47" s="169"/>
      <c r="EG47" s="174"/>
    </row>
    <row r="48" spans="1:137" x14ac:dyDescent="0.4">
      <c r="A48" s="67" t="s">
        <v>198</v>
      </c>
      <c r="B48" s="177"/>
      <c r="C48" s="177"/>
      <c r="D48" s="177"/>
      <c r="E48" s="179">
        <v>0</v>
      </c>
      <c r="F48" s="179">
        <f t="shared" ref="F48:BQ48" si="83">E53</f>
        <v>13586781.25</v>
      </c>
      <c r="G48" s="179">
        <f t="shared" si="83"/>
        <v>13671982.099237764</v>
      </c>
      <c r="H48" s="179">
        <f t="shared" si="83"/>
        <v>13752730.557038648</v>
      </c>
      <c r="I48" s="179">
        <f t="shared" si="83"/>
        <v>13894911.747495145</v>
      </c>
      <c r="J48" s="179">
        <f t="shared" si="83"/>
        <v>14033195.089024665</v>
      </c>
      <c r="K48" s="179">
        <f t="shared" si="83"/>
        <v>14176357.609214267</v>
      </c>
      <c r="L48" s="179">
        <f t="shared" si="83"/>
        <v>14319403.64050404</v>
      </c>
      <c r="M48" s="179">
        <f t="shared" si="83"/>
        <v>14446739.132391382</v>
      </c>
      <c r="N48" s="179">
        <f t="shared" si="83"/>
        <v>14589351.651516359</v>
      </c>
      <c r="O48" s="179">
        <f t="shared" si="83"/>
        <v>14726524.39192507</v>
      </c>
      <c r="P48" s="179">
        <f t="shared" si="83"/>
        <v>14868778.969698958</v>
      </c>
      <c r="Q48" s="179">
        <f t="shared" si="83"/>
        <v>15005473.440254699</v>
      </c>
      <c r="R48" s="179">
        <f t="shared" si="83"/>
        <v>15147330.847936133</v>
      </c>
      <c r="S48" s="179">
        <f t="shared" si="83"/>
        <v>15289847.147632448</v>
      </c>
      <c r="T48" s="179">
        <f t="shared" si="83"/>
        <v>15426630.888365259</v>
      </c>
      <c r="U48" s="179">
        <f t="shared" si="83"/>
        <v>15568708.745118013</v>
      </c>
      <c r="V48" s="179">
        <f t="shared" si="83"/>
        <v>15704932.755586818</v>
      </c>
      <c r="W48" s="179">
        <f t="shared" si="83"/>
        <v>15846530.600807672</v>
      </c>
      <c r="X48" s="179">
        <f t="shared" si="83"/>
        <v>15987904.356589174</v>
      </c>
      <c r="Y48" s="179">
        <f t="shared" si="83"/>
        <v>16111642.439382324</v>
      </c>
      <c r="Z48" s="179">
        <f t="shared" si="83"/>
        <v>16252342.581479536</v>
      </c>
      <c r="AA48" s="179">
        <f t="shared" si="83"/>
        <v>16386886.947160114</v>
      </c>
      <c r="AB48" s="179">
        <f t="shared" si="83"/>
        <v>16526995.931674164</v>
      </c>
      <c r="AC48" s="179">
        <f t="shared" si="83"/>
        <v>16660827.295080513</v>
      </c>
      <c r="AD48" s="179">
        <f t="shared" si="83"/>
        <v>16800299.376615383</v>
      </c>
      <c r="AE48" s="179">
        <f t="shared" si="83"/>
        <v>16934872.907053065</v>
      </c>
      <c r="AF48" s="179">
        <f t="shared" si="83"/>
        <v>17062892.756164499</v>
      </c>
      <c r="AG48" s="179">
        <f t="shared" si="83"/>
        <v>17196569.979520611</v>
      </c>
      <c r="AH48" s="179">
        <f t="shared" si="83"/>
        <v>17267560.336727627</v>
      </c>
      <c r="AI48" s="179">
        <f t="shared" si="83"/>
        <v>17343648.621375103</v>
      </c>
      <c r="AJ48" s="179">
        <f t="shared" si="83"/>
        <v>17420016.302425001</v>
      </c>
      <c r="AK48" s="179">
        <f t="shared" si="83"/>
        <v>17477704.9743843</v>
      </c>
      <c r="AL48" s="179">
        <f t="shared" si="83"/>
        <v>17554424.4363686</v>
      </c>
      <c r="AM48" s="179">
        <f t="shared" si="83"/>
        <v>17625055.024324942</v>
      </c>
      <c r="AN48" s="179">
        <f t="shared" si="83"/>
        <v>17702269.359959334</v>
      </c>
      <c r="AO48" s="179">
        <f t="shared" si="83"/>
        <v>17773343.855377197</v>
      </c>
      <c r="AP48" s="179">
        <f t="shared" si="83"/>
        <v>17851057.870706044</v>
      </c>
      <c r="AQ48" s="179">
        <f t="shared" si="83"/>
        <v>17963427.621681891</v>
      </c>
      <c r="AR48" s="179">
        <f t="shared" si="83"/>
        <v>18069944.784605626</v>
      </c>
      <c r="AS48" s="179">
        <f t="shared" si="83"/>
        <v>18183581.47228983</v>
      </c>
      <c r="AT48" s="179">
        <f t="shared" si="83"/>
        <v>18291296.931997299</v>
      </c>
      <c r="AU48" s="179">
        <f t="shared" si="83"/>
        <v>18406222.303688683</v>
      </c>
      <c r="AV48" s="179">
        <f t="shared" si="83"/>
        <v>18521837.370446928</v>
      </c>
      <c r="AW48" s="179">
        <f t="shared" si="83"/>
        <v>18624706.397804171</v>
      </c>
      <c r="AX48" s="179">
        <f t="shared" si="83"/>
        <v>18741569.239132255</v>
      </c>
      <c r="AY48" s="179">
        <f t="shared" si="83"/>
        <v>18852337.08820596</v>
      </c>
      <c r="AZ48" s="179">
        <f t="shared" si="83"/>
        <v>18970544.147348933</v>
      </c>
      <c r="BA48" s="179">
        <f t="shared" si="83"/>
        <v>19082585.186951682</v>
      </c>
      <c r="BB48" s="179">
        <f t="shared" si="83"/>
        <v>19202159.812561344</v>
      </c>
      <c r="BC48" s="179">
        <f t="shared" si="83"/>
        <v>19323364.64902778</v>
      </c>
      <c r="BD48" s="179">
        <f t="shared" si="83"/>
        <v>19438304.484144144</v>
      </c>
      <c r="BE48" s="179">
        <f t="shared" si="83"/>
        <v>19560933.905582409</v>
      </c>
      <c r="BF48" s="179">
        <f t="shared" si="83"/>
        <v>19677225.041791793</v>
      </c>
      <c r="BG48" s="179">
        <f t="shared" si="83"/>
        <v>19801304.096680142</v>
      </c>
      <c r="BH48" s="179">
        <f t="shared" si="83"/>
        <v>19926157.390059087</v>
      </c>
      <c r="BI48" s="179">
        <f t="shared" si="83"/>
        <v>20030104.240719505</v>
      </c>
      <c r="BJ48" s="179">
        <f t="shared" si="83"/>
        <v>20156284.835571762</v>
      </c>
      <c r="BK48" s="179">
        <f t="shared" si="83"/>
        <v>20275943.237100624</v>
      </c>
      <c r="BL48" s="179">
        <f t="shared" si="83"/>
        <v>20403635.718212623</v>
      </c>
      <c r="BM48" s="179">
        <f t="shared" si="83"/>
        <v>20524730.096748549</v>
      </c>
      <c r="BN48" s="179">
        <f t="shared" si="83"/>
        <v>20653961.332504138</v>
      </c>
      <c r="BO48" s="179">
        <f t="shared" si="83"/>
        <v>20784932.433277186</v>
      </c>
      <c r="BP48" s="179">
        <f t="shared" si="83"/>
        <v>20909199.123130184</v>
      </c>
      <c r="BQ48" s="179">
        <f t="shared" si="83"/>
        <v>21041771.931613777</v>
      </c>
      <c r="BR48" s="179">
        <f t="shared" ref="BR48:EC48" si="84">BQ53</f>
        <v>21167561.943467915</v>
      </c>
      <c r="BS48" s="179">
        <f t="shared" si="84"/>
        <v>21301765.234801065</v>
      </c>
      <c r="BT48" s="179">
        <f t="shared" si="84"/>
        <v>21436837.632353641</v>
      </c>
      <c r="BU48" s="179">
        <f t="shared" si="84"/>
        <v>21549455.231499933</v>
      </c>
      <c r="BV48" s="179">
        <f t="shared" si="84"/>
        <v>21686029.325776529</v>
      </c>
      <c r="BW48" s="179">
        <f t="shared" si="84"/>
        <v>21815623.775300309</v>
      </c>
      <c r="BX48" s="179">
        <f t="shared" si="84"/>
        <v>21953900.079410244</v>
      </c>
      <c r="BY48" s="179">
        <f t="shared" si="84"/>
        <v>22085115.420309294</v>
      </c>
      <c r="BZ48" s="179">
        <f t="shared" si="84"/>
        <v>22225124.818168879</v>
      </c>
      <c r="CA48" s="179">
        <f t="shared" si="84"/>
        <v>22366996.190316591</v>
      </c>
      <c r="CB48" s="179">
        <f t="shared" si="84"/>
        <v>22501692.152702495</v>
      </c>
      <c r="CC48" s="179">
        <f t="shared" si="84"/>
        <v>22645366.285979137</v>
      </c>
      <c r="CD48" s="179">
        <f t="shared" si="84"/>
        <v>22781780.966689594</v>
      </c>
      <c r="CE48" s="179">
        <f t="shared" si="84"/>
        <v>22927290.886863753</v>
      </c>
      <c r="CF48" s="179">
        <f t="shared" si="84"/>
        <v>23073777.459791567</v>
      </c>
      <c r="CG48" s="179">
        <f t="shared" si="84"/>
        <v>23196136.275746208</v>
      </c>
      <c r="CH48" s="179">
        <f t="shared" si="84"/>
        <v>23344323.183553729</v>
      </c>
      <c r="CI48" s="179">
        <f t="shared" si="84"/>
        <v>23485039.42817381</v>
      </c>
      <c r="CJ48" s="179">
        <f t="shared" si="84"/>
        <v>23635144.668140832</v>
      </c>
      <c r="CK48" s="179">
        <f t="shared" si="84"/>
        <v>23777691.920968588</v>
      </c>
      <c r="CL48" s="179">
        <f t="shared" si="84"/>
        <v>23929750.957769103</v>
      </c>
      <c r="CM48" s="179">
        <f t="shared" si="84"/>
        <v>24083808.20524466</v>
      </c>
      <c r="CN48" s="179">
        <f t="shared" si="84"/>
        <v>24230183.962245684</v>
      </c>
      <c r="CO48" s="179">
        <f t="shared" si="84"/>
        <v>24386272.275891569</v>
      </c>
      <c r="CP48" s="179">
        <f t="shared" si="84"/>
        <v>24534588.771004472</v>
      </c>
      <c r="CQ48" s="179">
        <f t="shared" si="84"/>
        <v>24692746.024536107</v>
      </c>
      <c r="CR48" s="179">
        <f t="shared" si="84"/>
        <v>24852001.911179807</v>
      </c>
      <c r="CS48" s="179">
        <f t="shared" si="84"/>
        <v>24994331.053829085</v>
      </c>
      <c r="CT48" s="179">
        <f t="shared" si="84"/>
        <v>25155614.404865749</v>
      </c>
      <c r="CU48" s="179">
        <f t="shared" si="84"/>
        <v>25308896.575411819</v>
      </c>
      <c r="CV48" s="179">
        <f t="shared" si="84"/>
        <v>25472345.99553651</v>
      </c>
      <c r="CW48" s="179">
        <f t="shared" si="84"/>
        <v>25627700.182620969</v>
      </c>
      <c r="CX48" s="179">
        <f t="shared" si="84"/>
        <v>25793356.411071662</v>
      </c>
      <c r="CY48" s="179">
        <f t="shared" si="84"/>
        <v>25961164.2971799</v>
      </c>
      <c r="CZ48" s="179">
        <f t="shared" si="84"/>
        <v>26120743.275099505</v>
      </c>
      <c r="DA48" s="179">
        <f t="shared" si="84"/>
        <v>26290843.928080674</v>
      </c>
      <c r="DB48" s="179">
        <f t="shared" si="84"/>
        <v>26452618.297481082</v>
      </c>
      <c r="DC48" s="179">
        <f t="shared" si="84"/>
        <v>26625055.172159426</v>
      </c>
      <c r="DD48" s="179">
        <f t="shared" si="84"/>
        <v>26798730.340035032</v>
      </c>
      <c r="DE48" s="179">
        <f t="shared" si="84"/>
        <v>26944487.945173696</v>
      </c>
      <c r="DF48" s="179">
        <f t="shared" si="84"/>
        <v>27120349.88062774</v>
      </c>
      <c r="DG48" s="179">
        <f t="shared" si="84"/>
        <v>27287640.423360731</v>
      </c>
      <c r="DH48" s="179">
        <f t="shared" si="84"/>
        <v>27465947.709463112</v>
      </c>
      <c r="DI48" s="179">
        <f t="shared" si="84"/>
        <v>27635582.098901927</v>
      </c>
      <c r="DJ48" s="179">
        <f t="shared" si="84"/>
        <v>27816381.441528145</v>
      </c>
      <c r="DK48" s="179">
        <f t="shared" si="84"/>
        <v>27999503.074940164</v>
      </c>
      <c r="DL48" s="179">
        <f t="shared" si="84"/>
        <v>28173806.850322835</v>
      </c>
      <c r="DM48" s="179">
        <f t="shared" si="84"/>
        <v>28359516.272866335</v>
      </c>
      <c r="DN48" s="179">
        <f t="shared" si="84"/>
        <v>28536302.652958512</v>
      </c>
      <c r="DO48" s="179">
        <f t="shared" si="84"/>
        <v>28724649.631901991</v>
      </c>
      <c r="DP48" s="179">
        <f t="shared" si="84"/>
        <v>28914392.206063844</v>
      </c>
      <c r="DQ48" s="179">
        <f t="shared" si="84"/>
        <v>29074073.520971891</v>
      </c>
      <c r="DR48" s="179">
        <f t="shared" si="84"/>
        <v>29266296.844563682</v>
      </c>
      <c r="DS48" s="179">
        <f t="shared" si="84"/>
        <v>29449332.137476172</v>
      </c>
      <c r="DT48" s="179">
        <f t="shared" si="84"/>
        <v>29644318.256266646</v>
      </c>
      <c r="DU48" s="179">
        <f t="shared" si="84"/>
        <v>29830006.522022836</v>
      </c>
      <c r="DV48" s="179">
        <f t="shared" ca="1" si="84"/>
        <v>4362388.1542128278</v>
      </c>
      <c r="DW48" s="179">
        <f t="shared" ca="1" si="84"/>
        <v>4411205.8037125682</v>
      </c>
      <c r="DX48" s="179">
        <f t="shared" ca="1" si="84"/>
        <v>4458968.7761533931</v>
      </c>
      <c r="DY48" s="179">
        <f t="shared" ca="1" si="84"/>
        <v>4508867.2187379608</v>
      </c>
      <c r="DZ48" s="179">
        <f t="shared" ca="1" si="84"/>
        <v>4557687.6343546314</v>
      </c>
      <c r="EA48" s="179">
        <f t="shared" ca="1" si="84"/>
        <v>4608690.7981259162</v>
      </c>
      <c r="EB48" s="179">
        <f t="shared" ca="1" si="84"/>
        <v>4660264.7168333428</v>
      </c>
      <c r="EC48" s="179">
        <f t="shared" ca="1" si="84"/>
        <v>4707343.4984965026</v>
      </c>
      <c r="ED48" s="179">
        <f t="shared" ref="ED48:EG48" ca="1" si="85">EC53</f>
        <v>4760021.3980462216</v>
      </c>
      <c r="EE48" s="179">
        <f t="shared" ca="1" si="85"/>
        <v>4811561.2220692243</v>
      </c>
      <c r="EF48" s="179">
        <f t="shared" ca="1" si="85"/>
        <v>4865405.3782933112</v>
      </c>
      <c r="EG48" s="180">
        <f t="shared" ca="1" si="85"/>
        <v>4918086.2626903411</v>
      </c>
    </row>
    <row r="49" spans="1:137" x14ac:dyDescent="0.4">
      <c r="A49" s="80" t="s">
        <v>234</v>
      </c>
      <c r="B49" s="177"/>
      <c r="C49" s="177"/>
      <c r="D49" s="177"/>
      <c r="E49" s="179">
        <v>0</v>
      </c>
      <c r="F49" s="179">
        <f>F48*((1+$C$7)^((F10-E10)/365)-1)</f>
        <v>152043.94965442925</v>
      </c>
      <c r="G49" s="179">
        <f t="shared" ref="G49:BR49" si="86">G48*((1+$C$7)^((G10-F10)/365)-1)</f>
        <v>148035.37474215069</v>
      </c>
      <c r="H49" s="179">
        <f t="shared" si="86"/>
        <v>153901.01849364175</v>
      </c>
      <c r="I49" s="179">
        <f t="shared" si="86"/>
        <v>150449.17793333225</v>
      </c>
      <c r="J49" s="179">
        <f t="shared" si="86"/>
        <v>157039.57901040395</v>
      </c>
      <c r="K49" s="179">
        <f t="shared" si="86"/>
        <v>158641.6505100175</v>
      </c>
      <c r="L49" s="179">
        <f t="shared" si="86"/>
        <v>144657.03527587673</v>
      </c>
      <c r="M49" s="179">
        <f t="shared" si="86"/>
        <v>161667.37631961124</v>
      </c>
      <c r="N49" s="179">
        <f t="shared" si="86"/>
        <v>157968.32699902734</v>
      </c>
      <c r="O49" s="179">
        <f t="shared" si="86"/>
        <v>164798.33538429713</v>
      </c>
      <c r="P49" s="179">
        <f t="shared" si="86"/>
        <v>160993.86692879812</v>
      </c>
      <c r="Q49" s="179">
        <f t="shared" si="86"/>
        <v>167919.93676139892</v>
      </c>
      <c r="R49" s="179">
        <f t="shared" si="86"/>
        <v>169507.40329631674</v>
      </c>
      <c r="S49" s="179">
        <f t="shared" si="86"/>
        <v>165553.04386890354</v>
      </c>
      <c r="T49" s="179">
        <f t="shared" si="86"/>
        <v>172632.93247825495</v>
      </c>
      <c r="U49" s="179">
        <f t="shared" si="86"/>
        <v>168572.45837554423</v>
      </c>
      <c r="V49" s="179">
        <f t="shared" si="86"/>
        <v>175747.29152400527</v>
      </c>
      <c r="W49" s="179">
        <f t="shared" si="86"/>
        <v>177331.85340468877</v>
      </c>
      <c r="X49" s="179">
        <f t="shared" si="86"/>
        <v>161512.51145379784</v>
      </c>
      <c r="Y49" s="179">
        <f t="shared" si="86"/>
        <v>180298.60839215407</v>
      </c>
      <c r="Z49" s="179">
        <f t="shared" si="86"/>
        <v>175974.60317193292</v>
      </c>
      <c r="AA49" s="179">
        <f t="shared" si="86"/>
        <v>183378.75381535533</v>
      </c>
      <c r="AB49" s="179">
        <f t="shared" si="86"/>
        <v>178948.45226894977</v>
      </c>
      <c r="AC49" s="179">
        <f t="shared" si="86"/>
        <v>186444.3049345747</v>
      </c>
      <c r="AD49" s="179">
        <f t="shared" si="86"/>
        <v>188005.07828868213</v>
      </c>
      <c r="AE49" s="179">
        <f t="shared" si="86"/>
        <v>183364.79954476116</v>
      </c>
      <c r="AF49" s="179">
        <f t="shared" si="86"/>
        <v>190943.65026133033</v>
      </c>
      <c r="AG49" s="179">
        <f t="shared" si="86"/>
        <v>186198.36266022315</v>
      </c>
      <c r="AH49" s="179">
        <f t="shared" si="86"/>
        <v>193233.99900121556</v>
      </c>
      <c r="AI49" s="179">
        <f t="shared" si="86"/>
        <v>194085.47096557304</v>
      </c>
      <c r="AJ49" s="179">
        <f t="shared" si="86"/>
        <v>175979.94832957583</v>
      </c>
      <c r="AK49" s="179">
        <f t="shared" si="86"/>
        <v>195585.63918148415</v>
      </c>
      <c r="AL49" s="179">
        <f t="shared" si="86"/>
        <v>190073.08384096506</v>
      </c>
      <c r="AM49" s="179">
        <f t="shared" si="86"/>
        <v>197234.57156381366</v>
      </c>
      <c r="AN49" s="179">
        <f t="shared" si="86"/>
        <v>191673.89625489438</v>
      </c>
      <c r="AO49" s="179">
        <f t="shared" si="86"/>
        <v>198894.00945038619</v>
      </c>
      <c r="AP49" s="179">
        <f t="shared" si="86"/>
        <v>199763.67428245247</v>
      </c>
      <c r="AQ49" s="179">
        <f t="shared" si="86"/>
        <v>194501.62531864605</v>
      </c>
      <c r="AR49" s="179">
        <f t="shared" si="86"/>
        <v>202213.1455961208</v>
      </c>
      <c r="AS49" s="179">
        <f t="shared" si="86"/>
        <v>196885.37315704403</v>
      </c>
      <c r="AT49" s="179">
        <f t="shared" si="86"/>
        <v>204690.20430006654</v>
      </c>
      <c r="AU49" s="179">
        <f t="shared" si="86"/>
        <v>205976.28575717847</v>
      </c>
      <c r="AV49" s="179">
        <f t="shared" si="86"/>
        <v>193828.1035961493</v>
      </c>
      <c r="AW49" s="179">
        <f t="shared" si="86"/>
        <v>208421.24928420875</v>
      </c>
      <c r="AX49" s="179">
        <f t="shared" si="86"/>
        <v>202927.0668607433</v>
      </c>
      <c r="AY49" s="179">
        <f t="shared" si="86"/>
        <v>210968.56852004709</v>
      </c>
      <c r="AZ49" s="179">
        <f t="shared" si="86"/>
        <v>205406.3259834052</v>
      </c>
      <c r="BA49" s="179">
        <f t="shared" si="86"/>
        <v>213545.17807087229</v>
      </c>
      <c r="BB49" s="179">
        <f t="shared" si="86"/>
        <v>214883.28737149437</v>
      </c>
      <c r="BC49" s="179">
        <f t="shared" si="86"/>
        <v>209226.54128237444</v>
      </c>
      <c r="BD49" s="179">
        <f t="shared" si="86"/>
        <v>217525.88298679487</v>
      </c>
      <c r="BE49" s="179">
        <f t="shared" si="86"/>
        <v>211798.85696169644</v>
      </c>
      <c r="BF49" s="179">
        <f t="shared" si="86"/>
        <v>220199.54237454626</v>
      </c>
      <c r="BG49" s="179">
        <f t="shared" si="86"/>
        <v>221588.0588471003</v>
      </c>
      <c r="BH49" s="179">
        <f t="shared" si="86"/>
        <v>201297.40908574508</v>
      </c>
      <c r="BI49" s="179">
        <f t="shared" si="86"/>
        <v>224148.46494631877</v>
      </c>
      <c r="BJ49" s="179">
        <f t="shared" si="86"/>
        <v>218245.10574876698</v>
      </c>
      <c r="BK49" s="179">
        <f t="shared" si="86"/>
        <v>226899.54566964065</v>
      </c>
      <c r="BL49" s="179">
        <f t="shared" si="86"/>
        <v>220923.33340725573</v>
      </c>
      <c r="BM49" s="179">
        <f t="shared" si="86"/>
        <v>229683.61468988727</v>
      </c>
      <c r="BN49" s="179">
        <f t="shared" si="86"/>
        <v>231129.78704973171</v>
      </c>
      <c r="BO49" s="179">
        <f t="shared" si="86"/>
        <v>225051.87904846753</v>
      </c>
      <c r="BP49" s="179">
        <f t="shared" si="86"/>
        <v>233986.04572305465</v>
      </c>
      <c r="BQ49" s="179">
        <f t="shared" si="86"/>
        <v>227832.84607350209</v>
      </c>
      <c r="BR49" s="179">
        <f t="shared" si="86"/>
        <v>236877.27528840932</v>
      </c>
      <c r="BS49" s="179">
        <f t="shared" ref="BS49:ED49" si="87">BS48*((1+$C$7)^((BS10-BR10)/365)-1)</f>
        <v>238379.08782925052</v>
      </c>
      <c r="BT49" s="179">
        <f t="shared" si="87"/>
        <v>216558.55616885648</v>
      </c>
      <c r="BU49" s="179">
        <f t="shared" si="87"/>
        <v>241150.88231795537</v>
      </c>
      <c r="BV49" s="179">
        <f t="shared" si="87"/>
        <v>234808.63671475824</v>
      </c>
      <c r="BW49" s="179">
        <f t="shared" si="87"/>
        <v>244129.46244878491</v>
      </c>
      <c r="BX49" s="179">
        <f t="shared" si="87"/>
        <v>237709.04626099661</v>
      </c>
      <c r="BY49" s="179">
        <f t="shared" si="87"/>
        <v>247145.2300063906</v>
      </c>
      <c r="BZ49" s="179">
        <f t="shared" si="87"/>
        <v>248712.01624130621</v>
      </c>
      <c r="CA49" s="179">
        <f t="shared" si="87"/>
        <v>242181.90448584431</v>
      </c>
      <c r="CB49" s="179">
        <f t="shared" si="87"/>
        <v>251806.96486189205</v>
      </c>
      <c r="CC49" s="179">
        <f t="shared" si="87"/>
        <v>245195.99718500831</v>
      </c>
      <c r="CD49" s="179">
        <f t="shared" si="87"/>
        <v>254941.3208766857</v>
      </c>
      <c r="CE49" s="179">
        <f t="shared" si="87"/>
        <v>256569.66114139557</v>
      </c>
      <c r="CF49" s="179">
        <f t="shared" si="87"/>
        <v>233095.19891648984</v>
      </c>
      <c r="CG49" s="179">
        <f t="shared" si="87"/>
        <v>259578.19671872881</v>
      </c>
      <c r="CH49" s="179">
        <f t="shared" si="87"/>
        <v>252764.05465539036</v>
      </c>
      <c r="CI49" s="179">
        <f t="shared" si="87"/>
        <v>262811.19028464117</v>
      </c>
      <c r="CJ49" s="179">
        <f t="shared" si="87"/>
        <v>255912.96657916479</v>
      </c>
      <c r="CK49" s="179">
        <f t="shared" si="87"/>
        <v>266086.14114032907</v>
      </c>
      <c r="CL49" s="179">
        <f t="shared" si="87"/>
        <v>267787.76981237374</v>
      </c>
      <c r="CM49" s="179">
        <f t="shared" si="87"/>
        <v>260770.93628437724</v>
      </c>
      <c r="CN49" s="179">
        <f t="shared" si="87"/>
        <v>271149.78909910994</v>
      </c>
      <c r="CO49" s="179">
        <f t="shared" si="87"/>
        <v>264045.91000210523</v>
      </c>
      <c r="CP49" s="179">
        <f t="shared" si="87"/>
        <v>274556.25517564942</v>
      </c>
      <c r="CQ49" s="179">
        <f t="shared" si="87"/>
        <v>276326.12642410619</v>
      </c>
      <c r="CR49" s="179">
        <f t="shared" si="87"/>
        <v>260072.27602040145</v>
      </c>
      <c r="CS49" s="179">
        <f t="shared" si="87"/>
        <v>279701.03753562138</v>
      </c>
      <c r="CT49" s="179">
        <f t="shared" si="87"/>
        <v>272376.07380285847</v>
      </c>
      <c r="CU49" s="179">
        <f t="shared" si="87"/>
        <v>283221.20787225239</v>
      </c>
      <c r="CV49" s="179">
        <f t="shared" si="87"/>
        <v>275805.5311688272</v>
      </c>
      <c r="CW49" s="179">
        <f t="shared" si="87"/>
        <v>286788.80484111933</v>
      </c>
      <c r="CX49" s="179">
        <f t="shared" si="87"/>
        <v>288642.5939612246</v>
      </c>
      <c r="CY49" s="179">
        <f t="shared" si="87"/>
        <v>281098.28242752259</v>
      </c>
      <c r="CZ49" s="179">
        <f t="shared" si="87"/>
        <v>292306.24254405365</v>
      </c>
      <c r="DA49" s="179">
        <f t="shared" si="87"/>
        <v>284667.93658234848</v>
      </c>
      <c r="DB49" s="179">
        <f t="shared" si="87"/>
        <v>296020.11621774267</v>
      </c>
      <c r="DC49" s="179">
        <f t="shared" si="87"/>
        <v>297949.7846954891</v>
      </c>
      <c r="DD49" s="179">
        <f t="shared" si="87"/>
        <v>270725.30235698412</v>
      </c>
      <c r="DE49" s="179">
        <f t="shared" si="87"/>
        <v>301524.42239403573</v>
      </c>
      <c r="DF49" s="179">
        <f t="shared" si="87"/>
        <v>293649.53293354588</v>
      </c>
      <c r="DG49" s="179">
        <f t="shared" si="87"/>
        <v>305364.49732843292</v>
      </c>
      <c r="DH49" s="179">
        <f t="shared" si="87"/>
        <v>297391.54369177896</v>
      </c>
      <c r="DI49" s="179">
        <f t="shared" si="87"/>
        <v>309258.16615442239</v>
      </c>
      <c r="DJ49" s="179">
        <f t="shared" si="87"/>
        <v>311281.41549081798</v>
      </c>
      <c r="DK49" s="179">
        <f t="shared" si="87"/>
        <v>303168.69201605039</v>
      </c>
      <c r="DL49" s="179">
        <f t="shared" si="87"/>
        <v>315281.21278349857</v>
      </c>
      <c r="DM49" s="179">
        <f t="shared" si="87"/>
        <v>307066.78727980092</v>
      </c>
      <c r="DN49" s="179">
        <f t="shared" si="87"/>
        <v>319337.75071928679</v>
      </c>
      <c r="DO49" s="179">
        <f t="shared" si="87"/>
        <v>321445.46247655421</v>
      </c>
      <c r="DP49" s="179">
        <f t="shared" si="87"/>
        <v>292098.07603313593</v>
      </c>
      <c r="DQ49" s="179">
        <f t="shared" si="87"/>
        <v>325355.71813021018</v>
      </c>
      <c r="DR49" s="179">
        <f t="shared" si="87"/>
        <v>316885.08580928791</v>
      </c>
      <c r="DS49" s="179">
        <f t="shared" si="87"/>
        <v>329555.07934353413</v>
      </c>
      <c r="DT49" s="179">
        <f t="shared" si="87"/>
        <v>320978.16762696562</v>
      </c>
      <c r="DU49" s="179">
        <f t="shared" si="87"/>
        <v>333815.04613726935</v>
      </c>
      <c r="DV49" s="179">
        <f t="shared" ca="1" si="87"/>
        <v>48817.649499745472</v>
      </c>
      <c r="DW49" s="179">
        <f t="shared" ca="1" si="87"/>
        <v>47762.97244082456</v>
      </c>
      <c r="DX49" s="179">
        <f t="shared" ca="1" si="87"/>
        <v>49898.442584562734</v>
      </c>
      <c r="DY49" s="179">
        <f t="shared" ca="1" si="87"/>
        <v>48820.415616670929</v>
      </c>
      <c r="DZ49" s="179">
        <f t="shared" ca="1" si="87"/>
        <v>51003.163771289117</v>
      </c>
      <c r="EA49" s="179">
        <f t="shared" ca="1" si="87"/>
        <v>51573.918707426608</v>
      </c>
      <c r="EB49" s="179">
        <f t="shared" ca="1" si="87"/>
        <v>47078.781663155554</v>
      </c>
      <c r="EC49" s="179">
        <f t="shared" ca="1" si="87"/>
        <v>52677.899549719114</v>
      </c>
      <c r="ED49" s="179">
        <f t="shared" ca="1" si="87"/>
        <v>51539.824023007895</v>
      </c>
      <c r="EE49" s="179">
        <f t="shared" ref="EE49:EG49" ca="1" si="88">EE48*((1+$C$7)^((EE10-ED10)/365)-1)</f>
        <v>53844.156224087084</v>
      </c>
      <c r="EF49" s="179">
        <f t="shared" ca="1" si="88"/>
        <v>52680.884397023976</v>
      </c>
      <c r="EG49" s="180">
        <f t="shared" ca="1" si="88"/>
        <v>55036.233112285539</v>
      </c>
    </row>
    <row r="50" spans="1:137" x14ac:dyDescent="0.4">
      <c r="A50" s="80" t="s">
        <v>222</v>
      </c>
      <c r="B50" s="177"/>
      <c r="C50" s="177"/>
      <c r="D50" s="177"/>
      <c r="E50" s="179">
        <f>-E$16</f>
        <v>13586781.25</v>
      </c>
      <c r="F50" s="179">
        <f t="shared" ref="F50:BQ50" si="89">-F$16</f>
        <v>0</v>
      </c>
      <c r="G50" s="179">
        <f t="shared" si="89"/>
        <v>0</v>
      </c>
      <c r="H50" s="179">
        <f t="shared" si="89"/>
        <v>0</v>
      </c>
      <c r="I50" s="179">
        <f t="shared" si="89"/>
        <v>0</v>
      </c>
      <c r="J50" s="179">
        <f t="shared" si="89"/>
        <v>0</v>
      </c>
      <c r="K50" s="179">
        <f t="shared" si="89"/>
        <v>0</v>
      </c>
      <c r="L50" s="179">
        <f t="shared" si="89"/>
        <v>0</v>
      </c>
      <c r="M50" s="179">
        <f t="shared" si="89"/>
        <v>0</v>
      </c>
      <c r="N50" s="179">
        <f t="shared" si="89"/>
        <v>0</v>
      </c>
      <c r="O50" s="179">
        <f t="shared" si="89"/>
        <v>0</v>
      </c>
      <c r="P50" s="179">
        <f t="shared" si="89"/>
        <v>0</v>
      </c>
      <c r="Q50" s="179">
        <f t="shared" si="89"/>
        <v>0</v>
      </c>
      <c r="R50" s="179">
        <f t="shared" si="89"/>
        <v>0</v>
      </c>
      <c r="S50" s="179">
        <f t="shared" si="89"/>
        <v>0</v>
      </c>
      <c r="T50" s="179">
        <f t="shared" si="89"/>
        <v>0</v>
      </c>
      <c r="U50" s="179">
        <f t="shared" si="89"/>
        <v>0</v>
      </c>
      <c r="V50" s="179">
        <f t="shared" si="89"/>
        <v>0</v>
      </c>
      <c r="W50" s="179">
        <f t="shared" si="89"/>
        <v>0</v>
      </c>
      <c r="X50" s="179">
        <f t="shared" si="89"/>
        <v>0</v>
      </c>
      <c r="Y50" s="179">
        <f t="shared" si="89"/>
        <v>0</v>
      </c>
      <c r="Z50" s="179">
        <f t="shared" si="89"/>
        <v>0</v>
      </c>
      <c r="AA50" s="179">
        <f t="shared" si="89"/>
        <v>0</v>
      </c>
      <c r="AB50" s="179">
        <f t="shared" si="89"/>
        <v>0</v>
      </c>
      <c r="AC50" s="179">
        <f t="shared" si="89"/>
        <v>0</v>
      </c>
      <c r="AD50" s="179">
        <f t="shared" si="89"/>
        <v>0</v>
      </c>
      <c r="AE50" s="179">
        <f t="shared" si="89"/>
        <v>0</v>
      </c>
      <c r="AF50" s="179">
        <f t="shared" si="89"/>
        <v>0</v>
      </c>
      <c r="AG50" s="179">
        <f t="shared" si="89"/>
        <v>0</v>
      </c>
      <c r="AH50" s="179">
        <f t="shared" si="89"/>
        <v>0</v>
      </c>
      <c r="AI50" s="179">
        <f t="shared" si="89"/>
        <v>0</v>
      </c>
      <c r="AJ50" s="179">
        <f t="shared" si="89"/>
        <v>0</v>
      </c>
      <c r="AK50" s="179">
        <f t="shared" si="89"/>
        <v>0</v>
      </c>
      <c r="AL50" s="179">
        <f t="shared" si="89"/>
        <v>0</v>
      </c>
      <c r="AM50" s="179">
        <f t="shared" si="89"/>
        <v>0</v>
      </c>
      <c r="AN50" s="179">
        <f t="shared" si="89"/>
        <v>0</v>
      </c>
      <c r="AO50" s="179">
        <f t="shared" si="89"/>
        <v>0</v>
      </c>
      <c r="AP50" s="179">
        <f t="shared" si="89"/>
        <v>0</v>
      </c>
      <c r="AQ50" s="179">
        <f t="shared" si="89"/>
        <v>0</v>
      </c>
      <c r="AR50" s="179">
        <f t="shared" si="89"/>
        <v>0</v>
      </c>
      <c r="AS50" s="179">
        <f t="shared" si="89"/>
        <v>0</v>
      </c>
      <c r="AT50" s="179">
        <f t="shared" si="89"/>
        <v>0</v>
      </c>
      <c r="AU50" s="179">
        <f t="shared" si="89"/>
        <v>0</v>
      </c>
      <c r="AV50" s="179">
        <f t="shared" si="89"/>
        <v>0</v>
      </c>
      <c r="AW50" s="179">
        <f t="shared" si="89"/>
        <v>0</v>
      </c>
      <c r="AX50" s="179">
        <f t="shared" si="89"/>
        <v>0</v>
      </c>
      <c r="AY50" s="179">
        <f t="shared" si="89"/>
        <v>0</v>
      </c>
      <c r="AZ50" s="179">
        <f t="shared" si="89"/>
        <v>0</v>
      </c>
      <c r="BA50" s="179">
        <f t="shared" si="89"/>
        <v>0</v>
      </c>
      <c r="BB50" s="179">
        <f t="shared" si="89"/>
        <v>0</v>
      </c>
      <c r="BC50" s="179">
        <f t="shared" si="89"/>
        <v>0</v>
      </c>
      <c r="BD50" s="179">
        <f t="shared" si="89"/>
        <v>0</v>
      </c>
      <c r="BE50" s="179">
        <f t="shared" si="89"/>
        <v>0</v>
      </c>
      <c r="BF50" s="179">
        <f t="shared" si="89"/>
        <v>0</v>
      </c>
      <c r="BG50" s="179">
        <f t="shared" si="89"/>
        <v>0</v>
      </c>
      <c r="BH50" s="179">
        <f t="shared" si="89"/>
        <v>0</v>
      </c>
      <c r="BI50" s="179">
        <f t="shared" si="89"/>
        <v>0</v>
      </c>
      <c r="BJ50" s="179">
        <f t="shared" si="89"/>
        <v>0</v>
      </c>
      <c r="BK50" s="179">
        <f t="shared" si="89"/>
        <v>0</v>
      </c>
      <c r="BL50" s="179">
        <f t="shared" si="89"/>
        <v>0</v>
      </c>
      <c r="BM50" s="179">
        <f t="shared" si="89"/>
        <v>0</v>
      </c>
      <c r="BN50" s="179">
        <f t="shared" si="89"/>
        <v>0</v>
      </c>
      <c r="BO50" s="179">
        <f t="shared" si="89"/>
        <v>0</v>
      </c>
      <c r="BP50" s="179">
        <f t="shared" si="89"/>
        <v>0</v>
      </c>
      <c r="BQ50" s="179">
        <f t="shared" si="89"/>
        <v>0</v>
      </c>
      <c r="BR50" s="179">
        <f t="shared" ref="BR50:EC50" si="90">-BR$16</f>
        <v>0</v>
      </c>
      <c r="BS50" s="179">
        <f t="shared" si="90"/>
        <v>0</v>
      </c>
      <c r="BT50" s="179">
        <f t="shared" si="90"/>
        <v>0</v>
      </c>
      <c r="BU50" s="179">
        <f t="shared" si="90"/>
        <v>0</v>
      </c>
      <c r="BV50" s="179">
        <f t="shared" si="90"/>
        <v>0</v>
      </c>
      <c r="BW50" s="179">
        <f t="shared" si="90"/>
        <v>0</v>
      </c>
      <c r="BX50" s="179">
        <f t="shared" si="90"/>
        <v>0</v>
      </c>
      <c r="BY50" s="179">
        <f t="shared" si="90"/>
        <v>0</v>
      </c>
      <c r="BZ50" s="179">
        <f t="shared" si="90"/>
        <v>0</v>
      </c>
      <c r="CA50" s="179">
        <f t="shared" si="90"/>
        <v>0</v>
      </c>
      <c r="CB50" s="179">
        <f t="shared" si="90"/>
        <v>0</v>
      </c>
      <c r="CC50" s="179">
        <f t="shared" si="90"/>
        <v>0</v>
      </c>
      <c r="CD50" s="179">
        <f t="shared" si="90"/>
        <v>0</v>
      </c>
      <c r="CE50" s="179">
        <f t="shared" si="90"/>
        <v>0</v>
      </c>
      <c r="CF50" s="179">
        <f t="shared" si="90"/>
        <v>0</v>
      </c>
      <c r="CG50" s="179">
        <f t="shared" si="90"/>
        <v>0</v>
      </c>
      <c r="CH50" s="179">
        <f t="shared" si="90"/>
        <v>0</v>
      </c>
      <c r="CI50" s="179">
        <f t="shared" si="90"/>
        <v>0</v>
      </c>
      <c r="CJ50" s="179">
        <f t="shared" si="90"/>
        <v>0</v>
      </c>
      <c r="CK50" s="179">
        <f t="shared" si="90"/>
        <v>0</v>
      </c>
      <c r="CL50" s="179">
        <f t="shared" si="90"/>
        <v>0</v>
      </c>
      <c r="CM50" s="179">
        <f t="shared" si="90"/>
        <v>0</v>
      </c>
      <c r="CN50" s="179">
        <f t="shared" si="90"/>
        <v>0</v>
      </c>
      <c r="CO50" s="179">
        <f t="shared" si="90"/>
        <v>0</v>
      </c>
      <c r="CP50" s="179">
        <f t="shared" si="90"/>
        <v>0</v>
      </c>
      <c r="CQ50" s="179">
        <f t="shared" si="90"/>
        <v>0</v>
      </c>
      <c r="CR50" s="179">
        <f t="shared" si="90"/>
        <v>0</v>
      </c>
      <c r="CS50" s="179">
        <f t="shared" si="90"/>
        <v>0</v>
      </c>
      <c r="CT50" s="179">
        <f t="shared" si="90"/>
        <v>0</v>
      </c>
      <c r="CU50" s="179">
        <f t="shared" si="90"/>
        <v>0</v>
      </c>
      <c r="CV50" s="179">
        <f t="shared" si="90"/>
        <v>0</v>
      </c>
      <c r="CW50" s="179">
        <f t="shared" si="90"/>
        <v>0</v>
      </c>
      <c r="CX50" s="179">
        <f t="shared" si="90"/>
        <v>0</v>
      </c>
      <c r="CY50" s="179">
        <f t="shared" si="90"/>
        <v>0</v>
      </c>
      <c r="CZ50" s="179">
        <f t="shared" si="90"/>
        <v>0</v>
      </c>
      <c r="DA50" s="179">
        <f t="shared" si="90"/>
        <v>0</v>
      </c>
      <c r="DB50" s="179">
        <f t="shared" si="90"/>
        <v>0</v>
      </c>
      <c r="DC50" s="179">
        <f t="shared" si="90"/>
        <v>0</v>
      </c>
      <c r="DD50" s="179">
        <f t="shared" si="90"/>
        <v>0</v>
      </c>
      <c r="DE50" s="179">
        <f t="shared" si="90"/>
        <v>0</v>
      </c>
      <c r="DF50" s="179">
        <f t="shared" si="90"/>
        <v>0</v>
      </c>
      <c r="DG50" s="179">
        <f t="shared" si="90"/>
        <v>0</v>
      </c>
      <c r="DH50" s="179">
        <f t="shared" si="90"/>
        <v>0</v>
      </c>
      <c r="DI50" s="179">
        <f t="shared" si="90"/>
        <v>0</v>
      </c>
      <c r="DJ50" s="179">
        <f t="shared" si="90"/>
        <v>0</v>
      </c>
      <c r="DK50" s="179">
        <f t="shared" si="90"/>
        <v>0</v>
      </c>
      <c r="DL50" s="179">
        <f t="shared" si="90"/>
        <v>0</v>
      </c>
      <c r="DM50" s="179">
        <f t="shared" si="90"/>
        <v>0</v>
      </c>
      <c r="DN50" s="179">
        <f t="shared" si="90"/>
        <v>0</v>
      </c>
      <c r="DO50" s="179">
        <f t="shared" si="90"/>
        <v>0</v>
      </c>
      <c r="DP50" s="179">
        <f t="shared" si="90"/>
        <v>0</v>
      </c>
      <c r="DQ50" s="179">
        <f t="shared" si="90"/>
        <v>0</v>
      </c>
      <c r="DR50" s="179">
        <f t="shared" si="90"/>
        <v>0</v>
      </c>
      <c r="DS50" s="179">
        <f t="shared" si="90"/>
        <v>0</v>
      </c>
      <c r="DT50" s="179">
        <f t="shared" si="90"/>
        <v>0</v>
      </c>
      <c r="DU50" s="179">
        <f t="shared" ca="1" si="90"/>
        <v>0</v>
      </c>
      <c r="DV50" s="179">
        <f t="shared" si="90"/>
        <v>0</v>
      </c>
      <c r="DW50" s="179">
        <f t="shared" si="90"/>
        <v>0</v>
      </c>
      <c r="DX50" s="179">
        <f t="shared" si="90"/>
        <v>0</v>
      </c>
      <c r="DY50" s="179">
        <f t="shared" si="90"/>
        <v>0</v>
      </c>
      <c r="DZ50" s="179">
        <f t="shared" si="90"/>
        <v>0</v>
      </c>
      <c r="EA50" s="179">
        <f t="shared" si="90"/>
        <v>0</v>
      </c>
      <c r="EB50" s="179">
        <f t="shared" si="90"/>
        <v>0</v>
      </c>
      <c r="EC50" s="179">
        <f t="shared" si="90"/>
        <v>0</v>
      </c>
      <c r="ED50" s="179">
        <f t="shared" ref="ED50:EG50" si="91">-ED$16</f>
        <v>0</v>
      </c>
      <c r="EE50" s="179">
        <f t="shared" si="91"/>
        <v>0</v>
      </c>
      <c r="EF50" s="179">
        <f t="shared" si="91"/>
        <v>0</v>
      </c>
      <c r="EG50" s="180">
        <f t="shared" si="91"/>
        <v>0</v>
      </c>
    </row>
    <row r="51" spans="1:137" x14ac:dyDescent="0.4">
      <c r="A51" s="80" t="s">
        <v>228</v>
      </c>
      <c r="B51" s="177"/>
      <c r="C51" s="177"/>
      <c r="D51" s="177"/>
      <c r="E51" s="179">
        <f>E38+E23</f>
        <v>0</v>
      </c>
      <c r="F51" s="179">
        <f t="shared" ref="F51:BQ51" si="92">F38+F23</f>
        <v>66843.100416666639</v>
      </c>
      <c r="G51" s="179">
        <f t="shared" si="92"/>
        <v>67286.916941266478</v>
      </c>
      <c r="H51" s="179">
        <f t="shared" si="92"/>
        <v>11719.828037145366</v>
      </c>
      <c r="I51" s="179">
        <f t="shared" si="92"/>
        <v>12165.836403811358</v>
      </c>
      <c r="J51" s="179">
        <f t="shared" si="92"/>
        <v>13877.058820803239</v>
      </c>
      <c r="K51" s="179">
        <f t="shared" si="92"/>
        <v>15595.619220243858</v>
      </c>
      <c r="L51" s="179">
        <f t="shared" si="92"/>
        <v>17321.543388534184</v>
      </c>
      <c r="M51" s="179">
        <f t="shared" si="92"/>
        <v>19054.85719463482</v>
      </c>
      <c r="N51" s="179">
        <f t="shared" si="92"/>
        <v>20795.586590315903</v>
      </c>
      <c r="O51" s="179">
        <f t="shared" si="92"/>
        <v>22543.757610408244</v>
      </c>
      <c r="P51" s="179">
        <f t="shared" si="92"/>
        <v>24299.39637305526</v>
      </c>
      <c r="Q51" s="179">
        <f t="shared" si="92"/>
        <v>26062.529079965767</v>
      </c>
      <c r="R51" s="179">
        <f t="shared" si="92"/>
        <v>26991.103600000173</v>
      </c>
      <c r="S51" s="179">
        <f t="shared" si="92"/>
        <v>28769.303136091738</v>
      </c>
      <c r="T51" s="179">
        <f t="shared" si="92"/>
        <v>30555.075725500843</v>
      </c>
      <c r="U51" s="179">
        <f t="shared" si="92"/>
        <v>32348.447906737594</v>
      </c>
      <c r="V51" s="179">
        <f t="shared" si="92"/>
        <v>34149.446303151431</v>
      </c>
      <c r="W51" s="179">
        <f t="shared" si="92"/>
        <v>35958.097623188107</v>
      </c>
      <c r="X51" s="179">
        <f t="shared" si="92"/>
        <v>37774.428660647332</v>
      </c>
      <c r="Y51" s="179">
        <f t="shared" si="92"/>
        <v>39598.466294941587</v>
      </c>
      <c r="Z51" s="179">
        <f t="shared" si="92"/>
        <v>41430.237491355438</v>
      </c>
      <c r="AA51" s="179">
        <f t="shared" si="92"/>
        <v>43269.769301305387</v>
      </c>
      <c r="AB51" s="179">
        <f t="shared" si="92"/>
        <v>45117.088862600831</v>
      </c>
      <c r="AC51" s="179">
        <f t="shared" si="92"/>
        <v>46972.223399705574</v>
      </c>
      <c r="AD51" s="179">
        <f t="shared" si="92"/>
        <v>53431.547851000498</v>
      </c>
      <c r="AE51" s="179">
        <f t="shared" si="92"/>
        <v>55344.950433329956</v>
      </c>
      <c r="AF51" s="179">
        <f t="shared" si="92"/>
        <v>57266.426905220207</v>
      </c>
      <c r="AG51" s="179">
        <f t="shared" si="92"/>
        <v>115208.00545320503</v>
      </c>
      <c r="AH51" s="179">
        <f t="shared" si="92"/>
        <v>117145.71435374039</v>
      </c>
      <c r="AI51" s="179">
        <f t="shared" si="92"/>
        <v>117717.78991567528</v>
      </c>
      <c r="AJ51" s="179">
        <f t="shared" si="92"/>
        <v>118291.27637027609</v>
      </c>
      <c r="AK51" s="179">
        <f t="shared" si="92"/>
        <v>118866.17719718479</v>
      </c>
      <c r="AL51" s="179">
        <f t="shared" si="92"/>
        <v>119442.49588462485</v>
      </c>
      <c r="AM51" s="179">
        <f t="shared" si="92"/>
        <v>120020.23592942303</v>
      </c>
      <c r="AN51" s="179">
        <f t="shared" si="92"/>
        <v>120599.40083702984</v>
      </c>
      <c r="AO51" s="179">
        <f t="shared" si="92"/>
        <v>121179.99412154149</v>
      </c>
      <c r="AP51" s="179">
        <f t="shared" si="92"/>
        <v>87393.92330660588</v>
      </c>
      <c r="AQ51" s="179">
        <f t="shared" si="92"/>
        <v>87984.462394910486</v>
      </c>
      <c r="AR51" s="179">
        <f t="shared" si="92"/>
        <v>88576.457911917882</v>
      </c>
      <c r="AS51" s="179">
        <f t="shared" si="92"/>
        <v>89169.913449574218</v>
      </c>
      <c r="AT51" s="179">
        <f t="shared" si="92"/>
        <v>89764.832608684272</v>
      </c>
      <c r="AU51" s="179">
        <f t="shared" si="92"/>
        <v>90361.218998933371</v>
      </c>
      <c r="AV51" s="179">
        <f t="shared" si="92"/>
        <v>90959.076238909416</v>
      </c>
      <c r="AW51" s="179">
        <f t="shared" si="92"/>
        <v>91558.407956124604</v>
      </c>
      <c r="AX51" s="179">
        <f t="shared" si="92"/>
        <v>92159.217787037473</v>
      </c>
      <c r="AY51" s="179">
        <f t="shared" si="92"/>
        <v>92761.509377075243</v>
      </c>
      <c r="AZ51" s="179">
        <f t="shared" si="92"/>
        <v>93365.286380655583</v>
      </c>
      <c r="BA51" s="179">
        <f t="shared" si="92"/>
        <v>93970.552461209125</v>
      </c>
      <c r="BB51" s="179">
        <f t="shared" si="92"/>
        <v>93678.450905057398</v>
      </c>
      <c r="BC51" s="179">
        <f t="shared" si="92"/>
        <v>94286.706166011121</v>
      </c>
      <c r="BD51" s="179">
        <f t="shared" si="92"/>
        <v>94896.461548528721</v>
      </c>
      <c r="BE51" s="179">
        <f t="shared" si="92"/>
        <v>95507.720752314781</v>
      </c>
      <c r="BF51" s="179">
        <f t="shared" si="92"/>
        <v>96120.487486198093</v>
      </c>
      <c r="BG51" s="179">
        <f t="shared" si="92"/>
        <v>96734.765468154787</v>
      </c>
      <c r="BH51" s="179">
        <f t="shared" si="92"/>
        <v>97350.558425330164</v>
      </c>
      <c r="BI51" s="179">
        <f t="shared" si="92"/>
        <v>97967.870094061684</v>
      </c>
      <c r="BJ51" s="179">
        <f t="shared" si="92"/>
        <v>98586.704219901978</v>
      </c>
      <c r="BK51" s="179">
        <f t="shared" si="92"/>
        <v>99207.064557640842</v>
      </c>
      <c r="BL51" s="179">
        <f t="shared" si="92"/>
        <v>99828.954871328649</v>
      </c>
      <c r="BM51" s="179">
        <f t="shared" si="92"/>
        <v>100452.37893429873</v>
      </c>
      <c r="BN51" s="179">
        <f t="shared" si="92"/>
        <v>100158.68627668632</v>
      </c>
      <c r="BO51" s="179">
        <f t="shared" si="92"/>
        <v>100785.18919546861</v>
      </c>
      <c r="BP51" s="179">
        <f t="shared" si="92"/>
        <v>101413.23723946179</v>
      </c>
      <c r="BQ51" s="179">
        <f t="shared" si="92"/>
        <v>102042.83421936132</v>
      </c>
      <c r="BR51" s="179">
        <f t="shared" ref="BR51:EC51" si="93">BR38+BR23</f>
        <v>102673.98395526128</v>
      </c>
      <c r="BS51" s="179">
        <f t="shared" si="93"/>
        <v>103306.69027667648</v>
      </c>
      <c r="BT51" s="179">
        <f t="shared" si="93"/>
        <v>103940.95702256713</v>
      </c>
      <c r="BU51" s="179">
        <f t="shared" si="93"/>
        <v>104576.78804136069</v>
      </c>
      <c r="BV51" s="179">
        <f t="shared" si="93"/>
        <v>105214.18719097612</v>
      </c>
      <c r="BW51" s="179">
        <f t="shared" si="93"/>
        <v>105853.15833884726</v>
      </c>
      <c r="BX51" s="179">
        <f t="shared" si="93"/>
        <v>106493.70536194566</v>
      </c>
      <c r="BY51" s="179">
        <f t="shared" si="93"/>
        <v>107135.83214680487</v>
      </c>
      <c r="BZ51" s="179">
        <f t="shared" si="93"/>
        <v>106840.64409359256</v>
      </c>
      <c r="CA51" s="179">
        <f t="shared" si="93"/>
        <v>107485.94209993833</v>
      </c>
      <c r="CB51" s="179">
        <f t="shared" si="93"/>
        <v>108132.83158525126</v>
      </c>
      <c r="CC51" s="179">
        <f t="shared" si="93"/>
        <v>108781.31647454789</v>
      </c>
      <c r="CD51" s="179">
        <f t="shared" si="93"/>
        <v>109431.40070252473</v>
      </c>
      <c r="CE51" s="179">
        <f t="shared" si="93"/>
        <v>110083.08821358245</v>
      </c>
      <c r="CF51" s="179">
        <f t="shared" si="93"/>
        <v>110736.38296184977</v>
      </c>
      <c r="CG51" s="179">
        <f t="shared" si="93"/>
        <v>111391.28891120708</v>
      </c>
      <c r="CH51" s="179">
        <f t="shared" si="93"/>
        <v>112047.81003531106</v>
      </c>
      <c r="CI51" s="179">
        <f t="shared" si="93"/>
        <v>112705.9503176182</v>
      </c>
      <c r="CJ51" s="179">
        <f t="shared" si="93"/>
        <v>113365.71375140958</v>
      </c>
      <c r="CK51" s="179">
        <f t="shared" si="93"/>
        <v>114027.10433981463</v>
      </c>
      <c r="CL51" s="179">
        <f t="shared" si="93"/>
        <v>113730.52233681684</v>
      </c>
      <c r="CM51" s="179">
        <f t="shared" si="93"/>
        <v>114395.17928335301</v>
      </c>
      <c r="CN51" s="179">
        <f t="shared" si="93"/>
        <v>115061.47545322539</v>
      </c>
      <c r="CO51" s="179">
        <f t="shared" si="93"/>
        <v>115729.4148892009</v>
      </c>
      <c r="CP51" s="179">
        <f t="shared" si="93"/>
        <v>116399.00164401709</v>
      </c>
      <c r="CQ51" s="179">
        <f t="shared" si="93"/>
        <v>117070.23978040657</v>
      </c>
      <c r="CR51" s="179">
        <f t="shared" si="93"/>
        <v>117743.13337112192</v>
      </c>
      <c r="CS51" s="179">
        <f t="shared" si="93"/>
        <v>118417.68649895994</v>
      </c>
      <c r="CT51" s="179">
        <f t="shared" si="93"/>
        <v>119093.90325678705</v>
      </c>
      <c r="CU51" s="179">
        <f t="shared" si="93"/>
        <v>119771.78774756345</v>
      </c>
      <c r="CV51" s="179">
        <f t="shared" si="93"/>
        <v>120451.34408436865</v>
      </c>
      <c r="CW51" s="179">
        <f t="shared" si="93"/>
        <v>121132.57639042576</v>
      </c>
      <c r="CX51" s="179">
        <f t="shared" si="93"/>
        <v>120834.70785298529</v>
      </c>
      <c r="CY51" s="179">
        <f t="shared" si="93"/>
        <v>121519.30450791755</v>
      </c>
      <c r="CZ51" s="179">
        <f t="shared" si="93"/>
        <v>122205.58956288605</v>
      </c>
      <c r="DA51" s="179">
        <f t="shared" si="93"/>
        <v>122893.56718194077</v>
      </c>
      <c r="DB51" s="179">
        <f t="shared" si="93"/>
        <v>123583.24153940145</v>
      </c>
      <c r="DC51" s="179">
        <f t="shared" si="93"/>
        <v>124274.61681988265</v>
      </c>
      <c r="DD51" s="179">
        <f t="shared" si="93"/>
        <v>124967.69721831944</v>
      </c>
      <c r="DE51" s="179">
        <f t="shared" si="93"/>
        <v>125662.48693999264</v>
      </c>
      <c r="DF51" s="179">
        <f t="shared" si="93"/>
        <v>126358.9902005545</v>
      </c>
      <c r="DG51" s="179">
        <f t="shared" si="93"/>
        <v>127057.21122605423</v>
      </c>
      <c r="DH51" s="179">
        <f t="shared" si="93"/>
        <v>127757.1542529635</v>
      </c>
      <c r="DI51" s="179">
        <f t="shared" si="93"/>
        <v>128458.82352820247</v>
      </c>
      <c r="DJ51" s="179">
        <f t="shared" si="93"/>
        <v>128159.78207879898</v>
      </c>
      <c r="DK51" s="179">
        <f t="shared" si="93"/>
        <v>128864.91663337914</v>
      </c>
      <c r="DL51" s="179">
        <f t="shared" si="93"/>
        <v>129571.79023999664</v>
      </c>
      <c r="DM51" s="179">
        <f t="shared" si="93"/>
        <v>130280.40718762318</v>
      </c>
      <c r="DN51" s="179">
        <f t="shared" si="93"/>
        <v>130990.77177580757</v>
      </c>
      <c r="DO51" s="179">
        <f t="shared" si="93"/>
        <v>131702.88831470322</v>
      </c>
      <c r="DP51" s="179">
        <f t="shared" si="93"/>
        <v>132416.76112509315</v>
      </c>
      <c r="DQ51" s="179">
        <f t="shared" si="93"/>
        <v>133132.39453841653</v>
      </c>
      <c r="DR51" s="179">
        <f t="shared" si="93"/>
        <v>133849.79289679514</v>
      </c>
      <c r="DS51" s="179">
        <f t="shared" si="93"/>
        <v>134568.96055305994</v>
      </c>
      <c r="DT51" s="179">
        <f t="shared" si="93"/>
        <v>135289.90187077646</v>
      </c>
      <c r="DU51" s="179">
        <f t="shared" ca="1" si="93"/>
        <v>20835074.834421471</v>
      </c>
      <c r="DV51" s="179">
        <f t="shared" ca="1" si="93"/>
        <v>0</v>
      </c>
      <c r="DW51" s="179">
        <f t="shared" ca="1" si="93"/>
        <v>0</v>
      </c>
      <c r="DX51" s="179">
        <f t="shared" ca="1" si="93"/>
        <v>0</v>
      </c>
      <c r="DY51" s="179">
        <f t="shared" ca="1" si="93"/>
        <v>0</v>
      </c>
      <c r="DZ51" s="179">
        <f t="shared" ca="1" si="93"/>
        <v>0</v>
      </c>
      <c r="EA51" s="179">
        <f t="shared" ca="1" si="93"/>
        <v>0</v>
      </c>
      <c r="EB51" s="179">
        <f t="shared" ca="1" si="93"/>
        <v>0</v>
      </c>
      <c r="EC51" s="179">
        <f t="shared" ca="1" si="93"/>
        <v>0</v>
      </c>
      <c r="ED51" s="179">
        <f t="shared" ref="ED51:EG51" ca="1" si="94">ED38+ED23</f>
        <v>0</v>
      </c>
      <c r="EE51" s="179">
        <f t="shared" ca="1" si="94"/>
        <v>0</v>
      </c>
      <c r="EF51" s="179">
        <f t="shared" ca="1" si="94"/>
        <v>0</v>
      </c>
      <c r="EG51" s="180">
        <f t="shared" ca="1" si="94"/>
        <v>0</v>
      </c>
    </row>
    <row r="52" spans="1:137" x14ac:dyDescent="0.4">
      <c r="A52" s="80" t="s">
        <v>226</v>
      </c>
      <c r="B52" s="177"/>
      <c r="C52" s="177"/>
      <c r="D52" s="177"/>
      <c r="E52" s="179">
        <f>MIN(E48+E49-E51,E45*$G$7)</f>
        <v>0</v>
      </c>
      <c r="F52" s="179">
        <f t="shared" ref="F52:BQ52" si="95">MIN(F48+F49-F51,F45*$G$7)</f>
        <v>0</v>
      </c>
      <c r="G52" s="179">
        <f t="shared" si="95"/>
        <v>0</v>
      </c>
      <c r="H52" s="179">
        <f t="shared" si="95"/>
        <v>0</v>
      </c>
      <c r="I52" s="179">
        <f t="shared" si="95"/>
        <v>0</v>
      </c>
      <c r="J52" s="179">
        <f t="shared" si="95"/>
        <v>0</v>
      </c>
      <c r="K52" s="179">
        <f t="shared" si="95"/>
        <v>0</v>
      </c>
      <c r="L52" s="179">
        <f t="shared" si="95"/>
        <v>0</v>
      </c>
      <c r="M52" s="179">
        <f t="shared" si="95"/>
        <v>0</v>
      </c>
      <c r="N52" s="179">
        <f t="shared" si="95"/>
        <v>0</v>
      </c>
      <c r="O52" s="179">
        <f t="shared" si="95"/>
        <v>0</v>
      </c>
      <c r="P52" s="179">
        <f t="shared" si="95"/>
        <v>0</v>
      </c>
      <c r="Q52" s="179">
        <f t="shared" si="95"/>
        <v>0</v>
      </c>
      <c r="R52" s="179">
        <f t="shared" si="95"/>
        <v>0</v>
      </c>
      <c r="S52" s="179">
        <f t="shared" si="95"/>
        <v>0</v>
      </c>
      <c r="T52" s="179">
        <f t="shared" si="95"/>
        <v>0</v>
      </c>
      <c r="U52" s="179">
        <f t="shared" si="95"/>
        <v>0</v>
      </c>
      <c r="V52" s="179">
        <f t="shared" si="95"/>
        <v>0</v>
      </c>
      <c r="W52" s="179">
        <f t="shared" si="95"/>
        <v>0</v>
      </c>
      <c r="X52" s="179">
        <f t="shared" si="95"/>
        <v>0</v>
      </c>
      <c r="Y52" s="179">
        <f t="shared" si="95"/>
        <v>0</v>
      </c>
      <c r="Z52" s="179">
        <f t="shared" si="95"/>
        <v>0</v>
      </c>
      <c r="AA52" s="179">
        <f t="shared" si="95"/>
        <v>0</v>
      </c>
      <c r="AB52" s="179">
        <f t="shared" si="95"/>
        <v>0</v>
      </c>
      <c r="AC52" s="179">
        <f t="shared" si="95"/>
        <v>0</v>
      </c>
      <c r="AD52" s="179">
        <f t="shared" si="95"/>
        <v>0</v>
      </c>
      <c r="AE52" s="179">
        <f t="shared" si="95"/>
        <v>0</v>
      </c>
      <c r="AF52" s="179">
        <f t="shared" si="95"/>
        <v>0</v>
      </c>
      <c r="AG52" s="179">
        <f t="shared" si="95"/>
        <v>0</v>
      </c>
      <c r="AH52" s="179">
        <f t="shared" si="95"/>
        <v>0</v>
      </c>
      <c r="AI52" s="179">
        <f t="shared" si="95"/>
        <v>0</v>
      </c>
      <c r="AJ52" s="179">
        <f t="shared" si="95"/>
        <v>0</v>
      </c>
      <c r="AK52" s="179">
        <f t="shared" si="95"/>
        <v>0</v>
      </c>
      <c r="AL52" s="179">
        <f t="shared" si="95"/>
        <v>0</v>
      </c>
      <c r="AM52" s="179">
        <f t="shared" si="95"/>
        <v>0</v>
      </c>
      <c r="AN52" s="179">
        <f t="shared" si="95"/>
        <v>0</v>
      </c>
      <c r="AO52" s="179">
        <f t="shared" si="95"/>
        <v>0</v>
      </c>
      <c r="AP52" s="179">
        <f t="shared" si="95"/>
        <v>0</v>
      </c>
      <c r="AQ52" s="179">
        <f t="shared" si="95"/>
        <v>0</v>
      </c>
      <c r="AR52" s="179">
        <f t="shared" si="95"/>
        <v>0</v>
      </c>
      <c r="AS52" s="179">
        <f t="shared" si="95"/>
        <v>0</v>
      </c>
      <c r="AT52" s="179">
        <f t="shared" si="95"/>
        <v>0</v>
      </c>
      <c r="AU52" s="179">
        <f t="shared" si="95"/>
        <v>0</v>
      </c>
      <c r="AV52" s="179">
        <f t="shared" si="95"/>
        <v>0</v>
      </c>
      <c r="AW52" s="179">
        <f t="shared" si="95"/>
        <v>0</v>
      </c>
      <c r="AX52" s="179">
        <f t="shared" si="95"/>
        <v>0</v>
      </c>
      <c r="AY52" s="179">
        <f t="shared" si="95"/>
        <v>0</v>
      </c>
      <c r="AZ52" s="179">
        <f t="shared" si="95"/>
        <v>0</v>
      </c>
      <c r="BA52" s="179">
        <f t="shared" si="95"/>
        <v>0</v>
      </c>
      <c r="BB52" s="179">
        <f t="shared" si="95"/>
        <v>0</v>
      </c>
      <c r="BC52" s="179">
        <f t="shared" si="95"/>
        <v>0</v>
      </c>
      <c r="BD52" s="179">
        <f t="shared" si="95"/>
        <v>0</v>
      </c>
      <c r="BE52" s="179">
        <f t="shared" si="95"/>
        <v>0</v>
      </c>
      <c r="BF52" s="179">
        <f t="shared" si="95"/>
        <v>0</v>
      </c>
      <c r="BG52" s="179">
        <f t="shared" si="95"/>
        <v>0</v>
      </c>
      <c r="BH52" s="179">
        <f t="shared" si="95"/>
        <v>0</v>
      </c>
      <c r="BI52" s="179">
        <f t="shared" si="95"/>
        <v>0</v>
      </c>
      <c r="BJ52" s="179">
        <f t="shared" si="95"/>
        <v>0</v>
      </c>
      <c r="BK52" s="179">
        <f t="shared" si="95"/>
        <v>0</v>
      </c>
      <c r="BL52" s="179">
        <f t="shared" si="95"/>
        <v>0</v>
      </c>
      <c r="BM52" s="179">
        <f t="shared" si="95"/>
        <v>0</v>
      </c>
      <c r="BN52" s="179">
        <f t="shared" si="95"/>
        <v>0</v>
      </c>
      <c r="BO52" s="179">
        <f t="shared" si="95"/>
        <v>0</v>
      </c>
      <c r="BP52" s="179">
        <f t="shared" si="95"/>
        <v>0</v>
      </c>
      <c r="BQ52" s="179">
        <f t="shared" si="95"/>
        <v>0</v>
      </c>
      <c r="BR52" s="179">
        <f t="shared" ref="BR52:EC52" si="96">MIN(BR48+BR49-BR51,BR45*$G$7)</f>
        <v>0</v>
      </c>
      <c r="BS52" s="179">
        <f t="shared" si="96"/>
        <v>0</v>
      </c>
      <c r="BT52" s="179">
        <f t="shared" si="96"/>
        <v>0</v>
      </c>
      <c r="BU52" s="179">
        <f t="shared" si="96"/>
        <v>0</v>
      </c>
      <c r="BV52" s="179">
        <f t="shared" si="96"/>
        <v>0</v>
      </c>
      <c r="BW52" s="179">
        <f t="shared" si="96"/>
        <v>0</v>
      </c>
      <c r="BX52" s="179">
        <f t="shared" si="96"/>
        <v>0</v>
      </c>
      <c r="BY52" s="179">
        <f t="shared" si="96"/>
        <v>0</v>
      </c>
      <c r="BZ52" s="179">
        <f t="shared" si="96"/>
        <v>0</v>
      </c>
      <c r="CA52" s="179">
        <f t="shared" si="96"/>
        <v>0</v>
      </c>
      <c r="CB52" s="179">
        <f t="shared" si="96"/>
        <v>0</v>
      </c>
      <c r="CC52" s="179">
        <f t="shared" si="96"/>
        <v>0</v>
      </c>
      <c r="CD52" s="179">
        <f t="shared" si="96"/>
        <v>0</v>
      </c>
      <c r="CE52" s="179">
        <f t="shared" si="96"/>
        <v>0</v>
      </c>
      <c r="CF52" s="179">
        <f t="shared" si="96"/>
        <v>0</v>
      </c>
      <c r="CG52" s="179">
        <f t="shared" si="96"/>
        <v>0</v>
      </c>
      <c r="CH52" s="179">
        <f t="shared" si="96"/>
        <v>0</v>
      </c>
      <c r="CI52" s="179">
        <f t="shared" si="96"/>
        <v>0</v>
      </c>
      <c r="CJ52" s="179">
        <f t="shared" si="96"/>
        <v>0</v>
      </c>
      <c r="CK52" s="179">
        <f t="shared" si="96"/>
        <v>0</v>
      </c>
      <c r="CL52" s="179">
        <f t="shared" si="96"/>
        <v>0</v>
      </c>
      <c r="CM52" s="179">
        <f t="shared" si="96"/>
        <v>0</v>
      </c>
      <c r="CN52" s="179">
        <f t="shared" si="96"/>
        <v>0</v>
      </c>
      <c r="CO52" s="179">
        <f t="shared" si="96"/>
        <v>0</v>
      </c>
      <c r="CP52" s="179">
        <f t="shared" si="96"/>
        <v>0</v>
      </c>
      <c r="CQ52" s="179">
        <f t="shared" si="96"/>
        <v>0</v>
      </c>
      <c r="CR52" s="179">
        <f t="shared" si="96"/>
        <v>0</v>
      </c>
      <c r="CS52" s="179">
        <f t="shared" si="96"/>
        <v>0</v>
      </c>
      <c r="CT52" s="179">
        <f t="shared" si="96"/>
        <v>0</v>
      </c>
      <c r="CU52" s="179">
        <f t="shared" si="96"/>
        <v>0</v>
      </c>
      <c r="CV52" s="179">
        <f t="shared" si="96"/>
        <v>0</v>
      </c>
      <c r="CW52" s="179">
        <f t="shared" si="96"/>
        <v>0</v>
      </c>
      <c r="CX52" s="179">
        <f t="shared" si="96"/>
        <v>0</v>
      </c>
      <c r="CY52" s="179">
        <f t="shared" si="96"/>
        <v>0</v>
      </c>
      <c r="CZ52" s="179">
        <f t="shared" si="96"/>
        <v>0</v>
      </c>
      <c r="DA52" s="179">
        <f t="shared" si="96"/>
        <v>0</v>
      </c>
      <c r="DB52" s="179">
        <f t="shared" si="96"/>
        <v>0</v>
      </c>
      <c r="DC52" s="179">
        <f t="shared" si="96"/>
        <v>0</v>
      </c>
      <c r="DD52" s="179">
        <f t="shared" si="96"/>
        <v>0</v>
      </c>
      <c r="DE52" s="179">
        <f t="shared" si="96"/>
        <v>0</v>
      </c>
      <c r="DF52" s="179">
        <f t="shared" si="96"/>
        <v>0</v>
      </c>
      <c r="DG52" s="179">
        <f t="shared" si="96"/>
        <v>0</v>
      </c>
      <c r="DH52" s="179">
        <f t="shared" si="96"/>
        <v>0</v>
      </c>
      <c r="DI52" s="179">
        <f t="shared" si="96"/>
        <v>0</v>
      </c>
      <c r="DJ52" s="179">
        <f t="shared" si="96"/>
        <v>0</v>
      </c>
      <c r="DK52" s="179">
        <f t="shared" si="96"/>
        <v>0</v>
      </c>
      <c r="DL52" s="179">
        <f t="shared" si="96"/>
        <v>0</v>
      </c>
      <c r="DM52" s="179">
        <f t="shared" si="96"/>
        <v>0</v>
      </c>
      <c r="DN52" s="179">
        <f t="shared" si="96"/>
        <v>0</v>
      </c>
      <c r="DO52" s="179">
        <f t="shared" si="96"/>
        <v>0</v>
      </c>
      <c r="DP52" s="179">
        <f t="shared" si="96"/>
        <v>0</v>
      </c>
      <c r="DQ52" s="179">
        <f t="shared" si="96"/>
        <v>0</v>
      </c>
      <c r="DR52" s="179">
        <f t="shared" si="96"/>
        <v>0</v>
      </c>
      <c r="DS52" s="179">
        <f t="shared" si="96"/>
        <v>0</v>
      </c>
      <c r="DT52" s="179">
        <f t="shared" si="96"/>
        <v>0</v>
      </c>
      <c r="DU52" s="179">
        <f t="shared" ca="1" si="96"/>
        <v>4966358.5795258069</v>
      </c>
      <c r="DV52" s="179">
        <f t="shared" ca="1" si="96"/>
        <v>0</v>
      </c>
      <c r="DW52" s="179">
        <f t="shared" ca="1" si="96"/>
        <v>0</v>
      </c>
      <c r="DX52" s="179">
        <f t="shared" ca="1" si="96"/>
        <v>0</v>
      </c>
      <c r="DY52" s="179">
        <f t="shared" ca="1" si="96"/>
        <v>0</v>
      </c>
      <c r="DZ52" s="179">
        <f t="shared" ca="1" si="96"/>
        <v>0</v>
      </c>
      <c r="EA52" s="179">
        <f t="shared" ca="1" si="96"/>
        <v>0</v>
      </c>
      <c r="EB52" s="179">
        <f t="shared" ca="1" si="96"/>
        <v>0</v>
      </c>
      <c r="EC52" s="179">
        <f t="shared" ca="1" si="96"/>
        <v>0</v>
      </c>
      <c r="ED52" s="179">
        <f t="shared" ref="ED52:EG52" ca="1" si="97">MIN(ED48+ED49-ED51,ED45*$G$7)</f>
        <v>0</v>
      </c>
      <c r="EE52" s="179">
        <f t="shared" ca="1" si="97"/>
        <v>0</v>
      </c>
      <c r="EF52" s="179">
        <f t="shared" ca="1" si="97"/>
        <v>0</v>
      </c>
      <c r="EG52" s="180">
        <f t="shared" ca="1" si="97"/>
        <v>0</v>
      </c>
    </row>
    <row r="53" spans="1:137" x14ac:dyDescent="0.4">
      <c r="A53" s="80" t="s">
        <v>77</v>
      </c>
      <c r="B53" s="177"/>
      <c r="C53" s="177"/>
      <c r="D53" s="177"/>
      <c r="E53" s="179">
        <f>E48+E49+E50-E52</f>
        <v>13586781.25</v>
      </c>
      <c r="F53" s="179">
        <f>F48+F49+F50-F51-F52</f>
        <v>13671982.099237764</v>
      </c>
      <c r="G53" s="179">
        <f t="shared" ref="G53:BR53" si="98">G48+G49+G50-G51-G52</f>
        <v>13752730.557038648</v>
      </c>
      <c r="H53" s="179">
        <f t="shared" si="98"/>
        <v>13894911.747495145</v>
      </c>
      <c r="I53" s="179">
        <f t="shared" si="98"/>
        <v>14033195.089024665</v>
      </c>
      <c r="J53" s="179">
        <f t="shared" si="98"/>
        <v>14176357.609214267</v>
      </c>
      <c r="K53" s="179">
        <f t="shared" si="98"/>
        <v>14319403.64050404</v>
      </c>
      <c r="L53" s="179">
        <f t="shared" si="98"/>
        <v>14446739.132391382</v>
      </c>
      <c r="M53" s="179">
        <f t="shared" si="98"/>
        <v>14589351.651516359</v>
      </c>
      <c r="N53" s="179">
        <f t="shared" si="98"/>
        <v>14726524.39192507</v>
      </c>
      <c r="O53" s="179">
        <f t="shared" si="98"/>
        <v>14868778.969698958</v>
      </c>
      <c r="P53" s="179">
        <f t="shared" si="98"/>
        <v>15005473.440254699</v>
      </c>
      <c r="Q53" s="179">
        <f t="shared" si="98"/>
        <v>15147330.847936133</v>
      </c>
      <c r="R53" s="179">
        <f t="shared" si="98"/>
        <v>15289847.147632448</v>
      </c>
      <c r="S53" s="179">
        <f t="shared" si="98"/>
        <v>15426630.888365259</v>
      </c>
      <c r="T53" s="179">
        <f t="shared" si="98"/>
        <v>15568708.745118013</v>
      </c>
      <c r="U53" s="179">
        <f t="shared" si="98"/>
        <v>15704932.755586818</v>
      </c>
      <c r="V53" s="179">
        <f t="shared" si="98"/>
        <v>15846530.600807672</v>
      </c>
      <c r="W53" s="179">
        <f t="shared" si="98"/>
        <v>15987904.356589174</v>
      </c>
      <c r="X53" s="179">
        <f t="shared" si="98"/>
        <v>16111642.439382324</v>
      </c>
      <c r="Y53" s="179">
        <f t="shared" si="98"/>
        <v>16252342.581479536</v>
      </c>
      <c r="Z53" s="179">
        <f t="shared" si="98"/>
        <v>16386886.947160114</v>
      </c>
      <c r="AA53" s="179">
        <f t="shared" si="98"/>
        <v>16526995.931674164</v>
      </c>
      <c r="AB53" s="179">
        <f t="shared" si="98"/>
        <v>16660827.295080513</v>
      </c>
      <c r="AC53" s="179">
        <f t="shared" si="98"/>
        <v>16800299.376615383</v>
      </c>
      <c r="AD53" s="179">
        <f t="shared" si="98"/>
        <v>16934872.907053065</v>
      </c>
      <c r="AE53" s="179">
        <f t="shared" si="98"/>
        <v>17062892.756164499</v>
      </c>
      <c r="AF53" s="179">
        <f t="shared" si="98"/>
        <v>17196569.979520611</v>
      </c>
      <c r="AG53" s="179">
        <f t="shared" si="98"/>
        <v>17267560.336727627</v>
      </c>
      <c r="AH53" s="179">
        <f t="shared" si="98"/>
        <v>17343648.621375103</v>
      </c>
      <c r="AI53" s="179">
        <f t="shared" si="98"/>
        <v>17420016.302425001</v>
      </c>
      <c r="AJ53" s="179">
        <f t="shared" si="98"/>
        <v>17477704.9743843</v>
      </c>
      <c r="AK53" s="179">
        <f t="shared" si="98"/>
        <v>17554424.4363686</v>
      </c>
      <c r="AL53" s="179">
        <f t="shared" si="98"/>
        <v>17625055.024324942</v>
      </c>
      <c r="AM53" s="179">
        <f t="shared" si="98"/>
        <v>17702269.359959334</v>
      </c>
      <c r="AN53" s="179">
        <f t="shared" si="98"/>
        <v>17773343.855377197</v>
      </c>
      <c r="AO53" s="179">
        <f t="shared" si="98"/>
        <v>17851057.870706044</v>
      </c>
      <c r="AP53" s="179">
        <f t="shared" si="98"/>
        <v>17963427.621681891</v>
      </c>
      <c r="AQ53" s="179">
        <f t="shared" si="98"/>
        <v>18069944.784605626</v>
      </c>
      <c r="AR53" s="179">
        <f t="shared" si="98"/>
        <v>18183581.47228983</v>
      </c>
      <c r="AS53" s="179">
        <f t="shared" si="98"/>
        <v>18291296.931997299</v>
      </c>
      <c r="AT53" s="179">
        <f t="shared" si="98"/>
        <v>18406222.303688683</v>
      </c>
      <c r="AU53" s="179">
        <f t="shared" si="98"/>
        <v>18521837.370446928</v>
      </c>
      <c r="AV53" s="179">
        <f t="shared" si="98"/>
        <v>18624706.397804171</v>
      </c>
      <c r="AW53" s="179">
        <f t="shared" si="98"/>
        <v>18741569.239132255</v>
      </c>
      <c r="AX53" s="179">
        <f t="shared" si="98"/>
        <v>18852337.08820596</v>
      </c>
      <c r="AY53" s="179">
        <f t="shared" si="98"/>
        <v>18970544.147348933</v>
      </c>
      <c r="AZ53" s="179">
        <f t="shared" si="98"/>
        <v>19082585.186951682</v>
      </c>
      <c r="BA53" s="179">
        <f t="shared" si="98"/>
        <v>19202159.812561344</v>
      </c>
      <c r="BB53" s="179">
        <f t="shared" si="98"/>
        <v>19323364.64902778</v>
      </c>
      <c r="BC53" s="179">
        <f t="shared" si="98"/>
        <v>19438304.484144144</v>
      </c>
      <c r="BD53" s="179">
        <f t="shared" si="98"/>
        <v>19560933.905582409</v>
      </c>
      <c r="BE53" s="179">
        <f t="shared" si="98"/>
        <v>19677225.041791793</v>
      </c>
      <c r="BF53" s="179">
        <f t="shared" si="98"/>
        <v>19801304.096680142</v>
      </c>
      <c r="BG53" s="179">
        <f t="shared" si="98"/>
        <v>19926157.390059087</v>
      </c>
      <c r="BH53" s="179">
        <f t="shared" si="98"/>
        <v>20030104.240719505</v>
      </c>
      <c r="BI53" s="179">
        <f t="shared" si="98"/>
        <v>20156284.835571762</v>
      </c>
      <c r="BJ53" s="179">
        <f t="shared" si="98"/>
        <v>20275943.237100624</v>
      </c>
      <c r="BK53" s="179">
        <f t="shared" si="98"/>
        <v>20403635.718212623</v>
      </c>
      <c r="BL53" s="179">
        <f t="shared" si="98"/>
        <v>20524730.096748549</v>
      </c>
      <c r="BM53" s="179">
        <f t="shared" si="98"/>
        <v>20653961.332504138</v>
      </c>
      <c r="BN53" s="179">
        <f t="shared" si="98"/>
        <v>20784932.433277186</v>
      </c>
      <c r="BO53" s="179">
        <f t="shared" si="98"/>
        <v>20909199.123130184</v>
      </c>
      <c r="BP53" s="179">
        <f t="shared" si="98"/>
        <v>21041771.931613777</v>
      </c>
      <c r="BQ53" s="179">
        <f t="shared" si="98"/>
        <v>21167561.943467915</v>
      </c>
      <c r="BR53" s="179">
        <f t="shared" si="98"/>
        <v>21301765.234801065</v>
      </c>
      <c r="BS53" s="179">
        <f t="shared" ref="BS53:ED53" si="99">BS48+BS49+BS50-BS51-BS52</f>
        <v>21436837.632353641</v>
      </c>
      <c r="BT53" s="179">
        <f t="shared" si="99"/>
        <v>21549455.231499933</v>
      </c>
      <c r="BU53" s="179">
        <f t="shared" si="99"/>
        <v>21686029.325776529</v>
      </c>
      <c r="BV53" s="179">
        <f t="shared" si="99"/>
        <v>21815623.775300309</v>
      </c>
      <c r="BW53" s="179">
        <f t="shared" si="99"/>
        <v>21953900.079410244</v>
      </c>
      <c r="BX53" s="179">
        <f t="shared" si="99"/>
        <v>22085115.420309294</v>
      </c>
      <c r="BY53" s="179">
        <f t="shared" si="99"/>
        <v>22225124.818168879</v>
      </c>
      <c r="BZ53" s="179">
        <f t="shared" si="99"/>
        <v>22366996.190316591</v>
      </c>
      <c r="CA53" s="179">
        <f t="shared" si="99"/>
        <v>22501692.152702495</v>
      </c>
      <c r="CB53" s="179">
        <f t="shared" si="99"/>
        <v>22645366.285979137</v>
      </c>
      <c r="CC53" s="179">
        <f t="shared" si="99"/>
        <v>22781780.966689594</v>
      </c>
      <c r="CD53" s="179">
        <f t="shared" si="99"/>
        <v>22927290.886863753</v>
      </c>
      <c r="CE53" s="179">
        <f t="shared" si="99"/>
        <v>23073777.459791567</v>
      </c>
      <c r="CF53" s="179">
        <f t="shared" si="99"/>
        <v>23196136.275746208</v>
      </c>
      <c r="CG53" s="179">
        <f t="shared" si="99"/>
        <v>23344323.183553729</v>
      </c>
      <c r="CH53" s="179">
        <f t="shared" si="99"/>
        <v>23485039.42817381</v>
      </c>
      <c r="CI53" s="179">
        <f t="shared" si="99"/>
        <v>23635144.668140832</v>
      </c>
      <c r="CJ53" s="179">
        <f t="shared" si="99"/>
        <v>23777691.920968588</v>
      </c>
      <c r="CK53" s="179">
        <f t="shared" si="99"/>
        <v>23929750.957769103</v>
      </c>
      <c r="CL53" s="179">
        <f t="shared" si="99"/>
        <v>24083808.20524466</v>
      </c>
      <c r="CM53" s="179">
        <f t="shared" si="99"/>
        <v>24230183.962245684</v>
      </c>
      <c r="CN53" s="179">
        <f t="shared" si="99"/>
        <v>24386272.275891569</v>
      </c>
      <c r="CO53" s="179">
        <f t="shared" si="99"/>
        <v>24534588.771004472</v>
      </c>
      <c r="CP53" s="179">
        <f t="shared" si="99"/>
        <v>24692746.024536107</v>
      </c>
      <c r="CQ53" s="179">
        <f t="shared" si="99"/>
        <v>24852001.911179807</v>
      </c>
      <c r="CR53" s="179">
        <f t="shared" si="99"/>
        <v>24994331.053829085</v>
      </c>
      <c r="CS53" s="179">
        <f t="shared" si="99"/>
        <v>25155614.404865749</v>
      </c>
      <c r="CT53" s="179">
        <f t="shared" si="99"/>
        <v>25308896.575411819</v>
      </c>
      <c r="CU53" s="179">
        <f t="shared" si="99"/>
        <v>25472345.99553651</v>
      </c>
      <c r="CV53" s="179">
        <f t="shared" si="99"/>
        <v>25627700.182620969</v>
      </c>
      <c r="CW53" s="179">
        <f t="shared" si="99"/>
        <v>25793356.411071662</v>
      </c>
      <c r="CX53" s="179">
        <f t="shared" si="99"/>
        <v>25961164.2971799</v>
      </c>
      <c r="CY53" s="179">
        <f t="shared" si="99"/>
        <v>26120743.275099505</v>
      </c>
      <c r="CZ53" s="179">
        <f t="shared" si="99"/>
        <v>26290843.928080674</v>
      </c>
      <c r="DA53" s="179">
        <f t="shared" si="99"/>
        <v>26452618.297481082</v>
      </c>
      <c r="DB53" s="179">
        <f t="shared" si="99"/>
        <v>26625055.172159426</v>
      </c>
      <c r="DC53" s="179">
        <f t="shared" si="99"/>
        <v>26798730.340035032</v>
      </c>
      <c r="DD53" s="179">
        <f t="shared" si="99"/>
        <v>26944487.945173696</v>
      </c>
      <c r="DE53" s="179">
        <f t="shared" si="99"/>
        <v>27120349.88062774</v>
      </c>
      <c r="DF53" s="179">
        <f t="shared" si="99"/>
        <v>27287640.423360731</v>
      </c>
      <c r="DG53" s="179">
        <f t="shared" si="99"/>
        <v>27465947.709463112</v>
      </c>
      <c r="DH53" s="179">
        <f t="shared" si="99"/>
        <v>27635582.098901927</v>
      </c>
      <c r="DI53" s="179">
        <f t="shared" si="99"/>
        <v>27816381.441528145</v>
      </c>
      <c r="DJ53" s="179">
        <f t="shared" si="99"/>
        <v>27999503.074940164</v>
      </c>
      <c r="DK53" s="179">
        <f t="shared" si="99"/>
        <v>28173806.850322835</v>
      </c>
      <c r="DL53" s="179">
        <f t="shared" si="99"/>
        <v>28359516.272866335</v>
      </c>
      <c r="DM53" s="179">
        <f t="shared" si="99"/>
        <v>28536302.652958512</v>
      </c>
      <c r="DN53" s="179">
        <f t="shared" si="99"/>
        <v>28724649.631901991</v>
      </c>
      <c r="DO53" s="179">
        <f t="shared" si="99"/>
        <v>28914392.206063844</v>
      </c>
      <c r="DP53" s="179">
        <f t="shared" si="99"/>
        <v>29074073.520971891</v>
      </c>
      <c r="DQ53" s="179">
        <f t="shared" si="99"/>
        <v>29266296.844563682</v>
      </c>
      <c r="DR53" s="179">
        <f t="shared" si="99"/>
        <v>29449332.137476172</v>
      </c>
      <c r="DS53" s="179">
        <f t="shared" si="99"/>
        <v>29644318.256266646</v>
      </c>
      <c r="DT53" s="179">
        <f t="shared" si="99"/>
        <v>29830006.522022836</v>
      </c>
      <c r="DU53" s="179">
        <f t="shared" ca="1" si="99"/>
        <v>4362388.1542128278</v>
      </c>
      <c r="DV53" s="179">
        <f t="shared" ca="1" si="99"/>
        <v>4411205.8037125729</v>
      </c>
      <c r="DW53" s="179">
        <f t="shared" ca="1" si="99"/>
        <v>4458968.7761533931</v>
      </c>
      <c r="DX53" s="179">
        <f t="shared" ca="1" si="99"/>
        <v>4508867.2187379561</v>
      </c>
      <c r="DY53" s="179">
        <f t="shared" ca="1" si="99"/>
        <v>4557687.6343546314</v>
      </c>
      <c r="DZ53" s="179">
        <f t="shared" ca="1" si="99"/>
        <v>4608690.7981259208</v>
      </c>
      <c r="EA53" s="179">
        <f t="shared" ca="1" si="99"/>
        <v>4660264.7168333428</v>
      </c>
      <c r="EB53" s="179">
        <f t="shared" ca="1" si="99"/>
        <v>4707343.498496498</v>
      </c>
      <c r="EC53" s="179">
        <f t="shared" ca="1" si="99"/>
        <v>4760021.3980462216</v>
      </c>
      <c r="ED53" s="179">
        <f t="shared" ca="1" si="99"/>
        <v>4811561.2220692299</v>
      </c>
      <c r="EE53" s="179">
        <f t="shared" ref="EE53:EG53" ca="1" si="100">EE48+EE49+EE50-EE51-EE52</f>
        <v>4865405.3782933112</v>
      </c>
      <c r="EF53" s="179">
        <f t="shared" ca="1" si="100"/>
        <v>4918086.2626903355</v>
      </c>
      <c r="EG53" s="180">
        <f t="shared" ca="1" si="100"/>
        <v>4973122.4958026269</v>
      </c>
    </row>
    <row r="54" spans="1:137" x14ac:dyDescent="0.4">
      <c r="A54" s="110" t="s">
        <v>201</v>
      </c>
      <c r="B54" s="185"/>
      <c r="C54" s="142" t="s">
        <v>167</v>
      </c>
      <c r="D54" s="186">
        <f ca="1">IFERROR(XIRR(E54:EG54,$E$10:$EG$10),0)</f>
        <v>0.1269568383693695</v>
      </c>
      <c r="E54" s="187">
        <f>-E50+E52+E51</f>
        <v>-13586781.25</v>
      </c>
      <c r="F54" s="187">
        <f t="shared" ref="F54:BQ54" si="101">-F50+F52+F51</f>
        <v>66843.100416666639</v>
      </c>
      <c r="G54" s="187">
        <f t="shared" si="101"/>
        <v>67286.916941266478</v>
      </c>
      <c r="H54" s="187">
        <f t="shared" si="101"/>
        <v>11719.828037145366</v>
      </c>
      <c r="I54" s="187">
        <f t="shared" si="101"/>
        <v>12165.836403811358</v>
      </c>
      <c r="J54" s="187">
        <f t="shared" si="101"/>
        <v>13877.058820803239</v>
      </c>
      <c r="K54" s="187">
        <f t="shared" si="101"/>
        <v>15595.619220243858</v>
      </c>
      <c r="L54" s="187">
        <f t="shared" si="101"/>
        <v>17321.543388534184</v>
      </c>
      <c r="M54" s="187">
        <f t="shared" si="101"/>
        <v>19054.85719463482</v>
      </c>
      <c r="N54" s="187">
        <f t="shared" si="101"/>
        <v>20795.586590315903</v>
      </c>
      <c r="O54" s="187">
        <f t="shared" si="101"/>
        <v>22543.757610408244</v>
      </c>
      <c r="P54" s="187">
        <f t="shared" si="101"/>
        <v>24299.39637305526</v>
      </c>
      <c r="Q54" s="187">
        <f t="shared" si="101"/>
        <v>26062.529079965767</v>
      </c>
      <c r="R54" s="187">
        <f t="shared" si="101"/>
        <v>26991.103600000173</v>
      </c>
      <c r="S54" s="187">
        <f t="shared" si="101"/>
        <v>28769.303136091738</v>
      </c>
      <c r="T54" s="187">
        <f t="shared" si="101"/>
        <v>30555.075725500843</v>
      </c>
      <c r="U54" s="187">
        <f t="shared" si="101"/>
        <v>32348.447906737594</v>
      </c>
      <c r="V54" s="187">
        <f t="shared" si="101"/>
        <v>34149.446303151431</v>
      </c>
      <c r="W54" s="187">
        <f t="shared" si="101"/>
        <v>35958.097623188107</v>
      </c>
      <c r="X54" s="187">
        <f t="shared" si="101"/>
        <v>37774.428660647332</v>
      </c>
      <c r="Y54" s="187">
        <f t="shared" si="101"/>
        <v>39598.466294941587</v>
      </c>
      <c r="Z54" s="187">
        <f t="shared" si="101"/>
        <v>41430.237491355438</v>
      </c>
      <c r="AA54" s="187">
        <f t="shared" si="101"/>
        <v>43269.769301305387</v>
      </c>
      <c r="AB54" s="187">
        <f t="shared" si="101"/>
        <v>45117.088862600831</v>
      </c>
      <c r="AC54" s="187">
        <f t="shared" si="101"/>
        <v>46972.223399705574</v>
      </c>
      <c r="AD54" s="187">
        <f t="shared" si="101"/>
        <v>53431.547851000498</v>
      </c>
      <c r="AE54" s="187">
        <f t="shared" si="101"/>
        <v>55344.950433329956</v>
      </c>
      <c r="AF54" s="187">
        <f t="shared" si="101"/>
        <v>57266.426905220207</v>
      </c>
      <c r="AG54" s="187">
        <f t="shared" si="101"/>
        <v>115208.00545320503</v>
      </c>
      <c r="AH54" s="187">
        <f t="shared" si="101"/>
        <v>117145.71435374039</v>
      </c>
      <c r="AI54" s="187">
        <f t="shared" si="101"/>
        <v>117717.78991567528</v>
      </c>
      <c r="AJ54" s="187">
        <f t="shared" si="101"/>
        <v>118291.27637027609</v>
      </c>
      <c r="AK54" s="187">
        <f t="shared" si="101"/>
        <v>118866.17719718479</v>
      </c>
      <c r="AL54" s="187">
        <f t="shared" si="101"/>
        <v>119442.49588462485</v>
      </c>
      <c r="AM54" s="187">
        <f t="shared" si="101"/>
        <v>120020.23592942303</v>
      </c>
      <c r="AN54" s="187">
        <f t="shared" si="101"/>
        <v>120599.40083702984</v>
      </c>
      <c r="AO54" s="187">
        <f t="shared" si="101"/>
        <v>121179.99412154149</v>
      </c>
      <c r="AP54" s="187">
        <f t="shared" si="101"/>
        <v>87393.92330660588</v>
      </c>
      <c r="AQ54" s="187">
        <f t="shared" si="101"/>
        <v>87984.462394910486</v>
      </c>
      <c r="AR54" s="187">
        <f t="shared" si="101"/>
        <v>88576.457911917882</v>
      </c>
      <c r="AS54" s="187">
        <f t="shared" si="101"/>
        <v>89169.913449574218</v>
      </c>
      <c r="AT54" s="187">
        <f t="shared" si="101"/>
        <v>89764.832608684272</v>
      </c>
      <c r="AU54" s="187">
        <f t="shared" si="101"/>
        <v>90361.218998933371</v>
      </c>
      <c r="AV54" s="187">
        <f t="shared" si="101"/>
        <v>90959.076238909416</v>
      </c>
      <c r="AW54" s="187">
        <f t="shared" si="101"/>
        <v>91558.407956124604</v>
      </c>
      <c r="AX54" s="187">
        <f t="shared" si="101"/>
        <v>92159.217787037473</v>
      </c>
      <c r="AY54" s="187">
        <f t="shared" si="101"/>
        <v>92761.509377075243</v>
      </c>
      <c r="AZ54" s="187">
        <f t="shared" si="101"/>
        <v>93365.286380655583</v>
      </c>
      <c r="BA54" s="187">
        <f t="shared" si="101"/>
        <v>93970.552461209125</v>
      </c>
      <c r="BB54" s="187">
        <f t="shared" si="101"/>
        <v>93678.450905057398</v>
      </c>
      <c r="BC54" s="187">
        <f t="shared" si="101"/>
        <v>94286.706166011121</v>
      </c>
      <c r="BD54" s="187">
        <f t="shared" si="101"/>
        <v>94896.461548528721</v>
      </c>
      <c r="BE54" s="187">
        <f t="shared" si="101"/>
        <v>95507.720752314781</v>
      </c>
      <c r="BF54" s="187">
        <f t="shared" si="101"/>
        <v>96120.487486198093</v>
      </c>
      <c r="BG54" s="187">
        <f t="shared" si="101"/>
        <v>96734.765468154787</v>
      </c>
      <c r="BH54" s="187">
        <f t="shared" si="101"/>
        <v>97350.558425330164</v>
      </c>
      <c r="BI54" s="187">
        <f t="shared" si="101"/>
        <v>97967.870094061684</v>
      </c>
      <c r="BJ54" s="187">
        <f t="shared" si="101"/>
        <v>98586.704219901978</v>
      </c>
      <c r="BK54" s="187">
        <f t="shared" si="101"/>
        <v>99207.064557640842</v>
      </c>
      <c r="BL54" s="187">
        <f t="shared" si="101"/>
        <v>99828.954871328649</v>
      </c>
      <c r="BM54" s="187">
        <f t="shared" si="101"/>
        <v>100452.37893429873</v>
      </c>
      <c r="BN54" s="187">
        <f t="shared" si="101"/>
        <v>100158.68627668632</v>
      </c>
      <c r="BO54" s="187">
        <f t="shared" si="101"/>
        <v>100785.18919546861</v>
      </c>
      <c r="BP54" s="187">
        <f t="shared" si="101"/>
        <v>101413.23723946179</v>
      </c>
      <c r="BQ54" s="187">
        <f t="shared" si="101"/>
        <v>102042.83421936132</v>
      </c>
      <c r="BR54" s="187">
        <f t="shared" ref="BR54:EC54" si="102">-BR50+BR52+BR51</f>
        <v>102673.98395526128</v>
      </c>
      <c r="BS54" s="187">
        <f t="shared" si="102"/>
        <v>103306.69027667648</v>
      </c>
      <c r="BT54" s="187">
        <f t="shared" si="102"/>
        <v>103940.95702256713</v>
      </c>
      <c r="BU54" s="187">
        <f t="shared" si="102"/>
        <v>104576.78804136069</v>
      </c>
      <c r="BV54" s="187">
        <f t="shared" si="102"/>
        <v>105214.18719097612</v>
      </c>
      <c r="BW54" s="187">
        <f t="shared" si="102"/>
        <v>105853.15833884726</v>
      </c>
      <c r="BX54" s="187">
        <f t="shared" si="102"/>
        <v>106493.70536194566</v>
      </c>
      <c r="BY54" s="187">
        <f t="shared" si="102"/>
        <v>107135.83214680487</v>
      </c>
      <c r="BZ54" s="187">
        <f t="shared" si="102"/>
        <v>106840.64409359256</v>
      </c>
      <c r="CA54" s="187">
        <f t="shared" si="102"/>
        <v>107485.94209993833</v>
      </c>
      <c r="CB54" s="187">
        <f t="shared" si="102"/>
        <v>108132.83158525126</v>
      </c>
      <c r="CC54" s="187">
        <f t="shared" si="102"/>
        <v>108781.31647454789</v>
      </c>
      <c r="CD54" s="187">
        <f t="shared" si="102"/>
        <v>109431.40070252473</v>
      </c>
      <c r="CE54" s="187">
        <f t="shared" si="102"/>
        <v>110083.08821358245</v>
      </c>
      <c r="CF54" s="187">
        <f t="shared" si="102"/>
        <v>110736.38296184977</v>
      </c>
      <c r="CG54" s="187">
        <f t="shared" si="102"/>
        <v>111391.28891120708</v>
      </c>
      <c r="CH54" s="187">
        <f t="shared" si="102"/>
        <v>112047.81003531106</v>
      </c>
      <c r="CI54" s="187">
        <f t="shared" si="102"/>
        <v>112705.9503176182</v>
      </c>
      <c r="CJ54" s="187">
        <f t="shared" si="102"/>
        <v>113365.71375140958</v>
      </c>
      <c r="CK54" s="187">
        <f t="shared" si="102"/>
        <v>114027.10433981463</v>
      </c>
      <c r="CL54" s="187">
        <f t="shared" si="102"/>
        <v>113730.52233681684</v>
      </c>
      <c r="CM54" s="187">
        <f t="shared" si="102"/>
        <v>114395.17928335301</v>
      </c>
      <c r="CN54" s="187">
        <f t="shared" si="102"/>
        <v>115061.47545322539</v>
      </c>
      <c r="CO54" s="187">
        <f t="shared" si="102"/>
        <v>115729.4148892009</v>
      </c>
      <c r="CP54" s="187">
        <f t="shared" si="102"/>
        <v>116399.00164401709</v>
      </c>
      <c r="CQ54" s="187">
        <f t="shared" si="102"/>
        <v>117070.23978040657</v>
      </c>
      <c r="CR54" s="187">
        <f t="shared" si="102"/>
        <v>117743.13337112192</v>
      </c>
      <c r="CS54" s="187">
        <f t="shared" si="102"/>
        <v>118417.68649895994</v>
      </c>
      <c r="CT54" s="187">
        <f t="shared" si="102"/>
        <v>119093.90325678705</v>
      </c>
      <c r="CU54" s="187">
        <f t="shared" si="102"/>
        <v>119771.78774756345</v>
      </c>
      <c r="CV54" s="187">
        <f t="shared" si="102"/>
        <v>120451.34408436865</v>
      </c>
      <c r="CW54" s="187">
        <f t="shared" si="102"/>
        <v>121132.57639042576</v>
      </c>
      <c r="CX54" s="187">
        <f t="shared" si="102"/>
        <v>120834.70785298529</v>
      </c>
      <c r="CY54" s="187">
        <f t="shared" si="102"/>
        <v>121519.30450791755</v>
      </c>
      <c r="CZ54" s="187">
        <f t="shared" si="102"/>
        <v>122205.58956288605</v>
      </c>
      <c r="DA54" s="187">
        <f t="shared" si="102"/>
        <v>122893.56718194077</v>
      </c>
      <c r="DB54" s="187">
        <f t="shared" si="102"/>
        <v>123583.24153940145</v>
      </c>
      <c r="DC54" s="187">
        <f t="shared" si="102"/>
        <v>124274.61681988265</v>
      </c>
      <c r="DD54" s="187">
        <f t="shared" si="102"/>
        <v>124967.69721831944</v>
      </c>
      <c r="DE54" s="187">
        <f t="shared" si="102"/>
        <v>125662.48693999264</v>
      </c>
      <c r="DF54" s="187">
        <f t="shared" si="102"/>
        <v>126358.9902005545</v>
      </c>
      <c r="DG54" s="187">
        <f t="shared" si="102"/>
        <v>127057.21122605423</v>
      </c>
      <c r="DH54" s="187">
        <f t="shared" si="102"/>
        <v>127757.1542529635</v>
      </c>
      <c r="DI54" s="187">
        <f t="shared" si="102"/>
        <v>128458.82352820247</v>
      </c>
      <c r="DJ54" s="187">
        <f t="shared" si="102"/>
        <v>128159.78207879898</v>
      </c>
      <c r="DK54" s="187">
        <f t="shared" si="102"/>
        <v>128864.91663337914</v>
      </c>
      <c r="DL54" s="187">
        <f t="shared" si="102"/>
        <v>129571.79023999664</v>
      </c>
      <c r="DM54" s="187">
        <f t="shared" si="102"/>
        <v>130280.40718762318</v>
      </c>
      <c r="DN54" s="187">
        <f t="shared" si="102"/>
        <v>130990.77177580757</v>
      </c>
      <c r="DO54" s="187">
        <f t="shared" si="102"/>
        <v>131702.88831470322</v>
      </c>
      <c r="DP54" s="187">
        <f t="shared" si="102"/>
        <v>132416.76112509315</v>
      </c>
      <c r="DQ54" s="187">
        <f t="shared" si="102"/>
        <v>133132.39453841653</v>
      </c>
      <c r="DR54" s="187">
        <f t="shared" si="102"/>
        <v>133849.79289679514</v>
      </c>
      <c r="DS54" s="187">
        <f t="shared" si="102"/>
        <v>134568.96055305994</v>
      </c>
      <c r="DT54" s="187">
        <f t="shared" si="102"/>
        <v>135289.90187077646</v>
      </c>
      <c r="DU54" s="187">
        <f t="shared" ca="1" si="102"/>
        <v>25801433.413947277</v>
      </c>
      <c r="DV54" s="187">
        <f t="shared" ca="1" si="102"/>
        <v>0</v>
      </c>
      <c r="DW54" s="187">
        <f t="shared" ca="1" si="102"/>
        <v>0</v>
      </c>
      <c r="DX54" s="187">
        <f t="shared" ca="1" si="102"/>
        <v>0</v>
      </c>
      <c r="DY54" s="187">
        <f t="shared" ca="1" si="102"/>
        <v>0</v>
      </c>
      <c r="DZ54" s="187">
        <f t="shared" ca="1" si="102"/>
        <v>0</v>
      </c>
      <c r="EA54" s="187">
        <f t="shared" ca="1" si="102"/>
        <v>0</v>
      </c>
      <c r="EB54" s="187">
        <f t="shared" ca="1" si="102"/>
        <v>0</v>
      </c>
      <c r="EC54" s="187">
        <f t="shared" ca="1" si="102"/>
        <v>0</v>
      </c>
      <c r="ED54" s="187">
        <f t="shared" ref="ED54:EG54" ca="1" si="103">-ED50+ED52+ED51</f>
        <v>0</v>
      </c>
      <c r="EE54" s="187">
        <f t="shared" ca="1" si="103"/>
        <v>0</v>
      </c>
      <c r="EF54" s="187">
        <f t="shared" ca="1" si="103"/>
        <v>0</v>
      </c>
      <c r="EG54" s="188">
        <f t="shared" ca="1" si="103"/>
        <v>0</v>
      </c>
    </row>
    <row r="55" spans="1:137" x14ac:dyDescent="0.4">
      <c r="A55" s="80"/>
      <c r="B55" s="177"/>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177"/>
      <c r="BA55" s="177"/>
      <c r="BB55" s="177"/>
      <c r="BC55" s="177"/>
      <c r="BD55" s="177"/>
      <c r="BE55" s="177"/>
      <c r="BF55" s="177"/>
      <c r="BG55" s="177"/>
      <c r="BH55" s="177"/>
      <c r="BI55" s="177"/>
      <c r="BJ55" s="177"/>
      <c r="BK55" s="177"/>
      <c r="BL55" s="177"/>
      <c r="BM55" s="177"/>
      <c r="BN55" s="177"/>
      <c r="BO55" s="177"/>
      <c r="BP55" s="177"/>
      <c r="BQ55" s="177"/>
      <c r="BR55" s="177"/>
      <c r="BS55" s="177"/>
      <c r="BT55" s="177"/>
      <c r="BU55" s="177"/>
      <c r="BV55" s="177"/>
      <c r="BW55" s="177"/>
      <c r="BX55" s="177"/>
      <c r="BY55" s="177"/>
      <c r="BZ55" s="177"/>
      <c r="CA55" s="177"/>
      <c r="CB55" s="177"/>
      <c r="CC55" s="177"/>
      <c r="CD55" s="177"/>
      <c r="CE55" s="177"/>
      <c r="CF55" s="177"/>
      <c r="CG55" s="177"/>
      <c r="CH55" s="177"/>
      <c r="CI55" s="177"/>
      <c r="CJ55" s="177"/>
      <c r="CK55" s="177"/>
      <c r="CL55" s="177"/>
      <c r="CM55" s="177"/>
      <c r="CN55" s="177"/>
      <c r="CO55" s="177"/>
      <c r="CP55" s="177"/>
      <c r="CQ55" s="177"/>
      <c r="CR55" s="177"/>
      <c r="CS55" s="177"/>
      <c r="CT55" s="177"/>
      <c r="CU55" s="177"/>
      <c r="CV55" s="177"/>
      <c r="CW55" s="177"/>
      <c r="CX55" s="177"/>
      <c r="CY55" s="177"/>
      <c r="CZ55" s="177"/>
      <c r="DA55" s="177"/>
      <c r="DB55" s="177"/>
      <c r="DC55" s="177"/>
      <c r="DD55" s="177"/>
      <c r="DE55" s="177"/>
      <c r="DF55" s="177"/>
      <c r="DG55" s="177"/>
      <c r="DH55" s="177"/>
      <c r="DI55" s="177"/>
      <c r="DJ55" s="177"/>
      <c r="DK55" s="177"/>
      <c r="DL55" s="177"/>
      <c r="DM55" s="177"/>
      <c r="DN55" s="177"/>
      <c r="DO55" s="177"/>
      <c r="DP55" s="177"/>
      <c r="DQ55" s="177"/>
      <c r="DR55" s="177"/>
      <c r="DS55" s="177"/>
      <c r="DT55" s="177"/>
      <c r="DU55" s="177"/>
      <c r="DV55" s="177"/>
      <c r="DW55" s="177"/>
      <c r="DX55" s="177"/>
      <c r="DY55" s="177"/>
      <c r="DZ55" s="177"/>
      <c r="EA55" s="177"/>
      <c r="EB55" s="177"/>
      <c r="EC55" s="177"/>
      <c r="ED55" s="177"/>
      <c r="EE55" s="177"/>
      <c r="EF55" s="177"/>
      <c r="EG55" s="138"/>
    </row>
    <row r="56" spans="1:137" x14ac:dyDescent="0.4">
      <c r="A56" s="80" t="s">
        <v>232</v>
      </c>
      <c r="B56" s="177"/>
      <c r="C56" s="177"/>
      <c r="D56" s="177"/>
      <c r="E56" s="179">
        <f>E52</f>
        <v>0</v>
      </c>
      <c r="F56" s="179">
        <f t="shared" ref="F56:BQ56" si="104">F52</f>
        <v>0</v>
      </c>
      <c r="G56" s="179">
        <f t="shared" si="104"/>
        <v>0</v>
      </c>
      <c r="H56" s="179">
        <f t="shared" si="104"/>
        <v>0</v>
      </c>
      <c r="I56" s="179">
        <f t="shared" si="104"/>
        <v>0</v>
      </c>
      <c r="J56" s="179">
        <f t="shared" si="104"/>
        <v>0</v>
      </c>
      <c r="K56" s="179">
        <f t="shared" si="104"/>
        <v>0</v>
      </c>
      <c r="L56" s="179">
        <f t="shared" si="104"/>
        <v>0</v>
      </c>
      <c r="M56" s="179">
        <f t="shared" si="104"/>
        <v>0</v>
      </c>
      <c r="N56" s="179">
        <f t="shared" si="104"/>
        <v>0</v>
      </c>
      <c r="O56" s="179">
        <f t="shared" si="104"/>
        <v>0</v>
      </c>
      <c r="P56" s="179">
        <f t="shared" si="104"/>
        <v>0</v>
      </c>
      <c r="Q56" s="179">
        <f t="shared" si="104"/>
        <v>0</v>
      </c>
      <c r="R56" s="179">
        <f t="shared" si="104"/>
        <v>0</v>
      </c>
      <c r="S56" s="179">
        <f t="shared" si="104"/>
        <v>0</v>
      </c>
      <c r="T56" s="179">
        <f t="shared" si="104"/>
        <v>0</v>
      </c>
      <c r="U56" s="179">
        <f t="shared" si="104"/>
        <v>0</v>
      </c>
      <c r="V56" s="179">
        <f t="shared" si="104"/>
        <v>0</v>
      </c>
      <c r="W56" s="179">
        <f t="shared" si="104"/>
        <v>0</v>
      </c>
      <c r="X56" s="179">
        <f t="shared" si="104"/>
        <v>0</v>
      </c>
      <c r="Y56" s="179">
        <f t="shared" si="104"/>
        <v>0</v>
      </c>
      <c r="Z56" s="179">
        <f t="shared" si="104"/>
        <v>0</v>
      </c>
      <c r="AA56" s="179">
        <f t="shared" si="104"/>
        <v>0</v>
      </c>
      <c r="AB56" s="179">
        <f t="shared" si="104"/>
        <v>0</v>
      </c>
      <c r="AC56" s="179">
        <f t="shared" si="104"/>
        <v>0</v>
      </c>
      <c r="AD56" s="179">
        <f t="shared" si="104"/>
        <v>0</v>
      </c>
      <c r="AE56" s="179">
        <f t="shared" si="104"/>
        <v>0</v>
      </c>
      <c r="AF56" s="179">
        <f t="shared" si="104"/>
        <v>0</v>
      </c>
      <c r="AG56" s="179">
        <f t="shared" si="104"/>
        <v>0</v>
      </c>
      <c r="AH56" s="179">
        <f t="shared" si="104"/>
        <v>0</v>
      </c>
      <c r="AI56" s="179">
        <f t="shared" si="104"/>
        <v>0</v>
      </c>
      <c r="AJ56" s="179">
        <f t="shared" si="104"/>
        <v>0</v>
      </c>
      <c r="AK56" s="179">
        <f t="shared" si="104"/>
        <v>0</v>
      </c>
      <c r="AL56" s="179">
        <f t="shared" si="104"/>
        <v>0</v>
      </c>
      <c r="AM56" s="179">
        <f t="shared" si="104"/>
        <v>0</v>
      </c>
      <c r="AN56" s="179">
        <f t="shared" si="104"/>
        <v>0</v>
      </c>
      <c r="AO56" s="179">
        <f t="shared" si="104"/>
        <v>0</v>
      </c>
      <c r="AP56" s="179">
        <f t="shared" si="104"/>
        <v>0</v>
      </c>
      <c r="AQ56" s="179">
        <f t="shared" si="104"/>
        <v>0</v>
      </c>
      <c r="AR56" s="179">
        <f t="shared" si="104"/>
        <v>0</v>
      </c>
      <c r="AS56" s="179">
        <f t="shared" si="104"/>
        <v>0</v>
      </c>
      <c r="AT56" s="179">
        <f t="shared" si="104"/>
        <v>0</v>
      </c>
      <c r="AU56" s="179">
        <f t="shared" si="104"/>
        <v>0</v>
      </c>
      <c r="AV56" s="179">
        <f t="shared" si="104"/>
        <v>0</v>
      </c>
      <c r="AW56" s="179">
        <f t="shared" si="104"/>
        <v>0</v>
      </c>
      <c r="AX56" s="179">
        <f t="shared" si="104"/>
        <v>0</v>
      </c>
      <c r="AY56" s="179">
        <f t="shared" si="104"/>
        <v>0</v>
      </c>
      <c r="AZ56" s="179">
        <f t="shared" si="104"/>
        <v>0</v>
      </c>
      <c r="BA56" s="179">
        <f t="shared" si="104"/>
        <v>0</v>
      </c>
      <c r="BB56" s="179">
        <f t="shared" si="104"/>
        <v>0</v>
      </c>
      <c r="BC56" s="179">
        <f t="shared" si="104"/>
        <v>0</v>
      </c>
      <c r="BD56" s="179">
        <f t="shared" si="104"/>
        <v>0</v>
      </c>
      <c r="BE56" s="179">
        <f t="shared" si="104"/>
        <v>0</v>
      </c>
      <c r="BF56" s="179">
        <f t="shared" si="104"/>
        <v>0</v>
      </c>
      <c r="BG56" s="179">
        <f t="shared" si="104"/>
        <v>0</v>
      </c>
      <c r="BH56" s="179">
        <f t="shared" si="104"/>
        <v>0</v>
      </c>
      <c r="BI56" s="179">
        <f t="shared" si="104"/>
        <v>0</v>
      </c>
      <c r="BJ56" s="179">
        <f t="shared" si="104"/>
        <v>0</v>
      </c>
      <c r="BK56" s="179">
        <f t="shared" si="104"/>
        <v>0</v>
      </c>
      <c r="BL56" s="179">
        <f t="shared" si="104"/>
        <v>0</v>
      </c>
      <c r="BM56" s="179">
        <f t="shared" si="104"/>
        <v>0</v>
      </c>
      <c r="BN56" s="179">
        <f t="shared" si="104"/>
        <v>0</v>
      </c>
      <c r="BO56" s="179">
        <f t="shared" si="104"/>
        <v>0</v>
      </c>
      <c r="BP56" s="179">
        <f t="shared" si="104"/>
        <v>0</v>
      </c>
      <c r="BQ56" s="179">
        <f t="shared" si="104"/>
        <v>0</v>
      </c>
      <c r="BR56" s="179">
        <f t="shared" ref="BR56:EC56" si="105">BR52</f>
        <v>0</v>
      </c>
      <c r="BS56" s="179">
        <f t="shared" si="105"/>
        <v>0</v>
      </c>
      <c r="BT56" s="179">
        <f t="shared" si="105"/>
        <v>0</v>
      </c>
      <c r="BU56" s="179">
        <f t="shared" si="105"/>
        <v>0</v>
      </c>
      <c r="BV56" s="179">
        <f t="shared" si="105"/>
        <v>0</v>
      </c>
      <c r="BW56" s="179">
        <f t="shared" si="105"/>
        <v>0</v>
      </c>
      <c r="BX56" s="179">
        <f t="shared" si="105"/>
        <v>0</v>
      </c>
      <c r="BY56" s="179">
        <f t="shared" si="105"/>
        <v>0</v>
      </c>
      <c r="BZ56" s="179">
        <f t="shared" si="105"/>
        <v>0</v>
      </c>
      <c r="CA56" s="179">
        <f t="shared" si="105"/>
        <v>0</v>
      </c>
      <c r="CB56" s="179">
        <f t="shared" si="105"/>
        <v>0</v>
      </c>
      <c r="CC56" s="179">
        <f t="shared" si="105"/>
        <v>0</v>
      </c>
      <c r="CD56" s="179">
        <f t="shared" si="105"/>
        <v>0</v>
      </c>
      <c r="CE56" s="179">
        <f t="shared" si="105"/>
        <v>0</v>
      </c>
      <c r="CF56" s="179">
        <f t="shared" si="105"/>
        <v>0</v>
      </c>
      <c r="CG56" s="179">
        <f t="shared" si="105"/>
        <v>0</v>
      </c>
      <c r="CH56" s="179">
        <f t="shared" si="105"/>
        <v>0</v>
      </c>
      <c r="CI56" s="179">
        <f t="shared" si="105"/>
        <v>0</v>
      </c>
      <c r="CJ56" s="179">
        <f t="shared" si="105"/>
        <v>0</v>
      </c>
      <c r="CK56" s="179">
        <f t="shared" si="105"/>
        <v>0</v>
      </c>
      <c r="CL56" s="179">
        <f t="shared" si="105"/>
        <v>0</v>
      </c>
      <c r="CM56" s="179">
        <f t="shared" si="105"/>
        <v>0</v>
      </c>
      <c r="CN56" s="179">
        <f t="shared" si="105"/>
        <v>0</v>
      </c>
      <c r="CO56" s="179">
        <f t="shared" si="105"/>
        <v>0</v>
      </c>
      <c r="CP56" s="179">
        <f t="shared" si="105"/>
        <v>0</v>
      </c>
      <c r="CQ56" s="179">
        <f t="shared" si="105"/>
        <v>0</v>
      </c>
      <c r="CR56" s="179">
        <f t="shared" si="105"/>
        <v>0</v>
      </c>
      <c r="CS56" s="179">
        <f t="shared" si="105"/>
        <v>0</v>
      </c>
      <c r="CT56" s="179">
        <f t="shared" si="105"/>
        <v>0</v>
      </c>
      <c r="CU56" s="179">
        <f t="shared" si="105"/>
        <v>0</v>
      </c>
      <c r="CV56" s="179">
        <f t="shared" si="105"/>
        <v>0</v>
      </c>
      <c r="CW56" s="179">
        <f t="shared" si="105"/>
        <v>0</v>
      </c>
      <c r="CX56" s="179">
        <f t="shared" si="105"/>
        <v>0</v>
      </c>
      <c r="CY56" s="179">
        <f t="shared" si="105"/>
        <v>0</v>
      </c>
      <c r="CZ56" s="179">
        <f t="shared" si="105"/>
        <v>0</v>
      </c>
      <c r="DA56" s="179">
        <f t="shared" si="105"/>
        <v>0</v>
      </c>
      <c r="DB56" s="179">
        <f t="shared" si="105"/>
        <v>0</v>
      </c>
      <c r="DC56" s="179">
        <f t="shared" si="105"/>
        <v>0</v>
      </c>
      <c r="DD56" s="179">
        <f t="shared" si="105"/>
        <v>0</v>
      </c>
      <c r="DE56" s="179">
        <f t="shared" si="105"/>
        <v>0</v>
      </c>
      <c r="DF56" s="179">
        <f t="shared" si="105"/>
        <v>0</v>
      </c>
      <c r="DG56" s="179">
        <f t="shared" si="105"/>
        <v>0</v>
      </c>
      <c r="DH56" s="179">
        <f t="shared" si="105"/>
        <v>0</v>
      </c>
      <c r="DI56" s="179">
        <f t="shared" si="105"/>
        <v>0</v>
      </c>
      <c r="DJ56" s="179">
        <f t="shared" si="105"/>
        <v>0</v>
      </c>
      <c r="DK56" s="179">
        <f t="shared" si="105"/>
        <v>0</v>
      </c>
      <c r="DL56" s="179">
        <f t="shared" si="105"/>
        <v>0</v>
      </c>
      <c r="DM56" s="179">
        <f t="shared" si="105"/>
        <v>0</v>
      </c>
      <c r="DN56" s="179">
        <f t="shared" si="105"/>
        <v>0</v>
      </c>
      <c r="DO56" s="179">
        <f t="shared" si="105"/>
        <v>0</v>
      </c>
      <c r="DP56" s="179">
        <f t="shared" si="105"/>
        <v>0</v>
      </c>
      <c r="DQ56" s="179">
        <f t="shared" si="105"/>
        <v>0</v>
      </c>
      <c r="DR56" s="179">
        <f t="shared" si="105"/>
        <v>0</v>
      </c>
      <c r="DS56" s="179">
        <f t="shared" si="105"/>
        <v>0</v>
      </c>
      <c r="DT56" s="179">
        <f t="shared" si="105"/>
        <v>0</v>
      </c>
      <c r="DU56" s="179">
        <f t="shared" ca="1" si="105"/>
        <v>4966358.5795258069</v>
      </c>
      <c r="DV56" s="179">
        <f t="shared" ca="1" si="105"/>
        <v>0</v>
      </c>
      <c r="DW56" s="179">
        <f t="shared" ca="1" si="105"/>
        <v>0</v>
      </c>
      <c r="DX56" s="179">
        <f t="shared" ca="1" si="105"/>
        <v>0</v>
      </c>
      <c r="DY56" s="179">
        <f t="shared" ca="1" si="105"/>
        <v>0</v>
      </c>
      <c r="DZ56" s="179">
        <f t="shared" ca="1" si="105"/>
        <v>0</v>
      </c>
      <c r="EA56" s="179">
        <f t="shared" ca="1" si="105"/>
        <v>0</v>
      </c>
      <c r="EB56" s="179">
        <f t="shared" ca="1" si="105"/>
        <v>0</v>
      </c>
      <c r="EC56" s="179">
        <f t="shared" ca="1" si="105"/>
        <v>0</v>
      </c>
      <c r="ED56" s="179">
        <f t="shared" ref="ED56:EG56" ca="1" si="106">ED52</f>
        <v>0</v>
      </c>
      <c r="EE56" s="179">
        <f t="shared" ca="1" si="106"/>
        <v>0</v>
      </c>
      <c r="EF56" s="179">
        <f t="shared" ca="1" si="106"/>
        <v>0</v>
      </c>
      <c r="EG56" s="180">
        <f t="shared" ca="1" si="106"/>
        <v>0</v>
      </c>
    </row>
    <row r="57" spans="1:137" x14ac:dyDescent="0.4">
      <c r="A57" s="80" t="s">
        <v>233</v>
      </c>
      <c r="B57" s="177"/>
      <c r="C57" s="177"/>
      <c r="D57" s="177"/>
      <c r="E57" s="179">
        <f>E56/$G$7*$F$7</f>
        <v>0</v>
      </c>
      <c r="F57" s="179">
        <f t="shared" ref="F57:BQ57" si="107">F56/$G$7*$F$7</f>
        <v>0</v>
      </c>
      <c r="G57" s="179">
        <f t="shared" si="107"/>
        <v>0</v>
      </c>
      <c r="H57" s="179">
        <f t="shared" si="107"/>
        <v>0</v>
      </c>
      <c r="I57" s="179">
        <f t="shared" si="107"/>
        <v>0</v>
      </c>
      <c r="J57" s="179">
        <f t="shared" si="107"/>
        <v>0</v>
      </c>
      <c r="K57" s="179">
        <f t="shared" si="107"/>
        <v>0</v>
      </c>
      <c r="L57" s="179">
        <f t="shared" si="107"/>
        <v>0</v>
      </c>
      <c r="M57" s="179">
        <f t="shared" si="107"/>
        <v>0</v>
      </c>
      <c r="N57" s="179">
        <f t="shared" si="107"/>
        <v>0</v>
      </c>
      <c r="O57" s="179">
        <f t="shared" si="107"/>
        <v>0</v>
      </c>
      <c r="P57" s="179">
        <f t="shared" si="107"/>
        <v>0</v>
      </c>
      <c r="Q57" s="179">
        <f t="shared" si="107"/>
        <v>0</v>
      </c>
      <c r="R57" s="179">
        <f t="shared" si="107"/>
        <v>0</v>
      </c>
      <c r="S57" s="179">
        <f t="shared" si="107"/>
        <v>0</v>
      </c>
      <c r="T57" s="179">
        <f t="shared" si="107"/>
        <v>0</v>
      </c>
      <c r="U57" s="179">
        <f t="shared" si="107"/>
        <v>0</v>
      </c>
      <c r="V57" s="179">
        <f t="shared" si="107"/>
        <v>0</v>
      </c>
      <c r="W57" s="179">
        <f t="shared" si="107"/>
        <v>0</v>
      </c>
      <c r="X57" s="179">
        <f t="shared" si="107"/>
        <v>0</v>
      </c>
      <c r="Y57" s="179">
        <f t="shared" si="107"/>
        <v>0</v>
      </c>
      <c r="Z57" s="179">
        <f t="shared" si="107"/>
        <v>0</v>
      </c>
      <c r="AA57" s="179">
        <f t="shared" si="107"/>
        <v>0</v>
      </c>
      <c r="AB57" s="179">
        <f t="shared" si="107"/>
        <v>0</v>
      </c>
      <c r="AC57" s="179">
        <f t="shared" si="107"/>
        <v>0</v>
      </c>
      <c r="AD57" s="179">
        <f t="shared" si="107"/>
        <v>0</v>
      </c>
      <c r="AE57" s="179">
        <f t="shared" si="107"/>
        <v>0</v>
      </c>
      <c r="AF57" s="179">
        <f t="shared" si="107"/>
        <v>0</v>
      </c>
      <c r="AG57" s="179">
        <f t="shared" si="107"/>
        <v>0</v>
      </c>
      <c r="AH57" s="179">
        <f t="shared" si="107"/>
        <v>0</v>
      </c>
      <c r="AI57" s="179">
        <f t="shared" si="107"/>
        <v>0</v>
      </c>
      <c r="AJ57" s="179">
        <f t="shared" si="107"/>
        <v>0</v>
      </c>
      <c r="AK57" s="179">
        <f t="shared" si="107"/>
        <v>0</v>
      </c>
      <c r="AL57" s="179">
        <f t="shared" si="107"/>
        <v>0</v>
      </c>
      <c r="AM57" s="179">
        <f t="shared" si="107"/>
        <v>0</v>
      </c>
      <c r="AN57" s="179">
        <f t="shared" si="107"/>
        <v>0</v>
      </c>
      <c r="AO57" s="179">
        <f t="shared" si="107"/>
        <v>0</v>
      </c>
      <c r="AP57" s="179">
        <f t="shared" si="107"/>
        <v>0</v>
      </c>
      <c r="AQ57" s="179">
        <f t="shared" si="107"/>
        <v>0</v>
      </c>
      <c r="AR57" s="179">
        <f t="shared" si="107"/>
        <v>0</v>
      </c>
      <c r="AS57" s="179">
        <f t="shared" si="107"/>
        <v>0</v>
      </c>
      <c r="AT57" s="179">
        <f t="shared" si="107"/>
        <v>0</v>
      </c>
      <c r="AU57" s="179">
        <f t="shared" si="107"/>
        <v>0</v>
      </c>
      <c r="AV57" s="179">
        <f t="shared" si="107"/>
        <v>0</v>
      </c>
      <c r="AW57" s="179">
        <f t="shared" si="107"/>
        <v>0</v>
      </c>
      <c r="AX57" s="179">
        <f t="shared" si="107"/>
        <v>0</v>
      </c>
      <c r="AY57" s="179">
        <f t="shared" si="107"/>
        <v>0</v>
      </c>
      <c r="AZ57" s="179">
        <f t="shared" si="107"/>
        <v>0</v>
      </c>
      <c r="BA57" s="179">
        <f t="shared" si="107"/>
        <v>0</v>
      </c>
      <c r="BB57" s="179">
        <f t="shared" si="107"/>
        <v>0</v>
      </c>
      <c r="BC57" s="179">
        <f t="shared" si="107"/>
        <v>0</v>
      </c>
      <c r="BD57" s="179">
        <f t="shared" si="107"/>
        <v>0</v>
      </c>
      <c r="BE57" s="179">
        <f t="shared" si="107"/>
        <v>0</v>
      </c>
      <c r="BF57" s="179">
        <f t="shared" si="107"/>
        <v>0</v>
      </c>
      <c r="BG57" s="179">
        <f t="shared" si="107"/>
        <v>0</v>
      </c>
      <c r="BH57" s="179">
        <f t="shared" si="107"/>
        <v>0</v>
      </c>
      <c r="BI57" s="179">
        <f t="shared" si="107"/>
        <v>0</v>
      </c>
      <c r="BJ57" s="179">
        <f t="shared" si="107"/>
        <v>0</v>
      </c>
      <c r="BK57" s="179">
        <f t="shared" si="107"/>
        <v>0</v>
      </c>
      <c r="BL57" s="179">
        <f t="shared" si="107"/>
        <v>0</v>
      </c>
      <c r="BM57" s="179">
        <f t="shared" si="107"/>
        <v>0</v>
      </c>
      <c r="BN57" s="179">
        <f t="shared" si="107"/>
        <v>0</v>
      </c>
      <c r="BO57" s="179">
        <f t="shared" si="107"/>
        <v>0</v>
      </c>
      <c r="BP57" s="179">
        <f t="shared" si="107"/>
        <v>0</v>
      </c>
      <c r="BQ57" s="179">
        <f t="shared" si="107"/>
        <v>0</v>
      </c>
      <c r="BR57" s="179">
        <f t="shared" ref="BR57:EC57" si="108">BR56/$G$7*$F$7</f>
        <v>0</v>
      </c>
      <c r="BS57" s="179">
        <f t="shared" si="108"/>
        <v>0</v>
      </c>
      <c r="BT57" s="179">
        <f t="shared" si="108"/>
        <v>0</v>
      </c>
      <c r="BU57" s="179">
        <f t="shared" si="108"/>
        <v>0</v>
      </c>
      <c r="BV57" s="179">
        <f t="shared" si="108"/>
        <v>0</v>
      </c>
      <c r="BW57" s="179">
        <f t="shared" si="108"/>
        <v>0</v>
      </c>
      <c r="BX57" s="179">
        <f t="shared" si="108"/>
        <v>0</v>
      </c>
      <c r="BY57" s="179">
        <f t="shared" si="108"/>
        <v>0</v>
      </c>
      <c r="BZ57" s="179">
        <f t="shared" si="108"/>
        <v>0</v>
      </c>
      <c r="CA57" s="179">
        <f t="shared" si="108"/>
        <v>0</v>
      </c>
      <c r="CB57" s="179">
        <f t="shared" si="108"/>
        <v>0</v>
      </c>
      <c r="CC57" s="179">
        <f t="shared" si="108"/>
        <v>0</v>
      </c>
      <c r="CD57" s="179">
        <f t="shared" si="108"/>
        <v>0</v>
      </c>
      <c r="CE57" s="179">
        <f t="shared" si="108"/>
        <v>0</v>
      </c>
      <c r="CF57" s="179">
        <f t="shared" si="108"/>
        <v>0</v>
      </c>
      <c r="CG57" s="179">
        <f t="shared" si="108"/>
        <v>0</v>
      </c>
      <c r="CH57" s="179">
        <f t="shared" si="108"/>
        <v>0</v>
      </c>
      <c r="CI57" s="179">
        <f t="shared" si="108"/>
        <v>0</v>
      </c>
      <c r="CJ57" s="179">
        <f t="shared" si="108"/>
        <v>0</v>
      </c>
      <c r="CK57" s="179">
        <f t="shared" si="108"/>
        <v>0</v>
      </c>
      <c r="CL57" s="179">
        <f t="shared" si="108"/>
        <v>0</v>
      </c>
      <c r="CM57" s="179">
        <f t="shared" si="108"/>
        <v>0</v>
      </c>
      <c r="CN57" s="179">
        <f t="shared" si="108"/>
        <v>0</v>
      </c>
      <c r="CO57" s="179">
        <f t="shared" si="108"/>
        <v>0</v>
      </c>
      <c r="CP57" s="179">
        <f t="shared" si="108"/>
        <v>0</v>
      </c>
      <c r="CQ57" s="179">
        <f t="shared" si="108"/>
        <v>0</v>
      </c>
      <c r="CR57" s="179">
        <f t="shared" si="108"/>
        <v>0</v>
      </c>
      <c r="CS57" s="179">
        <f t="shared" si="108"/>
        <v>0</v>
      </c>
      <c r="CT57" s="179">
        <f t="shared" si="108"/>
        <v>0</v>
      </c>
      <c r="CU57" s="179">
        <f t="shared" si="108"/>
        <v>0</v>
      </c>
      <c r="CV57" s="179">
        <f t="shared" si="108"/>
        <v>0</v>
      </c>
      <c r="CW57" s="179">
        <f t="shared" si="108"/>
        <v>0</v>
      </c>
      <c r="CX57" s="179">
        <f t="shared" si="108"/>
        <v>0</v>
      </c>
      <c r="CY57" s="179">
        <f t="shared" si="108"/>
        <v>0</v>
      </c>
      <c r="CZ57" s="179">
        <f t="shared" si="108"/>
        <v>0</v>
      </c>
      <c r="DA57" s="179">
        <f t="shared" si="108"/>
        <v>0</v>
      </c>
      <c r="DB57" s="179">
        <f t="shared" si="108"/>
        <v>0</v>
      </c>
      <c r="DC57" s="179">
        <f t="shared" si="108"/>
        <v>0</v>
      </c>
      <c r="DD57" s="179">
        <f t="shared" si="108"/>
        <v>0</v>
      </c>
      <c r="DE57" s="179">
        <f t="shared" si="108"/>
        <v>0</v>
      </c>
      <c r="DF57" s="179">
        <f t="shared" si="108"/>
        <v>0</v>
      </c>
      <c r="DG57" s="179">
        <f t="shared" si="108"/>
        <v>0</v>
      </c>
      <c r="DH57" s="179">
        <f t="shared" si="108"/>
        <v>0</v>
      </c>
      <c r="DI57" s="179">
        <f t="shared" si="108"/>
        <v>0</v>
      </c>
      <c r="DJ57" s="179">
        <f t="shared" si="108"/>
        <v>0</v>
      </c>
      <c r="DK57" s="179">
        <f t="shared" si="108"/>
        <v>0</v>
      </c>
      <c r="DL57" s="179">
        <f t="shared" si="108"/>
        <v>0</v>
      </c>
      <c r="DM57" s="179">
        <f t="shared" si="108"/>
        <v>0</v>
      </c>
      <c r="DN57" s="179">
        <f t="shared" si="108"/>
        <v>0</v>
      </c>
      <c r="DO57" s="179">
        <f t="shared" si="108"/>
        <v>0</v>
      </c>
      <c r="DP57" s="179">
        <f t="shared" si="108"/>
        <v>0</v>
      </c>
      <c r="DQ57" s="179">
        <f t="shared" si="108"/>
        <v>0</v>
      </c>
      <c r="DR57" s="179">
        <f t="shared" si="108"/>
        <v>0</v>
      </c>
      <c r="DS57" s="179">
        <f t="shared" si="108"/>
        <v>0</v>
      </c>
      <c r="DT57" s="179">
        <f t="shared" si="108"/>
        <v>0</v>
      </c>
      <c r="DU57" s="179">
        <f t="shared" ca="1" si="108"/>
        <v>3076327.3792204391</v>
      </c>
      <c r="DV57" s="179">
        <f t="shared" ca="1" si="108"/>
        <v>0</v>
      </c>
      <c r="DW57" s="179">
        <f t="shared" ca="1" si="108"/>
        <v>0</v>
      </c>
      <c r="DX57" s="179">
        <f t="shared" ca="1" si="108"/>
        <v>0</v>
      </c>
      <c r="DY57" s="179">
        <f t="shared" ca="1" si="108"/>
        <v>0</v>
      </c>
      <c r="DZ57" s="179">
        <f t="shared" ca="1" si="108"/>
        <v>0</v>
      </c>
      <c r="EA57" s="179">
        <f t="shared" ca="1" si="108"/>
        <v>0</v>
      </c>
      <c r="EB57" s="179">
        <f t="shared" ca="1" si="108"/>
        <v>0</v>
      </c>
      <c r="EC57" s="179">
        <f t="shared" ca="1" si="108"/>
        <v>0</v>
      </c>
      <c r="ED57" s="179">
        <f t="shared" ref="ED57:EG57" ca="1" si="109">ED56/$G$7*$F$7</f>
        <v>0</v>
      </c>
      <c r="EE57" s="179">
        <f t="shared" ca="1" si="109"/>
        <v>0</v>
      </c>
      <c r="EF57" s="179">
        <f t="shared" ca="1" si="109"/>
        <v>0</v>
      </c>
      <c r="EG57" s="180">
        <f t="shared" ca="1" si="109"/>
        <v>0</v>
      </c>
    </row>
    <row r="58" spans="1:137" x14ac:dyDescent="0.4">
      <c r="A58" s="80" t="s">
        <v>229</v>
      </c>
      <c r="B58" s="177"/>
      <c r="C58" s="177"/>
      <c r="D58" s="177"/>
      <c r="E58" s="179">
        <f>SUM(E56:E57)</f>
        <v>0</v>
      </c>
      <c r="F58" s="179">
        <f t="shared" ref="F58" si="110">SUM(F56:F57)</f>
        <v>0</v>
      </c>
      <c r="G58" s="179">
        <f t="shared" ref="G58" si="111">SUM(G56:G57)</f>
        <v>0</v>
      </c>
      <c r="H58" s="179">
        <f t="shared" ref="H58" si="112">SUM(H56:H57)</f>
        <v>0</v>
      </c>
      <c r="I58" s="179">
        <f t="shared" ref="I58" si="113">SUM(I56:I57)</f>
        <v>0</v>
      </c>
      <c r="J58" s="179">
        <f t="shared" ref="J58" si="114">SUM(J56:J57)</f>
        <v>0</v>
      </c>
      <c r="K58" s="179">
        <f t="shared" ref="K58" si="115">SUM(K56:K57)</f>
        <v>0</v>
      </c>
      <c r="L58" s="179">
        <f t="shared" ref="L58" si="116">SUM(L56:L57)</f>
        <v>0</v>
      </c>
      <c r="M58" s="179">
        <f t="shared" ref="M58" si="117">SUM(M56:M57)</f>
        <v>0</v>
      </c>
      <c r="N58" s="179">
        <f t="shared" ref="N58" si="118">SUM(N56:N57)</f>
        <v>0</v>
      </c>
      <c r="O58" s="179">
        <f t="shared" ref="O58" si="119">SUM(O56:O57)</f>
        <v>0</v>
      </c>
      <c r="P58" s="179">
        <f t="shared" ref="P58" si="120">SUM(P56:P57)</f>
        <v>0</v>
      </c>
      <c r="Q58" s="179">
        <f t="shared" ref="Q58" si="121">SUM(Q56:Q57)</f>
        <v>0</v>
      </c>
      <c r="R58" s="179">
        <f t="shared" ref="R58" si="122">SUM(R56:R57)</f>
        <v>0</v>
      </c>
      <c r="S58" s="179">
        <f t="shared" ref="S58" si="123">SUM(S56:S57)</f>
        <v>0</v>
      </c>
      <c r="T58" s="179">
        <f t="shared" ref="T58" si="124">SUM(T56:T57)</f>
        <v>0</v>
      </c>
      <c r="U58" s="179">
        <f t="shared" ref="U58" si="125">SUM(U56:U57)</f>
        <v>0</v>
      </c>
      <c r="V58" s="179">
        <f t="shared" ref="V58" si="126">SUM(V56:V57)</f>
        <v>0</v>
      </c>
      <c r="W58" s="179">
        <f t="shared" ref="W58" si="127">SUM(W56:W57)</f>
        <v>0</v>
      </c>
      <c r="X58" s="179">
        <f t="shared" ref="X58" si="128">SUM(X56:X57)</f>
        <v>0</v>
      </c>
      <c r="Y58" s="179">
        <f t="shared" ref="Y58" si="129">SUM(Y56:Y57)</f>
        <v>0</v>
      </c>
      <c r="Z58" s="179">
        <f t="shared" ref="Z58" si="130">SUM(Z56:Z57)</f>
        <v>0</v>
      </c>
      <c r="AA58" s="179">
        <f t="shared" ref="AA58" si="131">SUM(AA56:AA57)</f>
        <v>0</v>
      </c>
      <c r="AB58" s="179">
        <f t="shared" ref="AB58" si="132">SUM(AB56:AB57)</f>
        <v>0</v>
      </c>
      <c r="AC58" s="179">
        <f t="shared" ref="AC58" si="133">SUM(AC56:AC57)</f>
        <v>0</v>
      </c>
      <c r="AD58" s="179">
        <f t="shared" ref="AD58" si="134">SUM(AD56:AD57)</f>
        <v>0</v>
      </c>
      <c r="AE58" s="179">
        <f t="shared" ref="AE58" si="135">SUM(AE56:AE57)</f>
        <v>0</v>
      </c>
      <c r="AF58" s="179">
        <f t="shared" ref="AF58" si="136">SUM(AF56:AF57)</f>
        <v>0</v>
      </c>
      <c r="AG58" s="179">
        <f t="shared" ref="AG58" si="137">SUM(AG56:AG57)</f>
        <v>0</v>
      </c>
      <c r="AH58" s="179">
        <f t="shared" ref="AH58" si="138">SUM(AH56:AH57)</f>
        <v>0</v>
      </c>
      <c r="AI58" s="179">
        <f t="shared" ref="AI58" si="139">SUM(AI56:AI57)</f>
        <v>0</v>
      </c>
      <c r="AJ58" s="179">
        <f t="shared" ref="AJ58" si="140">SUM(AJ56:AJ57)</f>
        <v>0</v>
      </c>
      <c r="AK58" s="179">
        <f t="shared" ref="AK58" si="141">SUM(AK56:AK57)</f>
        <v>0</v>
      </c>
      <c r="AL58" s="179">
        <f t="shared" ref="AL58" si="142">SUM(AL56:AL57)</f>
        <v>0</v>
      </c>
      <c r="AM58" s="179">
        <f t="shared" ref="AM58" si="143">SUM(AM56:AM57)</f>
        <v>0</v>
      </c>
      <c r="AN58" s="179">
        <f t="shared" ref="AN58" si="144">SUM(AN56:AN57)</f>
        <v>0</v>
      </c>
      <c r="AO58" s="179">
        <f t="shared" ref="AO58" si="145">SUM(AO56:AO57)</f>
        <v>0</v>
      </c>
      <c r="AP58" s="179">
        <f t="shared" ref="AP58" si="146">SUM(AP56:AP57)</f>
        <v>0</v>
      </c>
      <c r="AQ58" s="179">
        <f t="shared" ref="AQ58" si="147">SUM(AQ56:AQ57)</f>
        <v>0</v>
      </c>
      <c r="AR58" s="179">
        <f t="shared" ref="AR58" si="148">SUM(AR56:AR57)</f>
        <v>0</v>
      </c>
      <c r="AS58" s="179">
        <f t="shared" ref="AS58" si="149">SUM(AS56:AS57)</f>
        <v>0</v>
      </c>
      <c r="AT58" s="179">
        <f t="shared" ref="AT58" si="150">SUM(AT56:AT57)</f>
        <v>0</v>
      </c>
      <c r="AU58" s="179">
        <f t="shared" ref="AU58" si="151">SUM(AU56:AU57)</f>
        <v>0</v>
      </c>
      <c r="AV58" s="179">
        <f t="shared" ref="AV58" si="152">SUM(AV56:AV57)</f>
        <v>0</v>
      </c>
      <c r="AW58" s="179">
        <f t="shared" ref="AW58" si="153">SUM(AW56:AW57)</f>
        <v>0</v>
      </c>
      <c r="AX58" s="179">
        <f t="shared" ref="AX58" si="154">SUM(AX56:AX57)</f>
        <v>0</v>
      </c>
      <c r="AY58" s="179">
        <f t="shared" ref="AY58" si="155">SUM(AY56:AY57)</f>
        <v>0</v>
      </c>
      <c r="AZ58" s="179">
        <f t="shared" ref="AZ58" si="156">SUM(AZ56:AZ57)</f>
        <v>0</v>
      </c>
      <c r="BA58" s="179">
        <f t="shared" ref="BA58" si="157">SUM(BA56:BA57)</f>
        <v>0</v>
      </c>
      <c r="BB58" s="179">
        <f t="shared" ref="BB58" si="158">SUM(BB56:BB57)</f>
        <v>0</v>
      </c>
      <c r="BC58" s="179">
        <f t="shared" ref="BC58" si="159">SUM(BC56:BC57)</f>
        <v>0</v>
      </c>
      <c r="BD58" s="179">
        <f t="shared" ref="BD58" si="160">SUM(BD56:BD57)</f>
        <v>0</v>
      </c>
      <c r="BE58" s="179">
        <f t="shared" ref="BE58" si="161">SUM(BE56:BE57)</f>
        <v>0</v>
      </c>
      <c r="BF58" s="179">
        <f t="shared" ref="BF58" si="162">SUM(BF56:BF57)</f>
        <v>0</v>
      </c>
      <c r="BG58" s="179">
        <f t="shared" ref="BG58" si="163">SUM(BG56:BG57)</f>
        <v>0</v>
      </c>
      <c r="BH58" s="179">
        <f t="shared" ref="BH58" si="164">SUM(BH56:BH57)</f>
        <v>0</v>
      </c>
      <c r="BI58" s="179">
        <f t="shared" ref="BI58" si="165">SUM(BI56:BI57)</f>
        <v>0</v>
      </c>
      <c r="BJ58" s="179">
        <f t="shared" ref="BJ58" si="166">SUM(BJ56:BJ57)</f>
        <v>0</v>
      </c>
      <c r="BK58" s="179">
        <f t="shared" ref="BK58" si="167">SUM(BK56:BK57)</f>
        <v>0</v>
      </c>
      <c r="BL58" s="179">
        <f t="shared" ref="BL58" si="168">SUM(BL56:BL57)</f>
        <v>0</v>
      </c>
      <c r="BM58" s="179">
        <f t="shared" ref="BM58" si="169">SUM(BM56:BM57)</f>
        <v>0</v>
      </c>
      <c r="BN58" s="179">
        <f t="shared" ref="BN58" si="170">SUM(BN56:BN57)</f>
        <v>0</v>
      </c>
      <c r="BO58" s="179">
        <f t="shared" ref="BO58" si="171">SUM(BO56:BO57)</f>
        <v>0</v>
      </c>
      <c r="BP58" s="179">
        <f t="shared" ref="BP58" si="172">SUM(BP56:BP57)</f>
        <v>0</v>
      </c>
      <c r="BQ58" s="179">
        <f t="shared" ref="BQ58" si="173">SUM(BQ56:BQ57)</f>
        <v>0</v>
      </c>
      <c r="BR58" s="179">
        <f t="shared" ref="BR58" si="174">SUM(BR56:BR57)</f>
        <v>0</v>
      </c>
      <c r="BS58" s="179">
        <f t="shared" ref="BS58" si="175">SUM(BS56:BS57)</f>
        <v>0</v>
      </c>
      <c r="BT58" s="179">
        <f t="shared" ref="BT58" si="176">SUM(BT56:BT57)</f>
        <v>0</v>
      </c>
      <c r="BU58" s="179">
        <f t="shared" ref="BU58" si="177">SUM(BU56:BU57)</f>
        <v>0</v>
      </c>
      <c r="BV58" s="179">
        <f t="shared" ref="BV58" si="178">SUM(BV56:BV57)</f>
        <v>0</v>
      </c>
      <c r="BW58" s="179">
        <f t="shared" ref="BW58" si="179">SUM(BW56:BW57)</f>
        <v>0</v>
      </c>
      <c r="BX58" s="179">
        <f t="shared" ref="BX58" si="180">SUM(BX56:BX57)</f>
        <v>0</v>
      </c>
      <c r="BY58" s="179">
        <f t="shared" ref="BY58" si="181">SUM(BY56:BY57)</f>
        <v>0</v>
      </c>
      <c r="BZ58" s="179">
        <f t="shared" ref="BZ58" si="182">SUM(BZ56:BZ57)</f>
        <v>0</v>
      </c>
      <c r="CA58" s="179">
        <f t="shared" ref="CA58" si="183">SUM(CA56:CA57)</f>
        <v>0</v>
      </c>
      <c r="CB58" s="179">
        <f t="shared" ref="CB58" si="184">SUM(CB56:CB57)</f>
        <v>0</v>
      </c>
      <c r="CC58" s="179">
        <f t="shared" ref="CC58" si="185">SUM(CC56:CC57)</f>
        <v>0</v>
      </c>
      <c r="CD58" s="179">
        <f t="shared" ref="CD58" si="186">SUM(CD56:CD57)</f>
        <v>0</v>
      </c>
      <c r="CE58" s="179">
        <f t="shared" ref="CE58" si="187">SUM(CE56:CE57)</f>
        <v>0</v>
      </c>
      <c r="CF58" s="179">
        <f t="shared" ref="CF58" si="188">SUM(CF56:CF57)</f>
        <v>0</v>
      </c>
      <c r="CG58" s="179">
        <f t="shared" ref="CG58" si="189">SUM(CG56:CG57)</f>
        <v>0</v>
      </c>
      <c r="CH58" s="179">
        <f t="shared" ref="CH58" si="190">SUM(CH56:CH57)</f>
        <v>0</v>
      </c>
      <c r="CI58" s="179">
        <f t="shared" ref="CI58" si="191">SUM(CI56:CI57)</f>
        <v>0</v>
      </c>
      <c r="CJ58" s="179">
        <f t="shared" ref="CJ58" si="192">SUM(CJ56:CJ57)</f>
        <v>0</v>
      </c>
      <c r="CK58" s="179">
        <f t="shared" ref="CK58" si="193">SUM(CK56:CK57)</f>
        <v>0</v>
      </c>
      <c r="CL58" s="179">
        <f t="shared" ref="CL58" si="194">SUM(CL56:CL57)</f>
        <v>0</v>
      </c>
      <c r="CM58" s="179">
        <f t="shared" ref="CM58" si="195">SUM(CM56:CM57)</f>
        <v>0</v>
      </c>
      <c r="CN58" s="179">
        <f t="shared" ref="CN58" si="196">SUM(CN56:CN57)</f>
        <v>0</v>
      </c>
      <c r="CO58" s="179">
        <f t="shared" ref="CO58" si="197">SUM(CO56:CO57)</f>
        <v>0</v>
      </c>
      <c r="CP58" s="179">
        <f t="shared" ref="CP58" si="198">SUM(CP56:CP57)</f>
        <v>0</v>
      </c>
      <c r="CQ58" s="179">
        <f t="shared" ref="CQ58" si="199">SUM(CQ56:CQ57)</f>
        <v>0</v>
      </c>
      <c r="CR58" s="179">
        <f t="shared" ref="CR58" si="200">SUM(CR56:CR57)</f>
        <v>0</v>
      </c>
      <c r="CS58" s="179">
        <f t="shared" ref="CS58" si="201">SUM(CS56:CS57)</f>
        <v>0</v>
      </c>
      <c r="CT58" s="179">
        <f t="shared" ref="CT58" si="202">SUM(CT56:CT57)</f>
        <v>0</v>
      </c>
      <c r="CU58" s="179">
        <f t="shared" ref="CU58" si="203">SUM(CU56:CU57)</f>
        <v>0</v>
      </c>
      <c r="CV58" s="179">
        <f t="shared" ref="CV58" si="204">SUM(CV56:CV57)</f>
        <v>0</v>
      </c>
      <c r="CW58" s="179">
        <f t="shared" ref="CW58" si="205">SUM(CW56:CW57)</f>
        <v>0</v>
      </c>
      <c r="CX58" s="179">
        <f t="shared" ref="CX58" si="206">SUM(CX56:CX57)</f>
        <v>0</v>
      </c>
      <c r="CY58" s="179">
        <f t="shared" ref="CY58" si="207">SUM(CY56:CY57)</f>
        <v>0</v>
      </c>
      <c r="CZ58" s="179">
        <f t="shared" ref="CZ58" si="208">SUM(CZ56:CZ57)</f>
        <v>0</v>
      </c>
      <c r="DA58" s="179">
        <f t="shared" ref="DA58" si="209">SUM(DA56:DA57)</f>
        <v>0</v>
      </c>
      <c r="DB58" s="179">
        <f t="shared" ref="DB58" si="210">SUM(DB56:DB57)</f>
        <v>0</v>
      </c>
      <c r="DC58" s="179">
        <f t="shared" ref="DC58" si="211">SUM(DC56:DC57)</f>
        <v>0</v>
      </c>
      <c r="DD58" s="179">
        <f t="shared" ref="DD58" si="212">SUM(DD56:DD57)</f>
        <v>0</v>
      </c>
      <c r="DE58" s="179">
        <f t="shared" ref="DE58" si="213">SUM(DE56:DE57)</f>
        <v>0</v>
      </c>
      <c r="DF58" s="179">
        <f t="shared" ref="DF58" si="214">SUM(DF56:DF57)</f>
        <v>0</v>
      </c>
      <c r="DG58" s="179">
        <f t="shared" ref="DG58" si="215">SUM(DG56:DG57)</f>
        <v>0</v>
      </c>
      <c r="DH58" s="179">
        <f t="shared" ref="DH58" si="216">SUM(DH56:DH57)</f>
        <v>0</v>
      </c>
      <c r="DI58" s="179">
        <f t="shared" ref="DI58" si="217">SUM(DI56:DI57)</f>
        <v>0</v>
      </c>
      <c r="DJ58" s="179">
        <f t="shared" ref="DJ58" si="218">SUM(DJ56:DJ57)</f>
        <v>0</v>
      </c>
      <c r="DK58" s="179">
        <f t="shared" ref="DK58" si="219">SUM(DK56:DK57)</f>
        <v>0</v>
      </c>
      <c r="DL58" s="179">
        <f t="shared" ref="DL58" si="220">SUM(DL56:DL57)</f>
        <v>0</v>
      </c>
      <c r="DM58" s="179">
        <f t="shared" ref="DM58" si="221">SUM(DM56:DM57)</f>
        <v>0</v>
      </c>
      <c r="DN58" s="179">
        <f t="shared" ref="DN58" si="222">SUM(DN56:DN57)</f>
        <v>0</v>
      </c>
      <c r="DO58" s="179">
        <f t="shared" ref="DO58" si="223">SUM(DO56:DO57)</f>
        <v>0</v>
      </c>
      <c r="DP58" s="179">
        <f t="shared" ref="DP58" si="224">SUM(DP56:DP57)</f>
        <v>0</v>
      </c>
      <c r="DQ58" s="179">
        <f t="shared" ref="DQ58" si="225">SUM(DQ56:DQ57)</f>
        <v>0</v>
      </c>
      <c r="DR58" s="179">
        <f t="shared" ref="DR58" si="226">SUM(DR56:DR57)</f>
        <v>0</v>
      </c>
      <c r="DS58" s="179">
        <f t="shared" ref="DS58" si="227">SUM(DS56:DS57)</f>
        <v>0</v>
      </c>
      <c r="DT58" s="179">
        <f t="shared" ref="DT58" si="228">SUM(DT56:DT57)</f>
        <v>0</v>
      </c>
      <c r="DU58" s="179">
        <f t="shared" ref="DU58" ca="1" si="229">SUM(DU56:DU57)</f>
        <v>8042685.9587462461</v>
      </c>
      <c r="DV58" s="179">
        <f t="shared" ref="DV58" ca="1" si="230">SUM(DV56:DV57)</f>
        <v>0</v>
      </c>
      <c r="DW58" s="179">
        <f t="shared" ref="DW58" ca="1" si="231">SUM(DW56:DW57)</f>
        <v>0</v>
      </c>
      <c r="DX58" s="179">
        <f t="shared" ref="DX58" ca="1" si="232">SUM(DX56:DX57)</f>
        <v>0</v>
      </c>
      <c r="DY58" s="179">
        <f t="shared" ref="DY58" ca="1" si="233">SUM(DY56:DY57)</f>
        <v>0</v>
      </c>
      <c r="DZ58" s="179">
        <f t="shared" ref="DZ58" ca="1" si="234">SUM(DZ56:DZ57)</f>
        <v>0</v>
      </c>
      <c r="EA58" s="179">
        <f t="shared" ref="EA58" ca="1" si="235">SUM(EA56:EA57)</f>
        <v>0</v>
      </c>
      <c r="EB58" s="179">
        <f t="shared" ref="EB58" ca="1" si="236">SUM(EB56:EB57)</f>
        <v>0</v>
      </c>
      <c r="EC58" s="179">
        <f t="shared" ref="EC58" ca="1" si="237">SUM(EC56:EC57)</f>
        <v>0</v>
      </c>
      <c r="ED58" s="179">
        <f t="shared" ref="ED58" ca="1" si="238">SUM(ED56:ED57)</f>
        <v>0</v>
      </c>
      <c r="EE58" s="179">
        <f t="shared" ref="EE58" ca="1" si="239">SUM(EE56:EE57)</f>
        <v>0</v>
      </c>
      <c r="EF58" s="179">
        <f t="shared" ref="EF58" ca="1" si="240">SUM(EF56:EF57)</f>
        <v>0</v>
      </c>
      <c r="EG58" s="180">
        <f t="shared" ref="EG58" ca="1" si="241">SUM(EG56:EG57)</f>
        <v>0</v>
      </c>
    </row>
    <row r="59" spans="1:137" x14ac:dyDescent="0.4">
      <c r="A59" s="110" t="s">
        <v>230</v>
      </c>
      <c r="B59" s="189"/>
      <c r="C59" s="195"/>
      <c r="D59" s="198"/>
      <c r="E59" s="187">
        <f t="shared" ref="E59:AJ59" si="242">MAX(E11-E30-E44-E58,0)</f>
        <v>0</v>
      </c>
      <c r="F59" s="187">
        <f t="shared" si="242"/>
        <v>0</v>
      </c>
      <c r="G59" s="187">
        <f t="shared" si="242"/>
        <v>0</v>
      </c>
      <c r="H59" s="187">
        <f t="shared" si="242"/>
        <v>0</v>
      </c>
      <c r="I59" s="187">
        <f t="shared" si="242"/>
        <v>0</v>
      </c>
      <c r="J59" s="187">
        <f t="shared" si="242"/>
        <v>0</v>
      </c>
      <c r="K59" s="187">
        <f t="shared" si="242"/>
        <v>0</v>
      </c>
      <c r="L59" s="187">
        <f t="shared" si="242"/>
        <v>0</v>
      </c>
      <c r="M59" s="187">
        <f t="shared" si="242"/>
        <v>0</v>
      </c>
      <c r="N59" s="187">
        <f t="shared" si="242"/>
        <v>0</v>
      </c>
      <c r="O59" s="187">
        <f t="shared" si="242"/>
        <v>0</v>
      </c>
      <c r="P59" s="187">
        <f t="shared" si="242"/>
        <v>0</v>
      </c>
      <c r="Q59" s="187">
        <f t="shared" si="242"/>
        <v>0</v>
      </c>
      <c r="R59" s="187">
        <f t="shared" si="242"/>
        <v>0</v>
      </c>
      <c r="S59" s="187">
        <f t="shared" si="242"/>
        <v>0</v>
      </c>
      <c r="T59" s="187">
        <f t="shared" si="242"/>
        <v>0</v>
      </c>
      <c r="U59" s="187">
        <f t="shared" si="242"/>
        <v>0</v>
      </c>
      <c r="V59" s="187">
        <f t="shared" si="242"/>
        <v>0</v>
      </c>
      <c r="W59" s="187">
        <f t="shared" si="242"/>
        <v>0</v>
      </c>
      <c r="X59" s="187">
        <f t="shared" si="242"/>
        <v>0</v>
      </c>
      <c r="Y59" s="187">
        <f t="shared" si="242"/>
        <v>0</v>
      </c>
      <c r="Z59" s="187">
        <f t="shared" si="242"/>
        <v>0</v>
      </c>
      <c r="AA59" s="187">
        <f t="shared" si="242"/>
        <v>0</v>
      </c>
      <c r="AB59" s="187">
        <f t="shared" si="242"/>
        <v>0</v>
      </c>
      <c r="AC59" s="187">
        <f t="shared" si="242"/>
        <v>0</v>
      </c>
      <c r="AD59" s="187">
        <f t="shared" si="242"/>
        <v>0</v>
      </c>
      <c r="AE59" s="187">
        <f t="shared" si="242"/>
        <v>0</v>
      </c>
      <c r="AF59" s="187">
        <f t="shared" si="242"/>
        <v>0</v>
      </c>
      <c r="AG59" s="187">
        <f t="shared" si="242"/>
        <v>0</v>
      </c>
      <c r="AH59" s="187">
        <f t="shared" si="242"/>
        <v>0</v>
      </c>
      <c r="AI59" s="187">
        <f t="shared" si="242"/>
        <v>0</v>
      </c>
      <c r="AJ59" s="187">
        <f t="shared" si="242"/>
        <v>0</v>
      </c>
      <c r="AK59" s="187">
        <f t="shared" ref="AK59:BP59" si="243">MAX(AK11-AK30-AK44-AK58,0)</f>
        <v>0</v>
      </c>
      <c r="AL59" s="187">
        <f t="shared" si="243"/>
        <v>0</v>
      </c>
      <c r="AM59" s="187">
        <f t="shared" si="243"/>
        <v>0</v>
      </c>
      <c r="AN59" s="187">
        <f t="shared" si="243"/>
        <v>0</v>
      </c>
      <c r="AO59" s="187">
        <f t="shared" si="243"/>
        <v>0</v>
      </c>
      <c r="AP59" s="187">
        <f t="shared" si="243"/>
        <v>0</v>
      </c>
      <c r="AQ59" s="187">
        <f t="shared" si="243"/>
        <v>0</v>
      </c>
      <c r="AR59" s="187">
        <f t="shared" si="243"/>
        <v>0</v>
      </c>
      <c r="AS59" s="187">
        <f t="shared" si="243"/>
        <v>0</v>
      </c>
      <c r="AT59" s="187">
        <f t="shared" si="243"/>
        <v>0</v>
      </c>
      <c r="AU59" s="187">
        <f t="shared" si="243"/>
        <v>0</v>
      </c>
      <c r="AV59" s="187">
        <f t="shared" si="243"/>
        <v>0</v>
      </c>
      <c r="AW59" s="187">
        <f t="shared" si="243"/>
        <v>0</v>
      </c>
      <c r="AX59" s="187">
        <f t="shared" si="243"/>
        <v>0</v>
      </c>
      <c r="AY59" s="187">
        <f t="shared" si="243"/>
        <v>0</v>
      </c>
      <c r="AZ59" s="187">
        <f t="shared" si="243"/>
        <v>0</v>
      </c>
      <c r="BA59" s="187">
        <f t="shared" si="243"/>
        <v>0</v>
      </c>
      <c r="BB59" s="187">
        <f t="shared" si="243"/>
        <v>0</v>
      </c>
      <c r="BC59" s="187">
        <f t="shared" si="243"/>
        <v>0</v>
      </c>
      <c r="BD59" s="187">
        <f t="shared" si="243"/>
        <v>0</v>
      </c>
      <c r="BE59" s="187">
        <f t="shared" si="243"/>
        <v>0</v>
      </c>
      <c r="BF59" s="187">
        <f t="shared" si="243"/>
        <v>0</v>
      </c>
      <c r="BG59" s="187">
        <f t="shared" si="243"/>
        <v>0</v>
      </c>
      <c r="BH59" s="187">
        <f t="shared" si="243"/>
        <v>0</v>
      </c>
      <c r="BI59" s="187">
        <f t="shared" si="243"/>
        <v>0</v>
      </c>
      <c r="BJ59" s="187">
        <f t="shared" si="243"/>
        <v>0</v>
      </c>
      <c r="BK59" s="187">
        <f t="shared" si="243"/>
        <v>0</v>
      </c>
      <c r="BL59" s="187">
        <f t="shared" si="243"/>
        <v>0</v>
      </c>
      <c r="BM59" s="187">
        <f t="shared" si="243"/>
        <v>0</v>
      </c>
      <c r="BN59" s="187">
        <f t="shared" si="243"/>
        <v>0</v>
      </c>
      <c r="BO59" s="187">
        <f t="shared" si="243"/>
        <v>0</v>
      </c>
      <c r="BP59" s="187">
        <f t="shared" si="243"/>
        <v>0</v>
      </c>
      <c r="BQ59" s="187">
        <f t="shared" ref="BQ59:CV59" si="244">MAX(BQ11-BQ30-BQ44-BQ58,0)</f>
        <v>0</v>
      </c>
      <c r="BR59" s="187">
        <f t="shared" si="244"/>
        <v>0</v>
      </c>
      <c r="BS59" s="187">
        <f t="shared" si="244"/>
        <v>0</v>
      </c>
      <c r="BT59" s="187">
        <f t="shared" si="244"/>
        <v>0</v>
      </c>
      <c r="BU59" s="187">
        <f t="shared" si="244"/>
        <v>0</v>
      </c>
      <c r="BV59" s="187">
        <f t="shared" si="244"/>
        <v>0</v>
      </c>
      <c r="BW59" s="187">
        <f t="shared" si="244"/>
        <v>0</v>
      </c>
      <c r="BX59" s="187">
        <f t="shared" si="244"/>
        <v>0</v>
      </c>
      <c r="BY59" s="187">
        <f t="shared" si="244"/>
        <v>0</v>
      </c>
      <c r="BZ59" s="187">
        <f t="shared" si="244"/>
        <v>0</v>
      </c>
      <c r="CA59" s="187">
        <f t="shared" si="244"/>
        <v>0</v>
      </c>
      <c r="CB59" s="187">
        <f t="shared" si="244"/>
        <v>0</v>
      </c>
      <c r="CC59" s="187">
        <f t="shared" si="244"/>
        <v>0</v>
      </c>
      <c r="CD59" s="187">
        <f t="shared" si="244"/>
        <v>0</v>
      </c>
      <c r="CE59" s="187">
        <f t="shared" si="244"/>
        <v>0</v>
      </c>
      <c r="CF59" s="187">
        <f t="shared" si="244"/>
        <v>0</v>
      </c>
      <c r="CG59" s="187">
        <f t="shared" si="244"/>
        <v>0</v>
      </c>
      <c r="CH59" s="187">
        <f t="shared" si="244"/>
        <v>0</v>
      </c>
      <c r="CI59" s="187">
        <f t="shared" si="244"/>
        <v>0</v>
      </c>
      <c r="CJ59" s="187">
        <f t="shared" si="244"/>
        <v>0</v>
      </c>
      <c r="CK59" s="187">
        <f t="shared" si="244"/>
        <v>0</v>
      </c>
      <c r="CL59" s="187">
        <f t="shared" si="244"/>
        <v>0</v>
      </c>
      <c r="CM59" s="187">
        <f t="shared" si="244"/>
        <v>0</v>
      </c>
      <c r="CN59" s="187">
        <f t="shared" si="244"/>
        <v>0</v>
      </c>
      <c r="CO59" s="187">
        <f t="shared" si="244"/>
        <v>0</v>
      </c>
      <c r="CP59" s="187">
        <f t="shared" si="244"/>
        <v>0</v>
      </c>
      <c r="CQ59" s="187">
        <f t="shared" si="244"/>
        <v>0</v>
      </c>
      <c r="CR59" s="187">
        <f t="shared" si="244"/>
        <v>0</v>
      </c>
      <c r="CS59" s="187">
        <f t="shared" si="244"/>
        <v>0</v>
      </c>
      <c r="CT59" s="187">
        <f t="shared" si="244"/>
        <v>0</v>
      </c>
      <c r="CU59" s="187">
        <f t="shared" si="244"/>
        <v>0</v>
      </c>
      <c r="CV59" s="187">
        <f t="shared" si="244"/>
        <v>0</v>
      </c>
      <c r="CW59" s="187">
        <f t="shared" ref="CW59:EB59" si="245">MAX(CW11-CW30-CW44-CW58,0)</f>
        <v>0</v>
      </c>
      <c r="CX59" s="187">
        <f t="shared" si="245"/>
        <v>0</v>
      </c>
      <c r="CY59" s="187">
        <f t="shared" si="245"/>
        <v>0</v>
      </c>
      <c r="CZ59" s="187">
        <f t="shared" si="245"/>
        <v>0</v>
      </c>
      <c r="DA59" s="187">
        <f t="shared" si="245"/>
        <v>0</v>
      </c>
      <c r="DB59" s="187">
        <f t="shared" si="245"/>
        <v>0</v>
      </c>
      <c r="DC59" s="187">
        <f t="shared" si="245"/>
        <v>0</v>
      </c>
      <c r="DD59" s="187">
        <f t="shared" si="245"/>
        <v>0</v>
      </c>
      <c r="DE59" s="187">
        <f t="shared" si="245"/>
        <v>0</v>
      </c>
      <c r="DF59" s="187">
        <f t="shared" si="245"/>
        <v>0</v>
      </c>
      <c r="DG59" s="187">
        <f t="shared" si="245"/>
        <v>0</v>
      </c>
      <c r="DH59" s="187">
        <f t="shared" si="245"/>
        <v>0</v>
      </c>
      <c r="DI59" s="187">
        <f t="shared" si="245"/>
        <v>0</v>
      </c>
      <c r="DJ59" s="187">
        <f t="shared" si="245"/>
        <v>0</v>
      </c>
      <c r="DK59" s="187">
        <f t="shared" si="245"/>
        <v>0</v>
      </c>
      <c r="DL59" s="187">
        <f t="shared" si="245"/>
        <v>0</v>
      </c>
      <c r="DM59" s="187">
        <f t="shared" si="245"/>
        <v>0</v>
      </c>
      <c r="DN59" s="187">
        <f t="shared" si="245"/>
        <v>0</v>
      </c>
      <c r="DO59" s="187">
        <f t="shared" si="245"/>
        <v>0</v>
      </c>
      <c r="DP59" s="187">
        <f t="shared" si="245"/>
        <v>0</v>
      </c>
      <c r="DQ59" s="187">
        <f t="shared" si="245"/>
        <v>0</v>
      </c>
      <c r="DR59" s="187">
        <f t="shared" si="245"/>
        <v>0</v>
      </c>
      <c r="DS59" s="187">
        <f t="shared" si="245"/>
        <v>0</v>
      </c>
      <c r="DT59" s="187">
        <f t="shared" si="245"/>
        <v>0</v>
      </c>
      <c r="DU59" s="187">
        <f t="shared" ca="1" si="245"/>
        <v>9.3132257461547852E-10</v>
      </c>
      <c r="DV59" s="187">
        <f t="shared" ca="1" si="245"/>
        <v>0</v>
      </c>
      <c r="DW59" s="187">
        <f t="shared" ca="1" si="245"/>
        <v>0</v>
      </c>
      <c r="DX59" s="187">
        <f t="shared" ca="1" si="245"/>
        <v>0</v>
      </c>
      <c r="DY59" s="187">
        <f t="shared" ca="1" si="245"/>
        <v>0</v>
      </c>
      <c r="DZ59" s="187">
        <f t="shared" ca="1" si="245"/>
        <v>0</v>
      </c>
      <c r="EA59" s="187">
        <f t="shared" ca="1" si="245"/>
        <v>0</v>
      </c>
      <c r="EB59" s="187">
        <f t="shared" ca="1" si="245"/>
        <v>0</v>
      </c>
      <c r="EC59" s="187">
        <f t="shared" ref="EC59:EG59" ca="1" si="246">MAX(EC11-EC30-EC44-EC58,0)</f>
        <v>0</v>
      </c>
      <c r="ED59" s="187">
        <f t="shared" ca="1" si="246"/>
        <v>0</v>
      </c>
      <c r="EE59" s="187">
        <f t="shared" ca="1" si="246"/>
        <v>0</v>
      </c>
      <c r="EF59" s="187">
        <f t="shared" ca="1" si="246"/>
        <v>0</v>
      </c>
      <c r="EG59" s="188">
        <f t="shared" ca="1" si="246"/>
        <v>0</v>
      </c>
    </row>
    <row r="61" spans="1:137" x14ac:dyDescent="0.4">
      <c r="A61" s="168" t="str">
        <f>A8</f>
        <v>Hurdle #4</v>
      </c>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c r="CS61" s="169"/>
      <c r="CT61" s="169"/>
      <c r="CU61" s="169"/>
      <c r="CV61" s="169"/>
      <c r="CW61" s="169"/>
      <c r="CX61" s="169"/>
      <c r="CY61" s="169"/>
      <c r="CZ61" s="169"/>
      <c r="DA61" s="169"/>
      <c r="DB61" s="169"/>
      <c r="DC61" s="169"/>
      <c r="DD61" s="169"/>
      <c r="DE61" s="169"/>
      <c r="DF61" s="169"/>
      <c r="DG61" s="169"/>
      <c r="DH61" s="169"/>
      <c r="DI61" s="169"/>
      <c r="DJ61" s="169"/>
      <c r="DK61" s="169"/>
      <c r="DL61" s="169"/>
      <c r="DM61" s="169"/>
      <c r="DN61" s="169"/>
      <c r="DO61" s="169"/>
      <c r="DP61" s="169"/>
      <c r="DQ61" s="169"/>
      <c r="DR61" s="169"/>
      <c r="DS61" s="169"/>
      <c r="DT61" s="169"/>
      <c r="DU61" s="169"/>
      <c r="DV61" s="169"/>
      <c r="DW61" s="169"/>
      <c r="DX61" s="169"/>
      <c r="DY61" s="169"/>
      <c r="DZ61" s="169"/>
      <c r="EA61" s="169"/>
      <c r="EB61" s="169"/>
      <c r="EC61" s="169"/>
      <c r="ED61" s="169"/>
      <c r="EE61" s="169"/>
      <c r="EF61" s="169"/>
      <c r="EG61" s="174"/>
    </row>
    <row r="62" spans="1:137" x14ac:dyDescent="0.4">
      <c r="A62" s="67" t="s">
        <v>235</v>
      </c>
      <c r="B62" s="177"/>
      <c r="C62" s="177"/>
      <c r="D62" s="177"/>
      <c r="E62" s="179">
        <f>E59*$G$8</f>
        <v>0</v>
      </c>
      <c r="F62" s="179">
        <f t="shared" ref="F62:BQ62" si="247">F59*$G$8</f>
        <v>0</v>
      </c>
      <c r="G62" s="179">
        <f t="shared" si="247"/>
        <v>0</v>
      </c>
      <c r="H62" s="179">
        <f t="shared" si="247"/>
        <v>0</v>
      </c>
      <c r="I62" s="179">
        <f t="shared" si="247"/>
        <v>0</v>
      </c>
      <c r="J62" s="179">
        <f t="shared" si="247"/>
        <v>0</v>
      </c>
      <c r="K62" s="179">
        <f t="shared" si="247"/>
        <v>0</v>
      </c>
      <c r="L62" s="179">
        <f t="shared" si="247"/>
        <v>0</v>
      </c>
      <c r="M62" s="179">
        <f t="shared" si="247"/>
        <v>0</v>
      </c>
      <c r="N62" s="179">
        <f t="shared" si="247"/>
        <v>0</v>
      </c>
      <c r="O62" s="179">
        <f t="shared" si="247"/>
        <v>0</v>
      </c>
      <c r="P62" s="179">
        <f t="shared" si="247"/>
        <v>0</v>
      </c>
      <c r="Q62" s="179">
        <f t="shared" si="247"/>
        <v>0</v>
      </c>
      <c r="R62" s="179">
        <f t="shared" si="247"/>
        <v>0</v>
      </c>
      <c r="S62" s="179">
        <f t="shared" si="247"/>
        <v>0</v>
      </c>
      <c r="T62" s="179">
        <f t="shared" si="247"/>
        <v>0</v>
      </c>
      <c r="U62" s="179">
        <f t="shared" si="247"/>
        <v>0</v>
      </c>
      <c r="V62" s="179">
        <f t="shared" si="247"/>
        <v>0</v>
      </c>
      <c r="W62" s="179">
        <f t="shared" si="247"/>
        <v>0</v>
      </c>
      <c r="X62" s="179">
        <f t="shared" si="247"/>
        <v>0</v>
      </c>
      <c r="Y62" s="179">
        <f t="shared" si="247"/>
        <v>0</v>
      </c>
      <c r="Z62" s="179">
        <f t="shared" si="247"/>
        <v>0</v>
      </c>
      <c r="AA62" s="179">
        <f t="shared" si="247"/>
        <v>0</v>
      </c>
      <c r="AB62" s="179">
        <f t="shared" si="247"/>
        <v>0</v>
      </c>
      <c r="AC62" s="179">
        <f t="shared" si="247"/>
        <v>0</v>
      </c>
      <c r="AD62" s="179">
        <f t="shared" si="247"/>
        <v>0</v>
      </c>
      <c r="AE62" s="179">
        <f t="shared" si="247"/>
        <v>0</v>
      </c>
      <c r="AF62" s="179">
        <f t="shared" si="247"/>
        <v>0</v>
      </c>
      <c r="AG62" s="179">
        <f t="shared" si="247"/>
        <v>0</v>
      </c>
      <c r="AH62" s="179">
        <f t="shared" si="247"/>
        <v>0</v>
      </c>
      <c r="AI62" s="179">
        <f t="shared" si="247"/>
        <v>0</v>
      </c>
      <c r="AJ62" s="179">
        <f t="shared" si="247"/>
        <v>0</v>
      </c>
      <c r="AK62" s="179">
        <f t="shared" si="247"/>
        <v>0</v>
      </c>
      <c r="AL62" s="179">
        <f t="shared" si="247"/>
        <v>0</v>
      </c>
      <c r="AM62" s="179">
        <f t="shared" si="247"/>
        <v>0</v>
      </c>
      <c r="AN62" s="179">
        <f t="shared" si="247"/>
        <v>0</v>
      </c>
      <c r="AO62" s="179">
        <f t="shared" si="247"/>
        <v>0</v>
      </c>
      <c r="AP62" s="179">
        <f t="shared" si="247"/>
        <v>0</v>
      </c>
      <c r="AQ62" s="179">
        <f t="shared" si="247"/>
        <v>0</v>
      </c>
      <c r="AR62" s="179">
        <f t="shared" si="247"/>
        <v>0</v>
      </c>
      <c r="AS62" s="179">
        <f t="shared" si="247"/>
        <v>0</v>
      </c>
      <c r="AT62" s="179">
        <f t="shared" si="247"/>
        <v>0</v>
      </c>
      <c r="AU62" s="179">
        <f t="shared" si="247"/>
        <v>0</v>
      </c>
      <c r="AV62" s="179">
        <f t="shared" si="247"/>
        <v>0</v>
      </c>
      <c r="AW62" s="179">
        <f t="shared" si="247"/>
        <v>0</v>
      </c>
      <c r="AX62" s="179">
        <f t="shared" si="247"/>
        <v>0</v>
      </c>
      <c r="AY62" s="179">
        <f t="shared" si="247"/>
        <v>0</v>
      </c>
      <c r="AZ62" s="179">
        <f t="shared" si="247"/>
        <v>0</v>
      </c>
      <c r="BA62" s="179">
        <f t="shared" si="247"/>
        <v>0</v>
      </c>
      <c r="BB62" s="179">
        <f t="shared" si="247"/>
        <v>0</v>
      </c>
      <c r="BC62" s="179">
        <f t="shared" si="247"/>
        <v>0</v>
      </c>
      <c r="BD62" s="179">
        <f t="shared" si="247"/>
        <v>0</v>
      </c>
      <c r="BE62" s="179">
        <f t="shared" si="247"/>
        <v>0</v>
      </c>
      <c r="BF62" s="179">
        <f t="shared" si="247"/>
        <v>0</v>
      </c>
      <c r="BG62" s="179">
        <f t="shared" si="247"/>
        <v>0</v>
      </c>
      <c r="BH62" s="179">
        <f t="shared" si="247"/>
        <v>0</v>
      </c>
      <c r="BI62" s="179">
        <f t="shared" si="247"/>
        <v>0</v>
      </c>
      <c r="BJ62" s="179">
        <f t="shared" si="247"/>
        <v>0</v>
      </c>
      <c r="BK62" s="179">
        <f t="shared" si="247"/>
        <v>0</v>
      </c>
      <c r="BL62" s="179">
        <f t="shared" si="247"/>
        <v>0</v>
      </c>
      <c r="BM62" s="179">
        <f t="shared" si="247"/>
        <v>0</v>
      </c>
      <c r="BN62" s="179">
        <f t="shared" si="247"/>
        <v>0</v>
      </c>
      <c r="BO62" s="179">
        <f t="shared" si="247"/>
        <v>0</v>
      </c>
      <c r="BP62" s="179">
        <f t="shared" si="247"/>
        <v>0</v>
      </c>
      <c r="BQ62" s="179">
        <f t="shared" si="247"/>
        <v>0</v>
      </c>
      <c r="BR62" s="179">
        <f t="shared" ref="BR62:EC62" si="248">BR59*$G$8</f>
        <v>0</v>
      </c>
      <c r="BS62" s="179">
        <f t="shared" si="248"/>
        <v>0</v>
      </c>
      <c r="BT62" s="179">
        <f t="shared" si="248"/>
        <v>0</v>
      </c>
      <c r="BU62" s="179">
        <f t="shared" si="248"/>
        <v>0</v>
      </c>
      <c r="BV62" s="179">
        <f t="shared" si="248"/>
        <v>0</v>
      </c>
      <c r="BW62" s="179">
        <f t="shared" si="248"/>
        <v>0</v>
      </c>
      <c r="BX62" s="179">
        <f t="shared" si="248"/>
        <v>0</v>
      </c>
      <c r="BY62" s="179">
        <f t="shared" si="248"/>
        <v>0</v>
      </c>
      <c r="BZ62" s="179">
        <f t="shared" si="248"/>
        <v>0</v>
      </c>
      <c r="CA62" s="179">
        <f t="shared" si="248"/>
        <v>0</v>
      </c>
      <c r="CB62" s="179">
        <f t="shared" si="248"/>
        <v>0</v>
      </c>
      <c r="CC62" s="179">
        <f t="shared" si="248"/>
        <v>0</v>
      </c>
      <c r="CD62" s="179">
        <f t="shared" si="248"/>
        <v>0</v>
      </c>
      <c r="CE62" s="179">
        <f t="shared" si="248"/>
        <v>0</v>
      </c>
      <c r="CF62" s="179">
        <f t="shared" si="248"/>
        <v>0</v>
      </c>
      <c r="CG62" s="179">
        <f t="shared" si="248"/>
        <v>0</v>
      </c>
      <c r="CH62" s="179">
        <f t="shared" si="248"/>
        <v>0</v>
      </c>
      <c r="CI62" s="179">
        <f t="shared" si="248"/>
        <v>0</v>
      </c>
      <c r="CJ62" s="179">
        <f t="shared" si="248"/>
        <v>0</v>
      </c>
      <c r="CK62" s="179">
        <f t="shared" si="248"/>
        <v>0</v>
      </c>
      <c r="CL62" s="179">
        <f t="shared" si="248"/>
        <v>0</v>
      </c>
      <c r="CM62" s="179">
        <f t="shared" si="248"/>
        <v>0</v>
      </c>
      <c r="CN62" s="179">
        <f t="shared" si="248"/>
        <v>0</v>
      </c>
      <c r="CO62" s="179">
        <f t="shared" si="248"/>
        <v>0</v>
      </c>
      <c r="CP62" s="179">
        <f t="shared" si="248"/>
        <v>0</v>
      </c>
      <c r="CQ62" s="179">
        <f t="shared" si="248"/>
        <v>0</v>
      </c>
      <c r="CR62" s="179">
        <f t="shared" si="248"/>
        <v>0</v>
      </c>
      <c r="CS62" s="179">
        <f t="shared" si="248"/>
        <v>0</v>
      </c>
      <c r="CT62" s="179">
        <f t="shared" si="248"/>
        <v>0</v>
      </c>
      <c r="CU62" s="179">
        <f t="shared" si="248"/>
        <v>0</v>
      </c>
      <c r="CV62" s="179">
        <f t="shared" si="248"/>
        <v>0</v>
      </c>
      <c r="CW62" s="179">
        <f t="shared" si="248"/>
        <v>0</v>
      </c>
      <c r="CX62" s="179">
        <f t="shared" si="248"/>
        <v>0</v>
      </c>
      <c r="CY62" s="179">
        <f t="shared" si="248"/>
        <v>0</v>
      </c>
      <c r="CZ62" s="179">
        <f t="shared" si="248"/>
        <v>0</v>
      </c>
      <c r="DA62" s="179">
        <f t="shared" si="248"/>
        <v>0</v>
      </c>
      <c r="DB62" s="179">
        <f t="shared" si="248"/>
        <v>0</v>
      </c>
      <c r="DC62" s="179">
        <f t="shared" si="248"/>
        <v>0</v>
      </c>
      <c r="DD62" s="179">
        <f t="shared" si="248"/>
        <v>0</v>
      </c>
      <c r="DE62" s="179">
        <f t="shared" si="248"/>
        <v>0</v>
      </c>
      <c r="DF62" s="179">
        <f t="shared" si="248"/>
        <v>0</v>
      </c>
      <c r="DG62" s="179">
        <f t="shared" si="248"/>
        <v>0</v>
      </c>
      <c r="DH62" s="179">
        <f t="shared" si="248"/>
        <v>0</v>
      </c>
      <c r="DI62" s="179">
        <f t="shared" si="248"/>
        <v>0</v>
      </c>
      <c r="DJ62" s="179">
        <f t="shared" si="248"/>
        <v>0</v>
      </c>
      <c r="DK62" s="179">
        <f t="shared" si="248"/>
        <v>0</v>
      </c>
      <c r="DL62" s="179">
        <f t="shared" si="248"/>
        <v>0</v>
      </c>
      <c r="DM62" s="179">
        <f t="shared" si="248"/>
        <v>0</v>
      </c>
      <c r="DN62" s="179">
        <f t="shared" si="248"/>
        <v>0</v>
      </c>
      <c r="DO62" s="179">
        <f t="shared" si="248"/>
        <v>0</v>
      </c>
      <c r="DP62" s="179">
        <f t="shared" si="248"/>
        <v>0</v>
      </c>
      <c r="DQ62" s="179">
        <f t="shared" si="248"/>
        <v>0</v>
      </c>
      <c r="DR62" s="179">
        <f t="shared" si="248"/>
        <v>0</v>
      </c>
      <c r="DS62" s="179">
        <f t="shared" si="248"/>
        <v>0</v>
      </c>
      <c r="DT62" s="179">
        <f t="shared" si="248"/>
        <v>0</v>
      </c>
      <c r="DU62" s="179">
        <f t="shared" ca="1" si="248"/>
        <v>4.4237822294235227E-10</v>
      </c>
      <c r="DV62" s="179">
        <f t="shared" ca="1" si="248"/>
        <v>0</v>
      </c>
      <c r="DW62" s="179">
        <f t="shared" ca="1" si="248"/>
        <v>0</v>
      </c>
      <c r="DX62" s="179">
        <f t="shared" ca="1" si="248"/>
        <v>0</v>
      </c>
      <c r="DY62" s="179">
        <f t="shared" ca="1" si="248"/>
        <v>0</v>
      </c>
      <c r="DZ62" s="179">
        <f t="shared" ca="1" si="248"/>
        <v>0</v>
      </c>
      <c r="EA62" s="179">
        <f t="shared" ca="1" si="248"/>
        <v>0</v>
      </c>
      <c r="EB62" s="179">
        <f t="shared" ca="1" si="248"/>
        <v>0</v>
      </c>
      <c r="EC62" s="179">
        <f t="shared" ca="1" si="248"/>
        <v>0</v>
      </c>
      <c r="ED62" s="179">
        <f t="shared" ref="ED62:EG62" ca="1" si="249">ED59*$G$8</f>
        <v>0</v>
      </c>
      <c r="EE62" s="179">
        <f t="shared" ca="1" si="249"/>
        <v>0</v>
      </c>
      <c r="EF62" s="179">
        <f t="shared" ca="1" si="249"/>
        <v>0</v>
      </c>
      <c r="EG62" s="180">
        <f t="shared" ca="1" si="249"/>
        <v>0</v>
      </c>
    </row>
    <row r="63" spans="1:137" x14ac:dyDescent="0.4">
      <c r="A63" s="80" t="s">
        <v>236</v>
      </c>
      <c r="B63" s="177"/>
      <c r="C63" s="177"/>
      <c r="D63" s="177"/>
      <c r="E63" s="179">
        <f>E59-E62</f>
        <v>0</v>
      </c>
      <c r="F63" s="179">
        <f t="shared" ref="F63:BQ63" si="250">F59-F62</f>
        <v>0</v>
      </c>
      <c r="G63" s="179">
        <f t="shared" si="250"/>
        <v>0</v>
      </c>
      <c r="H63" s="179">
        <f t="shared" si="250"/>
        <v>0</v>
      </c>
      <c r="I63" s="179">
        <f t="shared" si="250"/>
        <v>0</v>
      </c>
      <c r="J63" s="179">
        <f t="shared" si="250"/>
        <v>0</v>
      </c>
      <c r="K63" s="179">
        <f t="shared" si="250"/>
        <v>0</v>
      </c>
      <c r="L63" s="179">
        <f t="shared" si="250"/>
        <v>0</v>
      </c>
      <c r="M63" s="179">
        <f t="shared" si="250"/>
        <v>0</v>
      </c>
      <c r="N63" s="179">
        <f t="shared" si="250"/>
        <v>0</v>
      </c>
      <c r="O63" s="179">
        <f t="shared" si="250"/>
        <v>0</v>
      </c>
      <c r="P63" s="179">
        <f t="shared" si="250"/>
        <v>0</v>
      </c>
      <c r="Q63" s="179">
        <f t="shared" si="250"/>
        <v>0</v>
      </c>
      <c r="R63" s="179">
        <f t="shared" si="250"/>
        <v>0</v>
      </c>
      <c r="S63" s="179">
        <f t="shared" si="250"/>
        <v>0</v>
      </c>
      <c r="T63" s="179">
        <f t="shared" si="250"/>
        <v>0</v>
      </c>
      <c r="U63" s="179">
        <f t="shared" si="250"/>
        <v>0</v>
      </c>
      <c r="V63" s="179">
        <f t="shared" si="250"/>
        <v>0</v>
      </c>
      <c r="W63" s="179">
        <f t="shared" si="250"/>
        <v>0</v>
      </c>
      <c r="X63" s="179">
        <f t="shared" si="250"/>
        <v>0</v>
      </c>
      <c r="Y63" s="179">
        <f t="shared" si="250"/>
        <v>0</v>
      </c>
      <c r="Z63" s="179">
        <f t="shared" si="250"/>
        <v>0</v>
      </c>
      <c r="AA63" s="179">
        <f t="shared" si="250"/>
        <v>0</v>
      </c>
      <c r="AB63" s="179">
        <f t="shared" si="250"/>
        <v>0</v>
      </c>
      <c r="AC63" s="179">
        <f t="shared" si="250"/>
        <v>0</v>
      </c>
      <c r="AD63" s="179">
        <f t="shared" si="250"/>
        <v>0</v>
      </c>
      <c r="AE63" s="179">
        <f t="shared" si="250"/>
        <v>0</v>
      </c>
      <c r="AF63" s="179">
        <f t="shared" si="250"/>
        <v>0</v>
      </c>
      <c r="AG63" s="179">
        <f t="shared" si="250"/>
        <v>0</v>
      </c>
      <c r="AH63" s="179">
        <f t="shared" si="250"/>
        <v>0</v>
      </c>
      <c r="AI63" s="179">
        <f t="shared" si="250"/>
        <v>0</v>
      </c>
      <c r="AJ63" s="179">
        <f t="shared" si="250"/>
        <v>0</v>
      </c>
      <c r="AK63" s="179">
        <f t="shared" si="250"/>
        <v>0</v>
      </c>
      <c r="AL63" s="179">
        <f t="shared" si="250"/>
        <v>0</v>
      </c>
      <c r="AM63" s="179">
        <f t="shared" si="250"/>
        <v>0</v>
      </c>
      <c r="AN63" s="179">
        <f t="shared" si="250"/>
        <v>0</v>
      </c>
      <c r="AO63" s="179">
        <f t="shared" si="250"/>
        <v>0</v>
      </c>
      <c r="AP63" s="179">
        <f t="shared" si="250"/>
        <v>0</v>
      </c>
      <c r="AQ63" s="179">
        <f t="shared" si="250"/>
        <v>0</v>
      </c>
      <c r="AR63" s="179">
        <f t="shared" si="250"/>
        <v>0</v>
      </c>
      <c r="AS63" s="179">
        <f t="shared" si="250"/>
        <v>0</v>
      </c>
      <c r="AT63" s="179">
        <f t="shared" si="250"/>
        <v>0</v>
      </c>
      <c r="AU63" s="179">
        <f t="shared" si="250"/>
        <v>0</v>
      </c>
      <c r="AV63" s="179">
        <f t="shared" si="250"/>
        <v>0</v>
      </c>
      <c r="AW63" s="179">
        <f t="shared" si="250"/>
        <v>0</v>
      </c>
      <c r="AX63" s="179">
        <f t="shared" si="250"/>
        <v>0</v>
      </c>
      <c r="AY63" s="179">
        <f t="shared" si="250"/>
        <v>0</v>
      </c>
      <c r="AZ63" s="179">
        <f t="shared" si="250"/>
        <v>0</v>
      </c>
      <c r="BA63" s="179">
        <f t="shared" si="250"/>
        <v>0</v>
      </c>
      <c r="BB63" s="179">
        <f t="shared" si="250"/>
        <v>0</v>
      </c>
      <c r="BC63" s="179">
        <f t="shared" si="250"/>
        <v>0</v>
      </c>
      <c r="BD63" s="179">
        <f t="shared" si="250"/>
        <v>0</v>
      </c>
      <c r="BE63" s="179">
        <f t="shared" si="250"/>
        <v>0</v>
      </c>
      <c r="BF63" s="179">
        <f t="shared" si="250"/>
        <v>0</v>
      </c>
      <c r="BG63" s="179">
        <f t="shared" si="250"/>
        <v>0</v>
      </c>
      <c r="BH63" s="179">
        <f t="shared" si="250"/>
        <v>0</v>
      </c>
      <c r="BI63" s="179">
        <f t="shared" si="250"/>
        <v>0</v>
      </c>
      <c r="BJ63" s="179">
        <f t="shared" si="250"/>
        <v>0</v>
      </c>
      <c r="BK63" s="179">
        <f t="shared" si="250"/>
        <v>0</v>
      </c>
      <c r="BL63" s="179">
        <f t="shared" si="250"/>
        <v>0</v>
      </c>
      <c r="BM63" s="179">
        <f t="shared" si="250"/>
        <v>0</v>
      </c>
      <c r="BN63" s="179">
        <f t="shared" si="250"/>
        <v>0</v>
      </c>
      <c r="BO63" s="179">
        <f t="shared" si="250"/>
        <v>0</v>
      </c>
      <c r="BP63" s="179">
        <f t="shared" si="250"/>
        <v>0</v>
      </c>
      <c r="BQ63" s="179">
        <f t="shared" si="250"/>
        <v>0</v>
      </c>
      <c r="BR63" s="179">
        <f t="shared" ref="BR63:EC63" si="251">BR59-BR62</f>
        <v>0</v>
      </c>
      <c r="BS63" s="179">
        <f t="shared" si="251"/>
        <v>0</v>
      </c>
      <c r="BT63" s="179">
        <f t="shared" si="251"/>
        <v>0</v>
      </c>
      <c r="BU63" s="179">
        <f t="shared" si="251"/>
        <v>0</v>
      </c>
      <c r="BV63" s="179">
        <f t="shared" si="251"/>
        <v>0</v>
      </c>
      <c r="BW63" s="179">
        <f t="shared" si="251"/>
        <v>0</v>
      </c>
      <c r="BX63" s="179">
        <f t="shared" si="251"/>
        <v>0</v>
      </c>
      <c r="BY63" s="179">
        <f t="shared" si="251"/>
        <v>0</v>
      </c>
      <c r="BZ63" s="179">
        <f t="shared" si="251"/>
        <v>0</v>
      </c>
      <c r="CA63" s="179">
        <f t="shared" si="251"/>
        <v>0</v>
      </c>
      <c r="CB63" s="179">
        <f t="shared" si="251"/>
        <v>0</v>
      </c>
      <c r="CC63" s="179">
        <f t="shared" si="251"/>
        <v>0</v>
      </c>
      <c r="CD63" s="179">
        <f t="shared" si="251"/>
        <v>0</v>
      </c>
      <c r="CE63" s="179">
        <f t="shared" si="251"/>
        <v>0</v>
      </c>
      <c r="CF63" s="179">
        <f t="shared" si="251"/>
        <v>0</v>
      </c>
      <c r="CG63" s="179">
        <f t="shared" si="251"/>
        <v>0</v>
      </c>
      <c r="CH63" s="179">
        <f t="shared" si="251"/>
        <v>0</v>
      </c>
      <c r="CI63" s="179">
        <f t="shared" si="251"/>
        <v>0</v>
      </c>
      <c r="CJ63" s="179">
        <f t="shared" si="251"/>
        <v>0</v>
      </c>
      <c r="CK63" s="179">
        <f t="shared" si="251"/>
        <v>0</v>
      </c>
      <c r="CL63" s="179">
        <f t="shared" si="251"/>
        <v>0</v>
      </c>
      <c r="CM63" s="179">
        <f t="shared" si="251"/>
        <v>0</v>
      </c>
      <c r="CN63" s="179">
        <f t="shared" si="251"/>
        <v>0</v>
      </c>
      <c r="CO63" s="179">
        <f t="shared" si="251"/>
        <v>0</v>
      </c>
      <c r="CP63" s="179">
        <f t="shared" si="251"/>
        <v>0</v>
      </c>
      <c r="CQ63" s="179">
        <f t="shared" si="251"/>
        <v>0</v>
      </c>
      <c r="CR63" s="179">
        <f t="shared" si="251"/>
        <v>0</v>
      </c>
      <c r="CS63" s="179">
        <f t="shared" si="251"/>
        <v>0</v>
      </c>
      <c r="CT63" s="179">
        <f t="shared" si="251"/>
        <v>0</v>
      </c>
      <c r="CU63" s="179">
        <f t="shared" si="251"/>
        <v>0</v>
      </c>
      <c r="CV63" s="179">
        <f t="shared" si="251"/>
        <v>0</v>
      </c>
      <c r="CW63" s="179">
        <f t="shared" si="251"/>
        <v>0</v>
      </c>
      <c r="CX63" s="179">
        <f t="shared" si="251"/>
        <v>0</v>
      </c>
      <c r="CY63" s="179">
        <f t="shared" si="251"/>
        <v>0</v>
      </c>
      <c r="CZ63" s="179">
        <f t="shared" si="251"/>
        <v>0</v>
      </c>
      <c r="DA63" s="179">
        <f t="shared" si="251"/>
        <v>0</v>
      </c>
      <c r="DB63" s="179">
        <f t="shared" si="251"/>
        <v>0</v>
      </c>
      <c r="DC63" s="179">
        <f t="shared" si="251"/>
        <v>0</v>
      </c>
      <c r="DD63" s="179">
        <f t="shared" si="251"/>
        <v>0</v>
      </c>
      <c r="DE63" s="179">
        <f t="shared" si="251"/>
        <v>0</v>
      </c>
      <c r="DF63" s="179">
        <f t="shared" si="251"/>
        <v>0</v>
      </c>
      <c r="DG63" s="179">
        <f t="shared" si="251"/>
        <v>0</v>
      </c>
      <c r="DH63" s="179">
        <f t="shared" si="251"/>
        <v>0</v>
      </c>
      <c r="DI63" s="179">
        <f t="shared" si="251"/>
        <v>0</v>
      </c>
      <c r="DJ63" s="179">
        <f t="shared" si="251"/>
        <v>0</v>
      </c>
      <c r="DK63" s="179">
        <f t="shared" si="251"/>
        <v>0</v>
      </c>
      <c r="DL63" s="179">
        <f t="shared" si="251"/>
        <v>0</v>
      </c>
      <c r="DM63" s="179">
        <f t="shared" si="251"/>
        <v>0</v>
      </c>
      <c r="DN63" s="179">
        <f t="shared" si="251"/>
        <v>0</v>
      </c>
      <c r="DO63" s="179">
        <f t="shared" si="251"/>
        <v>0</v>
      </c>
      <c r="DP63" s="179">
        <f t="shared" si="251"/>
        <v>0</v>
      </c>
      <c r="DQ63" s="179">
        <f t="shared" si="251"/>
        <v>0</v>
      </c>
      <c r="DR63" s="179">
        <f t="shared" si="251"/>
        <v>0</v>
      </c>
      <c r="DS63" s="179">
        <f t="shared" si="251"/>
        <v>0</v>
      </c>
      <c r="DT63" s="179">
        <f t="shared" si="251"/>
        <v>0</v>
      </c>
      <c r="DU63" s="179">
        <f t="shared" ca="1" si="251"/>
        <v>4.8894435167312624E-10</v>
      </c>
      <c r="DV63" s="179">
        <f t="shared" ca="1" si="251"/>
        <v>0</v>
      </c>
      <c r="DW63" s="179">
        <f t="shared" ca="1" si="251"/>
        <v>0</v>
      </c>
      <c r="DX63" s="179">
        <f t="shared" ca="1" si="251"/>
        <v>0</v>
      </c>
      <c r="DY63" s="179">
        <f t="shared" ca="1" si="251"/>
        <v>0</v>
      </c>
      <c r="DZ63" s="179">
        <f t="shared" ca="1" si="251"/>
        <v>0</v>
      </c>
      <c r="EA63" s="179">
        <f t="shared" ca="1" si="251"/>
        <v>0</v>
      </c>
      <c r="EB63" s="179">
        <f t="shared" ca="1" si="251"/>
        <v>0</v>
      </c>
      <c r="EC63" s="179">
        <f t="shared" ca="1" si="251"/>
        <v>0</v>
      </c>
      <c r="ED63" s="179">
        <f t="shared" ref="ED63:EG63" ca="1" si="252">ED59-ED62</f>
        <v>0</v>
      </c>
      <c r="EE63" s="179">
        <f t="shared" ca="1" si="252"/>
        <v>0</v>
      </c>
      <c r="EF63" s="179">
        <f t="shared" ca="1" si="252"/>
        <v>0</v>
      </c>
      <c r="EG63" s="180">
        <f t="shared" ca="1" si="252"/>
        <v>0</v>
      </c>
    </row>
    <row r="64" spans="1:137" x14ac:dyDescent="0.4">
      <c r="A64" s="80" t="s">
        <v>229</v>
      </c>
      <c r="B64" s="177"/>
      <c r="C64" s="177"/>
      <c r="D64" s="177"/>
      <c r="E64" s="179">
        <f>SUM(E62:E63)</f>
        <v>0</v>
      </c>
      <c r="F64" s="179">
        <f t="shared" ref="F64:BQ64" si="253">SUM(F62:F63)</f>
        <v>0</v>
      </c>
      <c r="G64" s="179">
        <f t="shared" si="253"/>
        <v>0</v>
      </c>
      <c r="H64" s="179">
        <f t="shared" si="253"/>
        <v>0</v>
      </c>
      <c r="I64" s="179">
        <f t="shared" si="253"/>
        <v>0</v>
      </c>
      <c r="J64" s="179">
        <f t="shared" si="253"/>
        <v>0</v>
      </c>
      <c r="K64" s="179">
        <f t="shared" si="253"/>
        <v>0</v>
      </c>
      <c r="L64" s="179">
        <f t="shared" si="253"/>
        <v>0</v>
      </c>
      <c r="M64" s="179">
        <f t="shared" si="253"/>
        <v>0</v>
      </c>
      <c r="N64" s="179">
        <f t="shared" si="253"/>
        <v>0</v>
      </c>
      <c r="O64" s="179">
        <f t="shared" si="253"/>
        <v>0</v>
      </c>
      <c r="P64" s="179">
        <f t="shared" si="253"/>
        <v>0</v>
      </c>
      <c r="Q64" s="179">
        <f t="shared" si="253"/>
        <v>0</v>
      </c>
      <c r="R64" s="179">
        <f t="shared" si="253"/>
        <v>0</v>
      </c>
      <c r="S64" s="179">
        <f t="shared" si="253"/>
        <v>0</v>
      </c>
      <c r="T64" s="179">
        <f t="shared" si="253"/>
        <v>0</v>
      </c>
      <c r="U64" s="179">
        <f t="shared" si="253"/>
        <v>0</v>
      </c>
      <c r="V64" s="179">
        <f t="shared" si="253"/>
        <v>0</v>
      </c>
      <c r="W64" s="179">
        <f t="shared" si="253"/>
        <v>0</v>
      </c>
      <c r="X64" s="179">
        <f t="shared" si="253"/>
        <v>0</v>
      </c>
      <c r="Y64" s="179">
        <f t="shared" si="253"/>
        <v>0</v>
      </c>
      <c r="Z64" s="179">
        <f t="shared" si="253"/>
        <v>0</v>
      </c>
      <c r="AA64" s="179">
        <f t="shared" si="253"/>
        <v>0</v>
      </c>
      <c r="AB64" s="179">
        <f t="shared" si="253"/>
        <v>0</v>
      </c>
      <c r="AC64" s="179">
        <f t="shared" si="253"/>
        <v>0</v>
      </c>
      <c r="AD64" s="179">
        <f t="shared" si="253"/>
        <v>0</v>
      </c>
      <c r="AE64" s="179">
        <f t="shared" si="253"/>
        <v>0</v>
      </c>
      <c r="AF64" s="179">
        <f t="shared" si="253"/>
        <v>0</v>
      </c>
      <c r="AG64" s="179">
        <f t="shared" si="253"/>
        <v>0</v>
      </c>
      <c r="AH64" s="179">
        <f t="shared" si="253"/>
        <v>0</v>
      </c>
      <c r="AI64" s="179">
        <f t="shared" si="253"/>
        <v>0</v>
      </c>
      <c r="AJ64" s="179">
        <f t="shared" si="253"/>
        <v>0</v>
      </c>
      <c r="AK64" s="179">
        <f t="shared" si="253"/>
        <v>0</v>
      </c>
      <c r="AL64" s="179">
        <f t="shared" si="253"/>
        <v>0</v>
      </c>
      <c r="AM64" s="179">
        <f t="shared" si="253"/>
        <v>0</v>
      </c>
      <c r="AN64" s="179">
        <f t="shared" si="253"/>
        <v>0</v>
      </c>
      <c r="AO64" s="179">
        <f t="shared" si="253"/>
        <v>0</v>
      </c>
      <c r="AP64" s="179">
        <f t="shared" si="253"/>
        <v>0</v>
      </c>
      <c r="AQ64" s="179">
        <f t="shared" si="253"/>
        <v>0</v>
      </c>
      <c r="AR64" s="179">
        <f t="shared" si="253"/>
        <v>0</v>
      </c>
      <c r="AS64" s="179">
        <f t="shared" si="253"/>
        <v>0</v>
      </c>
      <c r="AT64" s="179">
        <f t="shared" si="253"/>
        <v>0</v>
      </c>
      <c r="AU64" s="179">
        <f t="shared" si="253"/>
        <v>0</v>
      </c>
      <c r="AV64" s="179">
        <f t="shared" si="253"/>
        <v>0</v>
      </c>
      <c r="AW64" s="179">
        <f t="shared" si="253"/>
        <v>0</v>
      </c>
      <c r="AX64" s="179">
        <f t="shared" si="253"/>
        <v>0</v>
      </c>
      <c r="AY64" s="179">
        <f t="shared" si="253"/>
        <v>0</v>
      </c>
      <c r="AZ64" s="179">
        <f t="shared" si="253"/>
        <v>0</v>
      </c>
      <c r="BA64" s="179">
        <f t="shared" si="253"/>
        <v>0</v>
      </c>
      <c r="BB64" s="179">
        <f t="shared" si="253"/>
        <v>0</v>
      </c>
      <c r="BC64" s="179">
        <f t="shared" si="253"/>
        <v>0</v>
      </c>
      <c r="BD64" s="179">
        <f t="shared" si="253"/>
        <v>0</v>
      </c>
      <c r="BE64" s="179">
        <f t="shared" si="253"/>
        <v>0</v>
      </c>
      <c r="BF64" s="179">
        <f t="shared" si="253"/>
        <v>0</v>
      </c>
      <c r="BG64" s="179">
        <f t="shared" si="253"/>
        <v>0</v>
      </c>
      <c r="BH64" s="179">
        <f t="shared" si="253"/>
        <v>0</v>
      </c>
      <c r="BI64" s="179">
        <f t="shared" si="253"/>
        <v>0</v>
      </c>
      <c r="BJ64" s="179">
        <f t="shared" si="253"/>
        <v>0</v>
      </c>
      <c r="BK64" s="179">
        <f t="shared" si="253"/>
        <v>0</v>
      </c>
      <c r="BL64" s="179">
        <f t="shared" si="253"/>
        <v>0</v>
      </c>
      <c r="BM64" s="179">
        <f t="shared" si="253"/>
        <v>0</v>
      </c>
      <c r="BN64" s="179">
        <f t="shared" si="253"/>
        <v>0</v>
      </c>
      <c r="BO64" s="179">
        <f t="shared" si="253"/>
        <v>0</v>
      </c>
      <c r="BP64" s="179">
        <f t="shared" si="253"/>
        <v>0</v>
      </c>
      <c r="BQ64" s="179">
        <f t="shared" si="253"/>
        <v>0</v>
      </c>
      <c r="BR64" s="179">
        <f t="shared" ref="BR64:EC64" si="254">SUM(BR62:BR63)</f>
        <v>0</v>
      </c>
      <c r="BS64" s="179">
        <f t="shared" si="254"/>
        <v>0</v>
      </c>
      <c r="BT64" s="179">
        <f t="shared" si="254"/>
        <v>0</v>
      </c>
      <c r="BU64" s="179">
        <f t="shared" si="254"/>
        <v>0</v>
      </c>
      <c r="BV64" s="179">
        <f t="shared" si="254"/>
        <v>0</v>
      </c>
      <c r="BW64" s="179">
        <f t="shared" si="254"/>
        <v>0</v>
      </c>
      <c r="BX64" s="179">
        <f t="shared" si="254"/>
        <v>0</v>
      </c>
      <c r="BY64" s="179">
        <f t="shared" si="254"/>
        <v>0</v>
      </c>
      <c r="BZ64" s="179">
        <f t="shared" si="254"/>
        <v>0</v>
      </c>
      <c r="CA64" s="179">
        <f t="shared" si="254"/>
        <v>0</v>
      </c>
      <c r="CB64" s="179">
        <f t="shared" si="254"/>
        <v>0</v>
      </c>
      <c r="CC64" s="179">
        <f t="shared" si="254"/>
        <v>0</v>
      </c>
      <c r="CD64" s="179">
        <f t="shared" si="254"/>
        <v>0</v>
      </c>
      <c r="CE64" s="179">
        <f t="shared" si="254"/>
        <v>0</v>
      </c>
      <c r="CF64" s="179">
        <f t="shared" si="254"/>
        <v>0</v>
      </c>
      <c r="CG64" s="179">
        <f t="shared" si="254"/>
        <v>0</v>
      </c>
      <c r="CH64" s="179">
        <f t="shared" si="254"/>
        <v>0</v>
      </c>
      <c r="CI64" s="179">
        <f t="shared" si="254"/>
        <v>0</v>
      </c>
      <c r="CJ64" s="179">
        <f t="shared" si="254"/>
        <v>0</v>
      </c>
      <c r="CK64" s="179">
        <f t="shared" si="254"/>
        <v>0</v>
      </c>
      <c r="CL64" s="179">
        <f t="shared" si="254"/>
        <v>0</v>
      </c>
      <c r="CM64" s="179">
        <f t="shared" si="254"/>
        <v>0</v>
      </c>
      <c r="CN64" s="179">
        <f t="shared" si="254"/>
        <v>0</v>
      </c>
      <c r="CO64" s="179">
        <f t="shared" si="254"/>
        <v>0</v>
      </c>
      <c r="CP64" s="179">
        <f t="shared" si="254"/>
        <v>0</v>
      </c>
      <c r="CQ64" s="179">
        <f t="shared" si="254"/>
        <v>0</v>
      </c>
      <c r="CR64" s="179">
        <f t="shared" si="254"/>
        <v>0</v>
      </c>
      <c r="CS64" s="179">
        <f t="shared" si="254"/>
        <v>0</v>
      </c>
      <c r="CT64" s="179">
        <f t="shared" si="254"/>
        <v>0</v>
      </c>
      <c r="CU64" s="179">
        <f t="shared" si="254"/>
        <v>0</v>
      </c>
      <c r="CV64" s="179">
        <f t="shared" si="254"/>
        <v>0</v>
      </c>
      <c r="CW64" s="179">
        <f t="shared" si="254"/>
        <v>0</v>
      </c>
      <c r="CX64" s="179">
        <f t="shared" si="254"/>
        <v>0</v>
      </c>
      <c r="CY64" s="179">
        <f t="shared" si="254"/>
        <v>0</v>
      </c>
      <c r="CZ64" s="179">
        <f t="shared" si="254"/>
        <v>0</v>
      </c>
      <c r="DA64" s="179">
        <f t="shared" si="254"/>
        <v>0</v>
      </c>
      <c r="DB64" s="179">
        <f t="shared" si="254"/>
        <v>0</v>
      </c>
      <c r="DC64" s="179">
        <f t="shared" si="254"/>
        <v>0</v>
      </c>
      <c r="DD64" s="179">
        <f t="shared" si="254"/>
        <v>0</v>
      </c>
      <c r="DE64" s="179">
        <f t="shared" si="254"/>
        <v>0</v>
      </c>
      <c r="DF64" s="179">
        <f t="shared" si="254"/>
        <v>0</v>
      </c>
      <c r="DG64" s="179">
        <f t="shared" si="254"/>
        <v>0</v>
      </c>
      <c r="DH64" s="179">
        <f t="shared" si="254"/>
        <v>0</v>
      </c>
      <c r="DI64" s="179">
        <f t="shared" si="254"/>
        <v>0</v>
      </c>
      <c r="DJ64" s="179">
        <f t="shared" si="254"/>
        <v>0</v>
      </c>
      <c r="DK64" s="179">
        <f t="shared" si="254"/>
        <v>0</v>
      </c>
      <c r="DL64" s="179">
        <f t="shared" si="254"/>
        <v>0</v>
      </c>
      <c r="DM64" s="179">
        <f t="shared" si="254"/>
        <v>0</v>
      </c>
      <c r="DN64" s="179">
        <f t="shared" si="254"/>
        <v>0</v>
      </c>
      <c r="DO64" s="179">
        <f t="shared" si="254"/>
        <v>0</v>
      </c>
      <c r="DP64" s="179">
        <f t="shared" si="254"/>
        <v>0</v>
      </c>
      <c r="DQ64" s="179">
        <f t="shared" si="254"/>
        <v>0</v>
      </c>
      <c r="DR64" s="179">
        <f t="shared" si="254"/>
        <v>0</v>
      </c>
      <c r="DS64" s="179">
        <f t="shared" si="254"/>
        <v>0</v>
      </c>
      <c r="DT64" s="179">
        <f t="shared" si="254"/>
        <v>0</v>
      </c>
      <c r="DU64" s="179">
        <f t="shared" ca="1" si="254"/>
        <v>9.3132257461547852E-10</v>
      </c>
      <c r="DV64" s="179">
        <f t="shared" ca="1" si="254"/>
        <v>0</v>
      </c>
      <c r="DW64" s="179">
        <f t="shared" ca="1" si="254"/>
        <v>0</v>
      </c>
      <c r="DX64" s="179">
        <f t="shared" ca="1" si="254"/>
        <v>0</v>
      </c>
      <c r="DY64" s="179">
        <f t="shared" ca="1" si="254"/>
        <v>0</v>
      </c>
      <c r="DZ64" s="179">
        <f t="shared" ca="1" si="254"/>
        <v>0</v>
      </c>
      <c r="EA64" s="179">
        <f t="shared" ca="1" si="254"/>
        <v>0</v>
      </c>
      <c r="EB64" s="179">
        <f t="shared" ca="1" si="254"/>
        <v>0</v>
      </c>
      <c r="EC64" s="179">
        <f t="shared" ca="1" si="254"/>
        <v>0</v>
      </c>
      <c r="ED64" s="179">
        <f t="shared" ref="ED64:EG64" ca="1" si="255">SUM(ED62:ED63)</f>
        <v>0</v>
      </c>
      <c r="EE64" s="179">
        <f t="shared" ca="1" si="255"/>
        <v>0</v>
      </c>
      <c r="EF64" s="179">
        <f t="shared" ca="1" si="255"/>
        <v>0</v>
      </c>
      <c r="EG64" s="180">
        <f t="shared" ca="1" si="255"/>
        <v>0</v>
      </c>
    </row>
    <row r="65" spans="1:137" x14ac:dyDescent="0.4">
      <c r="A65" s="110" t="s">
        <v>230</v>
      </c>
      <c r="B65" s="189"/>
      <c r="C65" s="189"/>
      <c r="D65" s="199"/>
      <c r="E65" s="187">
        <f>E59-E64</f>
        <v>0</v>
      </c>
      <c r="F65" s="187">
        <f t="shared" ref="F65:BQ65" si="256">F59-F64</f>
        <v>0</v>
      </c>
      <c r="G65" s="187">
        <f t="shared" si="256"/>
        <v>0</v>
      </c>
      <c r="H65" s="187">
        <f t="shared" si="256"/>
        <v>0</v>
      </c>
      <c r="I65" s="187">
        <f t="shared" si="256"/>
        <v>0</v>
      </c>
      <c r="J65" s="187">
        <f t="shared" si="256"/>
        <v>0</v>
      </c>
      <c r="K65" s="187">
        <f t="shared" si="256"/>
        <v>0</v>
      </c>
      <c r="L65" s="187">
        <f t="shared" si="256"/>
        <v>0</v>
      </c>
      <c r="M65" s="187">
        <f t="shared" si="256"/>
        <v>0</v>
      </c>
      <c r="N65" s="187">
        <f t="shared" si="256"/>
        <v>0</v>
      </c>
      <c r="O65" s="187">
        <f t="shared" si="256"/>
        <v>0</v>
      </c>
      <c r="P65" s="187">
        <f t="shared" si="256"/>
        <v>0</v>
      </c>
      <c r="Q65" s="187">
        <f t="shared" si="256"/>
        <v>0</v>
      </c>
      <c r="R65" s="187">
        <f t="shared" si="256"/>
        <v>0</v>
      </c>
      <c r="S65" s="187">
        <f t="shared" si="256"/>
        <v>0</v>
      </c>
      <c r="T65" s="187">
        <f t="shared" si="256"/>
        <v>0</v>
      </c>
      <c r="U65" s="187">
        <f t="shared" si="256"/>
        <v>0</v>
      </c>
      <c r="V65" s="187">
        <f t="shared" si="256"/>
        <v>0</v>
      </c>
      <c r="W65" s="187">
        <f t="shared" si="256"/>
        <v>0</v>
      </c>
      <c r="X65" s="187">
        <f t="shared" si="256"/>
        <v>0</v>
      </c>
      <c r="Y65" s="187">
        <f t="shared" si="256"/>
        <v>0</v>
      </c>
      <c r="Z65" s="187">
        <f t="shared" si="256"/>
        <v>0</v>
      </c>
      <c r="AA65" s="187">
        <f t="shared" si="256"/>
        <v>0</v>
      </c>
      <c r="AB65" s="187">
        <f t="shared" si="256"/>
        <v>0</v>
      </c>
      <c r="AC65" s="187">
        <f t="shared" si="256"/>
        <v>0</v>
      </c>
      <c r="AD65" s="187">
        <f t="shared" si="256"/>
        <v>0</v>
      </c>
      <c r="AE65" s="187">
        <f t="shared" si="256"/>
        <v>0</v>
      </c>
      <c r="AF65" s="187">
        <f t="shared" si="256"/>
        <v>0</v>
      </c>
      <c r="AG65" s="187">
        <f t="shared" si="256"/>
        <v>0</v>
      </c>
      <c r="AH65" s="187">
        <f t="shared" si="256"/>
        <v>0</v>
      </c>
      <c r="AI65" s="187">
        <f t="shared" si="256"/>
        <v>0</v>
      </c>
      <c r="AJ65" s="187">
        <f t="shared" si="256"/>
        <v>0</v>
      </c>
      <c r="AK65" s="187">
        <f t="shared" si="256"/>
        <v>0</v>
      </c>
      <c r="AL65" s="187">
        <f t="shared" si="256"/>
        <v>0</v>
      </c>
      <c r="AM65" s="187">
        <f t="shared" si="256"/>
        <v>0</v>
      </c>
      <c r="AN65" s="187">
        <f t="shared" si="256"/>
        <v>0</v>
      </c>
      <c r="AO65" s="187">
        <f t="shared" si="256"/>
        <v>0</v>
      </c>
      <c r="AP65" s="187">
        <f t="shared" si="256"/>
        <v>0</v>
      </c>
      <c r="AQ65" s="187">
        <f t="shared" si="256"/>
        <v>0</v>
      </c>
      <c r="AR65" s="187">
        <f t="shared" si="256"/>
        <v>0</v>
      </c>
      <c r="AS65" s="187">
        <f t="shared" si="256"/>
        <v>0</v>
      </c>
      <c r="AT65" s="187">
        <f t="shared" si="256"/>
        <v>0</v>
      </c>
      <c r="AU65" s="187">
        <f t="shared" si="256"/>
        <v>0</v>
      </c>
      <c r="AV65" s="187">
        <f t="shared" si="256"/>
        <v>0</v>
      </c>
      <c r="AW65" s="187">
        <f t="shared" si="256"/>
        <v>0</v>
      </c>
      <c r="AX65" s="187">
        <f t="shared" si="256"/>
        <v>0</v>
      </c>
      <c r="AY65" s="187">
        <f t="shared" si="256"/>
        <v>0</v>
      </c>
      <c r="AZ65" s="187">
        <f t="shared" si="256"/>
        <v>0</v>
      </c>
      <c r="BA65" s="187">
        <f t="shared" si="256"/>
        <v>0</v>
      </c>
      <c r="BB65" s="187">
        <f t="shared" si="256"/>
        <v>0</v>
      </c>
      <c r="BC65" s="187">
        <f t="shared" si="256"/>
        <v>0</v>
      </c>
      <c r="BD65" s="187">
        <f t="shared" si="256"/>
        <v>0</v>
      </c>
      <c r="BE65" s="187">
        <f t="shared" si="256"/>
        <v>0</v>
      </c>
      <c r="BF65" s="187">
        <f t="shared" si="256"/>
        <v>0</v>
      </c>
      <c r="BG65" s="187">
        <f t="shared" si="256"/>
        <v>0</v>
      </c>
      <c r="BH65" s="187">
        <f t="shared" si="256"/>
        <v>0</v>
      </c>
      <c r="BI65" s="187">
        <f t="shared" si="256"/>
        <v>0</v>
      </c>
      <c r="BJ65" s="187">
        <f t="shared" si="256"/>
        <v>0</v>
      </c>
      <c r="BK65" s="187">
        <f t="shared" si="256"/>
        <v>0</v>
      </c>
      <c r="BL65" s="187">
        <f t="shared" si="256"/>
        <v>0</v>
      </c>
      <c r="BM65" s="187">
        <f t="shared" si="256"/>
        <v>0</v>
      </c>
      <c r="BN65" s="187">
        <f t="shared" si="256"/>
        <v>0</v>
      </c>
      <c r="BO65" s="187">
        <f t="shared" si="256"/>
        <v>0</v>
      </c>
      <c r="BP65" s="187">
        <f t="shared" si="256"/>
        <v>0</v>
      </c>
      <c r="BQ65" s="187">
        <f t="shared" si="256"/>
        <v>0</v>
      </c>
      <c r="BR65" s="187">
        <f t="shared" ref="BR65:EC65" si="257">BR59-BR64</f>
        <v>0</v>
      </c>
      <c r="BS65" s="187">
        <f t="shared" si="257"/>
        <v>0</v>
      </c>
      <c r="BT65" s="187">
        <f t="shared" si="257"/>
        <v>0</v>
      </c>
      <c r="BU65" s="187">
        <f t="shared" si="257"/>
        <v>0</v>
      </c>
      <c r="BV65" s="187">
        <f t="shared" si="257"/>
        <v>0</v>
      </c>
      <c r="BW65" s="187">
        <f t="shared" si="257"/>
        <v>0</v>
      </c>
      <c r="BX65" s="187">
        <f t="shared" si="257"/>
        <v>0</v>
      </c>
      <c r="BY65" s="187">
        <f t="shared" si="257"/>
        <v>0</v>
      </c>
      <c r="BZ65" s="187">
        <f t="shared" si="257"/>
        <v>0</v>
      </c>
      <c r="CA65" s="187">
        <f t="shared" si="257"/>
        <v>0</v>
      </c>
      <c r="CB65" s="187">
        <f t="shared" si="257"/>
        <v>0</v>
      </c>
      <c r="CC65" s="187">
        <f t="shared" si="257"/>
        <v>0</v>
      </c>
      <c r="CD65" s="187">
        <f t="shared" si="257"/>
        <v>0</v>
      </c>
      <c r="CE65" s="187">
        <f t="shared" si="257"/>
        <v>0</v>
      </c>
      <c r="CF65" s="187">
        <f t="shared" si="257"/>
        <v>0</v>
      </c>
      <c r="CG65" s="187">
        <f t="shared" si="257"/>
        <v>0</v>
      </c>
      <c r="CH65" s="187">
        <f t="shared" si="257"/>
        <v>0</v>
      </c>
      <c r="CI65" s="187">
        <f t="shared" si="257"/>
        <v>0</v>
      </c>
      <c r="CJ65" s="187">
        <f t="shared" si="257"/>
        <v>0</v>
      </c>
      <c r="CK65" s="187">
        <f t="shared" si="257"/>
        <v>0</v>
      </c>
      <c r="CL65" s="187">
        <f t="shared" si="257"/>
        <v>0</v>
      </c>
      <c r="CM65" s="187">
        <f t="shared" si="257"/>
        <v>0</v>
      </c>
      <c r="CN65" s="187">
        <f t="shared" si="257"/>
        <v>0</v>
      </c>
      <c r="CO65" s="187">
        <f t="shared" si="257"/>
        <v>0</v>
      </c>
      <c r="CP65" s="187">
        <f t="shared" si="257"/>
        <v>0</v>
      </c>
      <c r="CQ65" s="187">
        <f t="shared" si="257"/>
        <v>0</v>
      </c>
      <c r="CR65" s="187">
        <f t="shared" si="257"/>
        <v>0</v>
      </c>
      <c r="CS65" s="187">
        <f t="shared" si="257"/>
        <v>0</v>
      </c>
      <c r="CT65" s="187">
        <f t="shared" si="257"/>
        <v>0</v>
      </c>
      <c r="CU65" s="187">
        <f t="shared" si="257"/>
        <v>0</v>
      </c>
      <c r="CV65" s="187">
        <f t="shared" si="257"/>
        <v>0</v>
      </c>
      <c r="CW65" s="187">
        <f t="shared" si="257"/>
        <v>0</v>
      </c>
      <c r="CX65" s="187">
        <f t="shared" si="257"/>
        <v>0</v>
      </c>
      <c r="CY65" s="187">
        <f t="shared" si="257"/>
        <v>0</v>
      </c>
      <c r="CZ65" s="187">
        <f t="shared" si="257"/>
        <v>0</v>
      </c>
      <c r="DA65" s="187">
        <f t="shared" si="257"/>
        <v>0</v>
      </c>
      <c r="DB65" s="187">
        <f t="shared" si="257"/>
        <v>0</v>
      </c>
      <c r="DC65" s="187">
        <f t="shared" si="257"/>
        <v>0</v>
      </c>
      <c r="DD65" s="187">
        <f t="shared" si="257"/>
        <v>0</v>
      </c>
      <c r="DE65" s="187">
        <f t="shared" si="257"/>
        <v>0</v>
      </c>
      <c r="DF65" s="187">
        <f t="shared" si="257"/>
        <v>0</v>
      </c>
      <c r="DG65" s="187">
        <f t="shared" si="257"/>
        <v>0</v>
      </c>
      <c r="DH65" s="187">
        <f t="shared" si="257"/>
        <v>0</v>
      </c>
      <c r="DI65" s="187">
        <f t="shared" si="257"/>
        <v>0</v>
      </c>
      <c r="DJ65" s="187">
        <f t="shared" si="257"/>
        <v>0</v>
      </c>
      <c r="DK65" s="187">
        <f t="shared" si="257"/>
        <v>0</v>
      </c>
      <c r="DL65" s="187">
        <f t="shared" si="257"/>
        <v>0</v>
      </c>
      <c r="DM65" s="187">
        <f t="shared" si="257"/>
        <v>0</v>
      </c>
      <c r="DN65" s="187">
        <f t="shared" si="257"/>
        <v>0</v>
      </c>
      <c r="DO65" s="187">
        <f t="shared" si="257"/>
        <v>0</v>
      </c>
      <c r="DP65" s="187">
        <f t="shared" si="257"/>
        <v>0</v>
      </c>
      <c r="DQ65" s="187">
        <f t="shared" si="257"/>
        <v>0</v>
      </c>
      <c r="DR65" s="187">
        <f t="shared" si="257"/>
        <v>0</v>
      </c>
      <c r="DS65" s="187">
        <f t="shared" si="257"/>
        <v>0</v>
      </c>
      <c r="DT65" s="187">
        <f t="shared" si="257"/>
        <v>0</v>
      </c>
      <c r="DU65" s="187">
        <f t="shared" ca="1" si="257"/>
        <v>0</v>
      </c>
      <c r="DV65" s="187">
        <f t="shared" ca="1" si="257"/>
        <v>0</v>
      </c>
      <c r="DW65" s="187">
        <f t="shared" ca="1" si="257"/>
        <v>0</v>
      </c>
      <c r="DX65" s="187">
        <f t="shared" ca="1" si="257"/>
        <v>0</v>
      </c>
      <c r="DY65" s="187">
        <f t="shared" ca="1" si="257"/>
        <v>0</v>
      </c>
      <c r="DZ65" s="187">
        <f t="shared" ca="1" si="257"/>
        <v>0</v>
      </c>
      <c r="EA65" s="187">
        <f t="shared" ca="1" si="257"/>
        <v>0</v>
      </c>
      <c r="EB65" s="187">
        <f t="shared" ca="1" si="257"/>
        <v>0</v>
      </c>
      <c r="EC65" s="187">
        <f t="shared" ca="1" si="257"/>
        <v>0</v>
      </c>
      <c r="ED65" s="187">
        <f t="shared" ref="ED65:EG65" ca="1" si="258">ED59-ED64</f>
        <v>0</v>
      </c>
      <c r="EE65" s="187">
        <f t="shared" ca="1" si="258"/>
        <v>0</v>
      </c>
      <c r="EF65" s="187">
        <f t="shared" ca="1" si="258"/>
        <v>0</v>
      </c>
      <c r="EG65" s="188">
        <f t="shared" ca="1" si="258"/>
        <v>0</v>
      </c>
    </row>
    <row r="67" spans="1:137" x14ac:dyDescent="0.4">
      <c r="A67" s="168" t="s">
        <v>237</v>
      </c>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c r="CS67" s="169"/>
      <c r="CT67" s="169"/>
      <c r="CU67" s="169"/>
      <c r="CV67" s="169"/>
      <c r="CW67" s="169"/>
      <c r="CX67" s="169"/>
      <c r="CY67" s="169"/>
      <c r="CZ67" s="169"/>
      <c r="DA67" s="169"/>
      <c r="DB67" s="169"/>
      <c r="DC67" s="169"/>
      <c r="DD67" s="169"/>
      <c r="DE67" s="169"/>
      <c r="DF67" s="169"/>
      <c r="DG67" s="169"/>
      <c r="DH67" s="169"/>
      <c r="DI67" s="169"/>
      <c r="DJ67" s="169"/>
      <c r="DK67" s="169"/>
      <c r="DL67" s="169"/>
      <c r="DM67" s="169"/>
      <c r="DN67" s="169"/>
      <c r="DO67" s="169"/>
      <c r="DP67" s="169"/>
      <c r="DQ67" s="169"/>
      <c r="DR67" s="169"/>
      <c r="DS67" s="169"/>
      <c r="DT67" s="169"/>
      <c r="DU67" s="169"/>
      <c r="DV67" s="169"/>
      <c r="DW67" s="169"/>
      <c r="DX67" s="169"/>
      <c r="DY67" s="169"/>
      <c r="DZ67" s="169"/>
      <c r="EA67" s="169"/>
      <c r="EB67" s="169"/>
      <c r="EC67" s="169"/>
      <c r="ED67" s="169"/>
      <c r="EE67" s="169"/>
      <c r="EF67" s="169"/>
      <c r="EG67" s="174"/>
    </row>
    <row r="68" spans="1:137" x14ac:dyDescent="0.4">
      <c r="A68" s="80" t="s">
        <v>239</v>
      </c>
      <c r="B68" s="177"/>
      <c r="C68" s="177"/>
      <c r="D68" s="177"/>
      <c r="E68" s="179">
        <f>E16</f>
        <v>-13586781.25</v>
      </c>
      <c r="F68" s="179">
        <f t="shared" ref="F68:BQ68" si="259">F16</f>
        <v>0</v>
      </c>
      <c r="G68" s="179">
        <f t="shared" si="259"/>
        <v>0</v>
      </c>
      <c r="H68" s="179">
        <f t="shared" si="259"/>
        <v>0</v>
      </c>
      <c r="I68" s="179">
        <f t="shared" si="259"/>
        <v>0</v>
      </c>
      <c r="J68" s="179">
        <f t="shared" si="259"/>
        <v>0</v>
      </c>
      <c r="K68" s="179">
        <f t="shared" si="259"/>
        <v>0</v>
      </c>
      <c r="L68" s="179">
        <f t="shared" si="259"/>
        <v>0</v>
      </c>
      <c r="M68" s="179">
        <f t="shared" si="259"/>
        <v>0</v>
      </c>
      <c r="N68" s="179">
        <f t="shared" si="259"/>
        <v>0</v>
      </c>
      <c r="O68" s="179">
        <f t="shared" si="259"/>
        <v>0</v>
      </c>
      <c r="P68" s="179">
        <f t="shared" si="259"/>
        <v>0</v>
      </c>
      <c r="Q68" s="179">
        <f t="shared" si="259"/>
        <v>0</v>
      </c>
      <c r="R68" s="179">
        <f t="shared" si="259"/>
        <v>0</v>
      </c>
      <c r="S68" s="179">
        <f t="shared" si="259"/>
        <v>0</v>
      </c>
      <c r="T68" s="179">
        <f t="shared" si="259"/>
        <v>0</v>
      </c>
      <c r="U68" s="179">
        <f t="shared" si="259"/>
        <v>0</v>
      </c>
      <c r="V68" s="179">
        <f t="shared" si="259"/>
        <v>0</v>
      </c>
      <c r="W68" s="179">
        <f t="shared" si="259"/>
        <v>0</v>
      </c>
      <c r="X68" s="179">
        <f t="shared" si="259"/>
        <v>0</v>
      </c>
      <c r="Y68" s="179">
        <f t="shared" si="259"/>
        <v>0</v>
      </c>
      <c r="Z68" s="179">
        <f t="shared" si="259"/>
        <v>0</v>
      </c>
      <c r="AA68" s="179">
        <f t="shared" si="259"/>
        <v>0</v>
      </c>
      <c r="AB68" s="179">
        <f t="shared" si="259"/>
        <v>0</v>
      </c>
      <c r="AC68" s="179">
        <f t="shared" si="259"/>
        <v>0</v>
      </c>
      <c r="AD68" s="179">
        <f t="shared" si="259"/>
        <v>0</v>
      </c>
      <c r="AE68" s="179">
        <f t="shared" si="259"/>
        <v>0</v>
      </c>
      <c r="AF68" s="179">
        <f t="shared" si="259"/>
        <v>0</v>
      </c>
      <c r="AG68" s="179">
        <f t="shared" si="259"/>
        <v>0</v>
      </c>
      <c r="AH68" s="179">
        <f t="shared" si="259"/>
        <v>0</v>
      </c>
      <c r="AI68" s="179">
        <f t="shared" si="259"/>
        <v>0</v>
      </c>
      <c r="AJ68" s="179">
        <f t="shared" si="259"/>
        <v>0</v>
      </c>
      <c r="AK68" s="179">
        <f t="shared" si="259"/>
        <v>0</v>
      </c>
      <c r="AL68" s="179">
        <f t="shared" si="259"/>
        <v>0</v>
      </c>
      <c r="AM68" s="179">
        <f t="shared" si="259"/>
        <v>0</v>
      </c>
      <c r="AN68" s="179">
        <f t="shared" si="259"/>
        <v>0</v>
      </c>
      <c r="AO68" s="179">
        <f t="shared" si="259"/>
        <v>0</v>
      </c>
      <c r="AP68" s="179">
        <f t="shared" si="259"/>
        <v>0</v>
      </c>
      <c r="AQ68" s="179">
        <f t="shared" si="259"/>
        <v>0</v>
      </c>
      <c r="AR68" s="179">
        <f t="shared" si="259"/>
        <v>0</v>
      </c>
      <c r="AS68" s="179">
        <f t="shared" si="259"/>
        <v>0</v>
      </c>
      <c r="AT68" s="179">
        <f t="shared" si="259"/>
        <v>0</v>
      </c>
      <c r="AU68" s="179">
        <f t="shared" si="259"/>
        <v>0</v>
      </c>
      <c r="AV68" s="179">
        <f t="shared" si="259"/>
        <v>0</v>
      </c>
      <c r="AW68" s="179">
        <f t="shared" si="259"/>
        <v>0</v>
      </c>
      <c r="AX68" s="179">
        <f t="shared" si="259"/>
        <v>0</v>
      </c>
      <c r="AY68" s="179">
        <f t="shared" si="259"/>
        <v>0</v>
      </c>
      <c r="AZ68" s="179">
        <f t="shared" si="259"/>
        <v>0</v>
      </c>
      <c r="BA68" s="179">
        <f t="shared" si="259"/>
        <v>0</v>
      </c>
      <c r="BB68" s="179">
        <f t="shared" si="259"/>
        <v>0</v>
      </c>
      <c r="BC68" s="179">
        <f t="shared" si="259"/>
        <v>0</v>
      </c>
      <c r="BD68" s="179">
        <f t="shared" si="259"/>
        <v>0</v>
      </c>
      <c r="BE68" s="179">
        <f t="shared" si="259"/>
        <v>0</v>
      </c>
      <c r="BF68" s="179">
        <f t="shared" si="259"/>
        <v>0</v>
      </c>
      <c r="BG68" s="179">
        <f t="shared" si="259"/>
        <v>0</v>
      </c>
      <c r="BH68" s="179">
        <f t="shared" si="259"/>
        <v>0</v>
      </c>
      <c r="BI68" s="179">
        <f t="shared" si="259"/>
        <v>0</v>
      </c>
      <c r="BJ68" s="179">
        <f t="shared" si="259"/>
        <v>0</v>
      </c>
      <c r="BK68" s="179">
        <f t="shared" si="259"/>
        <v>0</v>
      </c>
      <c r="BL68" s="179">
        <f t="shared" si="259"/>
        <v>0</v>
      </c>
      <c r="BM68" s="179">
        <f t="shared" si="259"/>
        <v>0</v>
      </c>
      <c r="BN68" s="179">
        <f t="shared" si="259"/>
        <v>0</v>
      </c>
      <c r="BO68" s="179">
        <f t="shared" si="259"/>
        <v>0</v>
      </c>
      <c r="BP68" s="179">
        <f t="shared" si="259"/>
        <v>0</v>
      </c>
      <c r="BQ68" s="179">
        <f t="shared" si="259"/>
        <v>0</v>
      </c>
      <c r="BR68" s="179">
        <f t="shared" ref="BR68:EC68" si="260">BR16</f>
        <v>0</v>
      </c>
      <c r="BS68" s="179">
        <f t="shared" si="260"/>
        <v>0</v>
      </c>
      <c r="BT68" s="179">
        <f t="shared" si="260"/>
        <v>0</v>
      </c>
      <c r="BU68" s="179">
        <f t="shared" si="260"/>
        <v>0</v>
      </c>
      <c r="BV68" s="179">
        <f t="shared" si="260"/>
        <v>0</v>
      </c>
      <c r="BW68" s="179">
        <f t="shared" si="260"/>
        <v>0</v>
      </c>
      <c r="BX68" s="179">
        <f t="shared" si="260"/>
        <v>0</v>
      </c>
      <c r="BY68" s="179">
        <f t="shared" si="260"/>
        <v>0</v>
      </c>
      <c r="BZ68" s="179">
        <f t="shared" si="260"/>
        <v>0</v>
      </c>
      <c r="CA68" s="179">
        <f t="shared" si="260"/>
        <v>0</v>
      </c>
      <c r="CB68" s="179">
        <f t="shared" si="260"/>
        <v>0</v>
      </c>
      <c r="CC68" s="179">
        <f t="shared" si="260"/>
        <v>0</v>
      </c>
      <c r="CD68" s="179">
        <f t="shared" si="260"/>
        <v>0</v>
      </c>
      <c r="CE68" s="179">
        <f t="shared" si="260"/>
        <v>0</v>
      </c>
      <c r="CF68" s="179">
        <f t="shared" si="260"/>
        <v>0</v>
      </c>
      <c r="CG68" s="179">
        <f t="shared" si="260"/>
        <v>0</v>
      </c>
      <c r="CH68" s="179">
        <f t="shared" si="260"/>
        <v>0</v>
      </c>
      <c r="CI68" s="179">
        <f t="shared" si="260"/>
        <v>0</v>
      </c>
      <c r="CJ68" s="179">
        <f t="shared" si="260"/>
        <v>0</v>
      </c>
      <c r="CK68" s="179">
        <f t="shared" si="260"/>
        <v>0</v>
      </c>
      <c r="CL68" s="179">
        <f t="shared" si="260"/>
        <v>0</v>
      </c>
      <c r="CM68" s="179">
        <f t="shared" si="260"/>
        <v>0</v>
      </c>
      <c r="CN68" s="179">
        <f t="shared" si="260"/>
        <v>0</v>
      </c>
      <c r="CO68" s="179">
        <f t="shared" si="260"/>
        <v>0</v>
      </c>
      <c r="CP68" s="179">
        <f t="shared" si="260"/>
        <v>0</v>
      </c>
      <c r="CQ68" s="179">
        <f t="shared" si="260"/>
        <v>0</v>
      </c>
      <c r="CR68" s="179">
        <f t="shared" si="260"/>
        <v>0</v>
      </c>
      <c r="CS68" s="179">
        <f t="shared" si="260"/>
        <v>0</v>
      </c>
      <c r="CT68" s="179">
        <f t="shared" si="260"/>
        <v>0</v>
      </c>
      <c r="CU68" s="179">
        <f t="shared" si="260"/>
        <v>0</v>
      </c>
      <c r="CV68" s="179">
        <f t="shared" si="260"/>
        <v>0</v>
      </c>
      <c r="CW68" s="179">
        <f t="shared" si="260"/>
        <v>0</v>
      </c>
      <c r="CX68" s="179">
        <f t="shared" si="260"/>
        <v>0</v>
      </c>
      <c r="CY68" s="179">
        <f t="shared" si="260"/>
        <v>0</v>
      </c>
      <c r="CZ68" s="179">
        <f t="shared" si="260"/>
        <v>0</v>
      </c>
      <c r="DA68" s="179">
        <f t="shared" si="260"/>
        <v>0</v>
      </c>
      <c r="DB68" s="179">
        <f t="shared" si="260"/>
        <v>0</v>
      </c>
      <c r="DC68" s="179">
        <f t="shared" si="260"/>
        <v>0</v>
      </c>
      <c r="DD68" s="179">
        <f t="shared" si="260"/>
        <v>0</v>
      </c>
      <c r="DE68" s="179">
        <f t="shared" si="260"/>
        <v>0</v>
      </c>
      <c r="DF68" s="179">
        <f t="shared" si="260"/>
        <v>0</v>
      </c>
      <c r="DG68" s="179">
        <f t="shared" si="260"/>
        <v>0</v>
      </c>
      <c r="DH68" s="179">
        <f t="shared" si="260"/>
        <v>0</v>
      </c>
      <c r="DI68" s="179">
        <f t="shared" si="260"/>
        <v>0</v>
      </c>
      <c r="DJ68" s="179">
        <f t="shared" si="260"/>
        <v>0</v>
      </c>
      <c r="DK68" s="179">
        <f t="shared" si="260"/>
        <v>0</v>
      </c>
      <c r="DL68" s="179">
        <f t="shared" si="260"/>
        <v>0</v>
      </c>
      <c r="DM68" s="179">
        <f t="shared" si="260"/>
        <v>0</v>
      </c>
      <c r="DN68" s="179">
        <f t="shared" si="260"/>
        <v>0</v>
      </c>
      <c r="DO68" s="179">
        <f t="shared" si="260"/>
        <v>0</v>
      </c>
      <c r="DP68" s="179">
        <f t="shared" si="260"/>
        <v>0</v>
      </c>
      <c r="DQ68" s="179">
        <f t="shared" si="260"/>
        <v>0</v>
      </c>
      <c r="DR68" s="179">
        <f t="shared" si="260"/>
        <v>0</v>
      </c>
      <c r="DS68" s="179">
        <f t="shared" si="260"/>
        <v>0</v>
      </c>
      <c r="DT68" s="179">
        <f t="shared" si="260"/>
        <v>0</v>
      </c>
      <c r="DU68" s="179">
        <f t="shared" ca="1" si="260"/>
        <v>0</v>
      </c>
      <c r="DV68" s="179">
        <f t="shared" si="260"/>
        <v>0</v>
      </c>
      <c r="DW68" s="179">
        <f t="shared" si="260"/>
        <v>0</v>
      </c>
      <c r="DX68" s="179">
        <f t="shared" si="260"/>
        <v>0</v>
      </c>
      <c r="DY68" s="179">
        <f t="shared" si="260"/>
        <v>0</v>
      </c>
      <c r="DZ68" s="179">
        <f t="shared" si="260"/>
        <v>0</v>
      </c>
      <c r="EA68" s="179">
        <f t="shared" si="260"/>
        <v>0</v>
      </c>
      <c r="EB68" s="179">
        <f t="shared" si="260"/>
        <v>0</v>
      </c>
      <c r="EC68" s="179">
        <f t="shared" si="260"/>
        <v>0</v>
      </c>
      <c r="ED68" s="179">
        <f t="shared" ref="ED68:EG68" si="261">ED16</f>
        <v>0</v>
      </c>
      <c r="EE68" s="179">
        <f t="shared" si="261"/>
        <v>0</v>
      </c>
      <c r="EF68" s="179">
        <f t="shared" si="261"/>
        <v>0</v>
      </c>
      <c r="EG68" s="194">
        <f t="shared" si="261"/>
        <v>0</v>
      </c>
    </row>
    <row r="69" spans="1:137" x14ac:dyDescent="0.4">
      <c r="A69" s="80" t="s">
        <v>240</v>
      </c>
      <c r="B69" s="177"/>
      <c r="C69" s="177"/>
      <c r="D69" s="177"/>
      <c r="E69" s="179">
        <f>E62+E56+E42+E23</f>
        <v>0</v>
      </c>
      <c r="F69" s="179">
        <f t="shared" ref="F69:BQ69" si="262">F62+F56+F42+F23</f>
        <v>66843.100416666639</v>
      </c>
      <c r="G69" s="179">
        <f t="shared" si="262"/>
        <v>67286.916941266478</v>
      </c>
      <c r="H69" s="179">
        <f t="shared" si="262"/>
        <v>11719.828037145366</v>
      </c>
      <c r="I69" s="179">
        <f t="shared" si="262"/>
        <v>12165.836403811358</v>
      </c>
      <c r="J69" s="179">
        <f t="shared" si="262"/>
        <v>13877.058820803239</v>
      </c>
      <c r="K69" s="179">
        <f t="shared" si="262"/>
        <v>15595.619220243858</v>
      </c>
      <c r="L69" s="179">
        <f t="shared" si="262"/>
        <v>17321.543388534184</v>
      </c>
      <c r="M69" s="179">
        <f t="shared" si="262"/>
        <v>19054.85719463482</v>
      </c>
      <c r="N69" s="179">
        <f t="shared" si="262"/>
        <v>20795.586590315903</v>
      </c>
      <c r="O69" s="179">
        <f t="shared" si="262"/>
        <v>22543.757610408244</v>
      </c>
      <c r="P69" s="179">
        <f t="shared" si="262"/>
        <v>24299.39637305526</v>
      </c>
      <c r="Q69" s="179">
        <f t="shared" si="262"/>
        <v>26062.529079965767</v>
      </c>
      <c r="R69" s="179">
        <f t="shared" si="262"/>
        <v>26991.103600000173</v>
      </c>
      <c r="S69" s="179">
        <f t="shared" si="262"/>
        <v>28769.303136091738</v>
      </c>
      <c r="T69" s="179">
        <f t="shared" si="262"/>
        <v>30555.075725500843</v>
      </c>
      <c r="U69" s="179">
        <f t="shared" si="262"/>
        <v>32348.447906737594</v>
      </c>
      <c r="V69" s="179">
        <f t="shared" si="262"/>
        <v>34149.446303151431</v>
      </c>
      <c r="W69" s="179">
        <f t="shared" si="262"/>
        <v>35958.097623188107</v>
      </c>
      <c r="X69" s="179">
        <f t="shared" si="262"/>
        <v>37774.428660647332</v>
      </c>
      <c r="Y69" s="179">
        <f t="shared" si="262"/>
        <v>39598.466294941587</v>
      </c>
      <c r="Z69" s="179">
        <f t="shared" si="262"/>
        <v>41430.237491355438</v>
      </c>
      <c r="AA69" s="179">
        <f t="shared" si="262"/>
        <v>43269.769301305387</v>
      </c>
      <c r="AB69" s="179">
        <f t="shared" si="262"/>
        <v>45117.088862600831</v>
      </c>
      <c r="AC69" s="179">
        <f t="shared" si="262"/>
        <v>46972.223399705574</v>
      </c>
      <c r="AD69" s="179">
        <f t="shared" si="262"/>
        <v>53431.547851000498</v>
      </c>
      <c r="AE69" s="179">
        <f t="shared" si="262"/>
        <v>55344.950433329956</v>
      </c>
      <c r="AF69" s="179">
        <f t="shared" si="262"/>
        <v>57266.426905220207</v>
      </c>
      <c r="AG69" s="179">
        <f t="shared" si="262"/>
        <v>115208.00545320503</v>
      </c>
      <c r="AH69" s="179">
        <f t="shared" si="262"/>
        <v>117145.71435374039</v>
      </c>
      <c r="AI69" s="179">
        <f t="shared" si="262"/>
        <v>117717.78991567528</v>
      </c>
      <c r="AJ69" s="179">
        <f t="shared" si="262"/>
        <v>118291.27637027609</v>
      </c>
      <c r="AK69" s="179">
        <f t="shared" si="262"/>
        <v>118866.17719718479</v>
      </c>
      <c r="AL69" s="179">
        <f t="shared" si="262"/>
        <v>119442.49588462485</v>
      </c>
      <c r="AM69" s="179">
        <f t="shared" si="262"/>
        <v>120020.23592942303</v>
      </c>
      <c r="AN69" s="179">
        <f t="shared" si="262"/>
        <v>120599.40083702984</v>
      </c>
      <c r="AO69" s="179">
        <f t="shared" si="262"/>
        <v>121179.99412154149</v>
      </c>
      <c r="AP69" s="179">
        <f t="shared" si="262"/>
        <v>87393.92330660588</v>
      </c>
      <c r="AQ69" s="179">
        <f t="shared" si="262"/>
        <v>87984.462394910486</v>
      </c>
      <c r="AR69" s="179">
        <f t="shared" si="262"/>
        <v>88576.457911917882</v>
      </c>
      <c r="AS69" s="179">
        <f t="shared" si="262"/>
        <v>89169.913449574218</v>
      </c>
      <c r="AT69" s="179">
        <f t="shared" si="262"/>
        <v>89764.832608684272</v>
      </c>
      <c r="AU69" s="179">
        <f t="shared" si="262"/>
        <v>90361.218998933371</v>
      </c>
      <c r="AV69" s="179">
        <f t="shared" si="262"/>
        <v>90959.076238909416</v>
      </c>
      <c r="AW69" s="179">
        <f t="shared" si="262"/>
        <v>91558.407956124604</v>
      </c>
      <c r="AX69" s="179">
        <f t="shared" si="262"/>
        <v>92159.217787037473</v>
      </c>
      <c r="AY69" s="179">
        <f t="shared" si="262"/>
        <v>92761.509377075243</v>
      </c>
      <c r="AZ69" s="179">
        <f t="shared" si="262"/>
        <v>93365.286380655583</v>
      </c>
      <c r="BA69" s="179">
        <f t="shared" si="262"/>
        <v>93970.552461209125</v>
      </c>
      <c r="BB69" s="179">
        <f t="shared" si="262"/>
        <v>93678.450905057398</v>
      </c>
      <c r="BC69" s="179">
        <f t="shared" si="262"/>
        <v>94286.706166011121</v>
      </c>
      <c r="BD69" s="179">
        <f t="shared" si="262"/>
        <v>94896.461548528721</v>
      </c>
      <c r="BE69" s="179">
        <f t="shared" si="262"/>
        <v>95507.720752314781</v>
      </c>
      <c r="BF69" s="179">
        <f t="shared" si="262"/>
        <v>96120.487486198093</v>
      </c>
      <c r="BG69" s="179">
        <f t="shared" si="262"/>
        <v>96734.765468154787</v>
      </c>
      <c r="BH69" s="179">
        <f t="shared" si="262"/>
        <v>97350.558425330164</v>
      </c>
      <c r="BI69" s="179">
        <f t="shared" si="262"/>
        <v>97967.870094061684</v>
      </c>
      <c r="BJ69" s="179">
        <f t="shared" si="262"/>
        <v>98586.704219901978</v>
      </c>
      <c r="BK69" s="179">
        <f t="shared" si="262"/>
        <v>99207.064557640842</v>
      </c>
      <c r="BL69" s="179">
        <f t="shared" si="262"/>
        <v>99828.954871328649</v>
      </c>
      <c r="BM69" s="179">
        <f t="shared" si="262"/>
        <v>100452.37893429873</v>
      </c>
      <c r="BN69" s="179">
        <f t="shared" si="262"/>
        <v>100158.68627668632</v>
      </c>
      <c r="BO69" s="179">
        <f t="shared" si="262"/>
        <v>100785.18919546861</v>
      </c>
      <c r="BP69" s="179">
        <f t="shared" si="262"/>
        <v>101413.23723946179</v>
      </c>
      <c r="BQ69" s="179">
        <f t="shared" si="262"/>
        <v>102042.83421936132</v>
      </c>
      <c r="BR69" s="179">
        <f t="shared" ref="BR69:EC69" si="263">BR62+BR56+BR42+BR23</f>
        <v>102673.98395526128</v>
      </c>
      <c r="BS69" s="179">
        <f t="shared" si="263"/>
        <v>103306.69027667648</v>
      </c>
      <c r="BT69" s="179">
        <f t="shared" si="263"/>
        <v>103940.95702256713</v>
      </c>
      <c r="BU69" s="179">
        <f t="shared" si="263"/>
        <v>104576.78804136069</v>
      </c>
      <c r="BV69" s="179">
        <f t="shared" si="263"/>
        <v>105214.18719097612</v>
      </c>
      <c r="BW69" s="179">
        <f t="shared" si="263"/>
        <v>105853.15833884726</v>
      </c>
      <c r="BX69" s="179">
        <f t="shared" si="263"/>
        <v>106493.70536194566</v>
      </c>
      <c r="BY69" s="179">
        <f t="shared" si="263"/>
        <v>107135.83214680487</v>
      </c>
      <c r="BZ69" s="179">
        <f t="shared" si="263"/>
        <v>106840.64409359256</v>
      </c>
      <c r="CA69" s="179">
        <f t="shared" si="263"/>
        <v>107485.94209993833</v>
      </c>
      <c r="CB69" s="179">
        <f t="shared" si="263"/>
        <v>108132.83158525126</v>
      </c>
      <c r="CC69" s="179">
        <f t="shared" si="263"/>
        <v>108781.31647454789</v>
      </c>
      <c r="CD69" s="179">
        <f t="shared" si="263"/>
        <v>109431.40070252473</v>
      </c>
      <c r="CE69" s="179">
        <f t="shared" si="263"/>
        <v>110083.08821358245</v>
      </c>
      <c r="CF69" s="179">
        <f t="shared" si="263"/>
        <v>110736.38296184977</v>
      </c>
      <c r="CG69" s="179">
        <f t="shared" si="263"/>
        <v>111391.28891120708</v>
      </c>
      <c r="CH69" s="179">
        <f t="shared" si="263"/>
        <v>112047.81003531106</v>
      </c>
      <c r="CI69" s="179">
        <f t="shared" si="263"/>
        <v>112705.9503176182</v>
      </c>
      <c r="CJ69" s="179">
        <f t="shared" si="263"/>
        <v>113365.71375140958</v>
      </c>
      <c r="CK69" s="179">
        <f t="shared" si="263"/>
        <v>114027.10433981463</v>
      </c>
      <c r="CL69" s="179">
        <f t="shared" si="263"/>
        <v>113730.52233681684</v>
      </c>
      <c r="CM69" s="179">
        <f t="shared" si="263"/>
        <v>114395.17928335301</v>
      </c>
      <c r="CN69" s="179">
        <f t="shared" si="263"/>
        <v>115061.47545322539</v>
      </c>
      <c r="CO69" s="179">
        <f t="shared" si="263"/>
        <v>115729.4148892009</v>
      </c>
      <c r="CP69" s="179">
        <f t="shared" si="263"/>
        <v>116399.00164401709</v>
      </c>
      <c r="CQ69" s="179">
        <f t="shared" si="263"/>
        <v>117070.23978040657</v>
      </c>
      <c r="CR69" s="179">
        <f t="shared" si="263"/>
        <v>117743.13337112192</v>
      </c>
      <c r="CS69" s="179">
        <f t="shared" si="263"/>
        <v>118417.68649895994</v>
      </c>
      <c r="CT69" s="179">
        <f t="shared" si="263"/>
        <v>119093.90325678705</v>
      </c>
      <c r="CU69" s="179">
        <f t="shared" si="263"/>
        <v>119771.78774756345</v>
      </c>
      <c r="CV69" s="179">
        <f t="shared" si="263"/>
        <v>120451.34408436865</v>
      </c>
      <c r="CW69" s="179">
        <f t="shared" si="263"/>
        <v>121132.57639042576</v>
      </c>
      <c r="CX69" s="179">
        <f t="shared" si="263"/>
        <v>120834.70785298529</v>
      </c>
      <c r="CY69" s="179">
        <f t="shared" si="263"/>
        <v>121519.30450791755</v>
      </c>
      <c r="CZ69" s="179">
        <f t="shared" si="263"/>
        <v>122205.58956288605</v>
      </c>
      <c r="DA69" s="179">
        <f t="shared" si="263"/>
        <v>122893.56718194077</v>
      </c>
      <c r="DB69" s="179">
        <f t="shared" si="263"/>
        <v>123583.24153940145</v>
      </c>
      <c r="DC69" s="179">
        <f t="shared" si="263"/>
        <v>124274.61681988265</v>
      </c>
      <c r="DD69" s="179">
        <f t="shared" si="263"/>
        <v>124967.69721831944</v>
      </c>
      <c r="DE69" s="179">
        <f t="shared" si="263"/>
        <v>125662.48693999264</v>
      </c>
      <c r="DF69" s="179">
        <f t="shared" si="263"/>
        <v>126358.9902005545</v>
      </c>
      <c r="DG69" s="179">
        <f t="shared" si="263"/>
        <v>127057.21122605423</v>
      </c>
      <c r="DH69" s="179">
        <f t="shared" si="263"/>
        <v>127757.1542529635</v>
      </c>
      <c r="DI69" s="179">
        <f t="shared" si="263"/>
        <v>128458.82352820247</v>
      </c>
      <c r="DJ69" s="179">
        <f t="shared" si="263"/>
        <v>128159.78207879898</v>
      </c>
      <c r="DK69" s="179">
        <f t="shared" si="263"/>
        <v>128864.91663337914</v>
      </c>
      <c r="DL69" s="179">
        <f t="shared" si="263"/>
        <v>129571.79023999664</v>
      </c>
      <c r="DM69" s="179">
        <f t="shared" si="263"/>
        <v>130280.40718762318</v>
      </c>
      <c r="DN69" s="179">
        <f t="shared" si="263"/>
        <v>130990.77177580757</v>
      </c>
      <c r="DO69" s="179">
        <f t="shared" si="263"/>
        <v>131702.88831470322</v>
      </c>
      <c r="DP69" s="179">
        <f t="shared" si="263"/>
        <v>132416.76112509315</v>
      </c>
      <c r="DQ69" s="179">
        <f t="shared" si="263"/>
        <v>133132.39453841653</v>
      </c>
      <c r="DR69" s="179">
        <f t="shared" si="263"/>
        <v>133849.79289679514</v>
      </c>
      <c r="DS69" s="179">
        <f t="shared" si="263"/>
        <v>134568.96055305994</v>
      </c>
      <c r="DT69" s="179">
        <f t="shared" si="263"/>
        <v>135289.90187077646</v>
      </c>
      <c r="DU69" s="179">
        <f t="shared" ca="1" si="263"/>
        <v>25801433.413947277</v>
      </c>
      <c r="DV69" s="179">
        <f t="shared" ca="1" si="263"/>
        <v>0</v>
      </c>
      <c r="DW69" s="179">
        <f t="shared" ca="1" si="263"/>
        <v>0</v>
      </c>
      <c r="DX69" s="179">
        <f t="shared" ca="1" si="263"/>
        <v>0</v>
      </c>
      <c r="DY69" s="179">
        <f t="shared" ca="1" si="263"/>
        <v>0</v>
      </c>
      <c r="DZ69" s="179">
        <f t="shared" ca="1" si="263"/>
        <v>0</v>
      </c>
      <c r="EA69" s="179">
        <f t="shared" ca="1" si="263"/>
        <v>0</v>
      </c>
      <c r="EB69" s="179">
        <f t="shared" ca="1" si="263"/>
        <v>0</v>
      </c>
      <c r="EC69" s="179">
        <f t="shared" ca="1" si="263"/>
        <v>0</v>
      </c>
      <c r="ED69" s="179">
        <f t="shared" ref="ED69:EG69" ca="1" si="264">ED62+ED56+ED42+ED23</f>
        <v>0</v>
      </c>
      <c r="EE69" s="179">
        <f t="shared" ca="1" si="264"/>
        <v>0</v>
      </c>
      <c r="EF69" s="179">
        <f t="shared" ca="1" si="264"/>
        <v>0</v>
      </c>
      <c r="EG69" s="180">
        <f t="shared" ca="1" si="264"/>
        <v>0</v>
      </c>
    </row>
    <row r="70" spans="1:137" x14ac:dyDescent="0.4">
      <c r="A70" s="110" t="s">
        <v>241</v>
      </c>
      <c r="B70" s="185"/>
      <c r="C70" s="185"/>
      <c r="D70" s="185"/>
      <c r="E70" s="187">
        <f>SUM(E68:E69)</f>
        <v>-13586781.25</v>
      </c>
      <c r="F70" s="187">
        <f t="shared" ref="F70:BQ70" si="265">SUM(F68:F69)</f>
        <v>66843.100416666639</v>
      </c>
      <c r="G70" s="187">
        <f t="shared" si="265"/>
        <v>67286.916941266478</v>
      </c>
      <c r="H70" s="187">
        <f t="shared" si="265"/>
        <v>11719.828037145366</v>
      </c>
      <c r="I70" s="187">
        <f t="shared" si="265"/>
        <v>12165.836403811358</v>
      </c>
      <c r="J70" s="187">
        <f t="shared" si="265"/>
        <v>13877.058820803239</v>
      </c>
      <c r="K70" s="187">
        <f t="shared" si="265"/>
        <v>15595.619220243858</v>
      </c>
      <c r="L70" s="187">
        <f t="shared" si="265"/>
        <v>17321.543388534184</v>
      </c>
      <c r="M70" s="187">
        <f t="shared" si="265"/>
        <v>19054.85719463482</v>
      </c>
      <c r="N70" s="187">
        <f t="shared" si="265"/>
        <v>20795.586590315903</v>
      </c>
      <c r="O70" s="187">
        <f t="shared" si="265"/>
        <v>22543.757610408244</v>
      </c>
      <c r="P70" s="187">
        <f t="shared" si="265"/>
        <v>24299.39637305526</v>
      </c>
      <c r="Q70" s="187">
        <f t="shared" si="265"/>
        <v>26062.529079965767</v>
      </c>
      <c r="R70" s="187">
        <f t="shared" si="265"/>
        <v>26991.103600000173</v>
      </c>
      <c r="S70" s="187">
        <f t="shared" si="265"/>
        <v>28769.303136091738</v>
      </c>
      <c r="T70" s="187">
        <f t="shared" si="265"/>
        <v>30555.075725500843</v>
      </c>
      <c r="U70" s="187">
        <f t="shared" si="265"/>
        <v>32348.447906737594</v>
      </c>
      <c r="V70" s="187">
        <f t="shared" si="265"/>
        <v>34149.446303151431</v>
      </c>
      <c r="W70" s="187">
        <f t="shared" si="265"/>
        <v>35958.097623188107</v>
      </c>
      <c r="X70" s="187">
        <f t="shared" si="265"/>
        <v>37774.428660647332</v>
      </c>
      <c r="Y70" s="187">
        <f t="shared" si="265"/>
        <v>39598.466294941587</v>
      </c>
      <c r="Z70" s="187">
        <f t="shared" si="265"/>
        <v>41430.237491355438</v>
      </c>
      <c r="AA70" s="187">
        <f t="shared" si="265"/>
        <v>43269.769301305387</v>
      </c>
      <c r="AB70" s="187">
        <f t="shared" si="265"/>
        <v>45117.088862600831</v>
      </c>
      <c r="AC70" s="187">
        <f t="shared" si="265"/>
        <v>46972.223399705574</v>
      </c>
      <c r="AD70" s="187">
        <f t="shared" si="265"/>
        <v>53431.547851000498</v>
      </c>
      <c r="AE70" s="187">
        <f t="shared" si="265"/>
        <v>55344.950433329956</v>
      </c>
      <c r="AF70" s="187">
        <f t="shared" si="265"/>
        <v>57266.426905220207</v>
      </c>
      <c r="AG70" s="187">
        <f t="shared" si="265"/>
        <v>115208.00545320503</v>
      </c>
      <c r="AH70" s="187">
        <f t="shared" si="265"/>
        <v>117145.71435374039</v>
      </c>
      <c r="AI70" s="187">
        <f t="shared" si="265"/>
        <v>117717.78991567528</v>
      </c>
      <c r="AJ70" s="187">
        <f t="shared" si="265"/>
        <v>118291.27637027609</v>
      </c>
      <c r="AK70" s="187">
        <f t="shared" si="265"/>
        <v>118866.17719718479</v>
      </c>
      <c r="AL70" s="187">
        <f t="shared" si="265"/>
        <v>119442.49588462485</v>
      </c>
      <c r="AM70" s="187">
        <f t="shared" si="265"/>
        <v>120020.23592942303</v>
      </c>
      <c r="AN70" s="187">
        <f t="shared" si="265"/>
        <v>120599.40083702984</v>
      </c>
      <c r="AO70" s="187">
        <f t="shared" si="265"/>
        <v>121179.99412154149</v>
      </c>
      <c r="AP70" s="187">
        <f t="shared" si="265"/>
        <v>87393.92330660588</v>
      </c>
      <c r="AQ70" s="187">
        <f t="shared" si="265"/>
        <v>87984.462394910486</v>
      </c>
      <c r="AR70" s="187">
        <f t="shared" si="265"/>
        <v>88576.457911917882</v>
      </c>
      <c r="AS70" s="187">
        <f t="shared" si="265"/>
        <v>89169.913449574218</v>
      </c>
      <c r="AT70" s="187">
        <f t="shared" si="265"/>
        <v>89764.832608684272</v>
      </c>
      <c r="AU70" s="187">
        <f t="shared" si="265"/>
        <v>90361.218998933371</v>
      </c>
      <c r="AV70" s="187">
        <f t="shared" si="265"/>
        <v>90959.076238909416</v>
      </c>
      <c r="AW70" s="187">
        <f t="shared" si="265"/>
        <v>91558.407956124604</v>
      </c>
      <c r="AX70" s="187">
        <f t="shared" si="265"/>
        <v>92159.217787037473</v>
      </c>
      <c r="AY70" s="187">
        <f t="shared" si="265"/>
        <v>92761.509377075243</v>
      </c>
      <c r="AZ70" s="187">
        <f t="shared" si="265"/>
        <v>93365.286380655583</v>
      </c>
      <c r="BA70" s="187">
        <f t="shared" si="265"/>
        <v>93970.552461209125</v>
      </c>
      <c r="BB70" s="187">
        <f t="shared" si="265"/>
        <v>93678.450905057398</v>
      </c>
      <c r="BC70" s="187">
        <f t="shared" si="265"/>
        <v>94286.706166011121</v>
      </c>
      <c r="BD70" s="187">
        <f t="shared" si="265"/>
        <v>94896.461548528721</v>
      </c>
      <c r="BE70" s="187">
        <f t="shared" si="265"/>
        <v>95507.720752314781</v>
      </c>
      <c r="BF70" s="187">
        <f t="shared" si="265"/>
        <v>96120.487486198093</v>
      </c>
      <c r="BG70" s="187">
        <f t="shared" si="265"/>
        <v>96734.765468154787</v>
      </c>
      <c r="BH70" s="187">
        <f t="shared" si="265"/>
        <v>97350.558425330164</v>
      </c>
      <c r="BI70" s="187">
        <f t="shared" si="265"/>
        <v>97967.870094061684</v>
      </c>
      <c r="BJ70" s="187">
        <f t="shared" si="265"/>
        <v>98586.704219901978</v>
      </c>
      <c r="BK70" s="187">
        <f t="shared" si="265"/>
        <v>99207.064557640842</v>
      </c>
      <c r="BL70" s="187">
        <f t="shared" si="265"/>
        <v>99828.954871328649</v>
      </c>
      <c r="BM70" s="187">
        <f t="shared" si="265"/>
        <v>100452.37893429873</v>
      </c>
      <c r="BN70" s="187">
        <f t="shared" si="265"/>
        <v>100158.68627668632</v>
      </c>
      <c r="BO70" s="187">
        <f t="shared" si="265"/>
        <v>100785.18919546861</v>
      </c>
      <c r="BP70" s="187">
        <f t="shared" si="265"/>
        <v>101413.23723946179</v>
      </c>
      <c r="BQ70" s="187">
        <f t="shared" si="265"/>
        <v>102042.83421936132</v>
      </c>
      <c r="BR70" s="187">
        <f t="shared" ref="BR70:EC70" si="266">SUM(BR68:BR69)</f>
        <v>102673.98395526128</v>
      </c>
      <c r="BS70" s="187">
        <f t="shared" si="266"/>
        <v>103306.69027667648</v>
      </c>
      <c r="BT70" s="187">
        <f t="shared" si="266"/>
        <v>103940.95702256713</v>
      </c>
      <c r="BU70" s="187">
        <f t="shared" si="266"/>
        <v>104576.78804136069</v>
      </c>
      <c r="BV70" s="187">
        <f t="shared" si="266"/>
        <v>105214.18719097612</v>
      </c>
      <c r="BW70" s="187">
        <f t="shared" si="266"/>
        <v>105853.15833884726</v>
      </c>
      <c r="BX70" s="187">
        <f t="shared" si="266"/>
        <v>106493.70536194566</v>
      </c>
      <c r="BY70" s="187">
        <f t="shared" si="266"/>
        <v>107135.83214680487</v>
      </c>
      <c r="BZ70" s="187">
        <f t="shared" si="266"/>
        <v>106840.64409359256</v>
      </c>
      <c r="CA70" s="187">
        <f t="shared" si="266"/>
        <v>107485.94209993833</v>
      </c>
      <c r="CB70" s="187">
        <f t="shared" si="266"/>
        <v>108132.83158525126</v>
      </c>
      <c r="CC70" s="187">
        <f t="shared" si="266"/>
        <v>108781.31647454789</v>
      </c>
      <c r="CD70" s="187">
        <f t="shared" si="266"/>
        <v>109431.40070252473</v>
      </c>
      <c r="CE70" s="187">
        <f t="shared" si="266"/>
        <v>110083.08821358245</v>
      </c>
      <c r="CF70" s="187">
        <f t="shared" si="266"/>
        <v>110736.38296184977</v>
      </c>
      <c r="CG70" s="187">
        <f t="shared" si="266"/>
        <v>111391.28891120708</v>
      </c>
      <c r="CH70" s="187">
        <f t="shared" si="266"/>
        <v>112047.81003531106</v>
      </c>
      <c r="CI70" s="187">
        <f t="shared" si="266"/>
        <v>112705.9503176182</v>
      </c>
      <c r="CJ70" s="187">
        <f t="shared" si="266"/>
        <v>113365.71375140958</v>
      </c>
      <c r="CK70" s="187">
        <f t="shared" si="266"/>
        <v>114027.10433981463</v>
      </c>
      <c r="CL70" s="187">
        <f t="shared" si="266"/>
        <v>113730.52233681684</v>
      </c>
      <c r="CM70" s="187">
        <f t="shared" si="266"/>
        <v>114395.17928335301</v>
      </c>
      <c r="CN70" s="187">
        <f t="shared" si="266"/>
        <v>115061.47545322539</v>
      </c>
      <c r="CO70" s="187">
        <f t="shared" si="266"/>
        <v>115729.4148892009</v>
      </c>
      <c r="CP70" s="187">
        <f t="shared" si="266"/>
        <v>116399.00164401709</v>
      </c>
      <c r="CQ70" s="187">
        <f t="shared" si="266"/>
        <v>117070.23978040657</v>
      </c>
      <c r="CR70" s="187">
        <f t="shared" si="266"/>
        <v>117743.13337112192</v>
      </c>
      <c r="CS70" s="187">
        <f t="shared" si="266"/>
        <v>118417.68649895994</v>
      </c>
      <c r="CT70" s="187">
        <f t="shared" si="266"/>
        <v>119093.90325678705</v>
      </c>
      <c r="CU70" s="187">
        <f t="shared" si="266"/>
        <v>119771.78774756345</v>
      </c>
      <c r="CV70" s="187">
        <f t="shared" si="266"/>
        <v>120451.34408436865</v>
      </c>
      <c r="CW70" s="187">
        <f t="shared" si="266"/>
        <v>121132.57639042576</v>
      </c>
      <c r="CX70" s="187">
        <f t="shared" si="266"/>
        <v>120834.70785298529</v>
      </c>
      <c r="CY70" s="187">
        <f t="shared" si="266"/>
        <v>121519.30450791755</v>
      </c>
      <c r="CZ70" s="187">
        <f t="shared" si="266"/>
        <v>122205.58956288605</v>
      </c>
      <c r="DA70" s="187">
        <f t="shared" si="266"/>
        <v>122893.56718194077</v>
      </c>
      <c r="DB70" s="187">
        <f t="shared" si="266"/>
        <v>123583.24153940145</v>
      </c>
      <c r="DC70" s="187">
        <f t="shared" si="266"/>
        <v>124274.61681988265</v>
      </c>
      <c r="DD70" s="187">
        <f t="shared" si="266"/>
        <v>124967.69721831944</v>
      </c>
      <c r="DE70" s="187">
        <f t="shared" si="266"/>
        <v>125662.48693999264</v>
      </c>
      <c r="DF70" s="187">
        <f t="shared" si="266"/>
        <v>126358.9902005545</v>
      </c>
      <c r="DG70" s="187">
        <f t="shared" si="266"/>
        <v>127057.21122605423</v>
      </c>
      <c r="DH70" s="187">
        <f t="shared" si="266"/>
        <v>127757.1542529635</v>
      </c>
      <c r="DI70" s="187">
        <f t="shared" si="266"/>
        <v>128458.82352820247</v>
      </c>
      <c r="DJ70" s="187">
        <f t="shared" si="266"/>
        <v>128159.78207879898</v>
      </c>
      <c r="DK70" s="187">
        <f t="shared" si="266"/>
        <v>128864.91663337914</v>
      </c>
      <c r="DL70" s="187">
        <f t="shared" si="266"/>
        <v>129571.79023999664</v>
      </c>
      <c r="DM70" s="187">
        <f t="shared" si="266"/>
        <v>130280.40718762318</v>
      </c>
      <c r="DN70" s="187">
        <f t="shared" si="266"/>
        <v>130990.77177580757</v>
      </c>
      <c r="DO70" s="187">
        <f t="shared" si="266"/>
        <v>131702.88831470322</v>
      </c>
      <c r="DP70" s="187">
        <f t="shared" si="266"/>
        <v>132416.76112509315</v>
      </c>
      <c r="DQ70" s="187">
        <f t="shared" si="266"/>
        <v>133132.39453841653</v>
      </c>
      <c r="DR70" s="187">
        <f t="shared" si="266"/>
        <v>133849.79289679514</v>
      </c>
      <c r="DS70" s="187">
        <f t="shared" si="266"/>
        <v>134568.96055305994</v>
      </c>
      <c r="DT70" s="187">
        <f t="shared" si="266"/>
        <v>135289.90187077646</v>
      </c>
      <c r="DU70" s="187">
        <f t="shared" ca="1" si="266"/>
        <v>25801433.413947277</v>
      </c>
      <c r="DV70" s="187">
        <f t="shared" ca="1" si="266"/>
        <v>0</v>
      </c>
      <c r="DW70" s="187">
        <f t="shared" ca="1" si="266"/>
        <v>0</v>
      </c>
      <c r="DX70" s="187">
        <f t="shared" ca="1" si="266"/>
        <v>0</v>
      </c>
      <c r="DY70" s="187">
        <f t="shared" ca="1" si="266"/>
        <v>0</v>
      </c>
      <c r="DZ70" s="187">
        <f t="shared" ca="1" si="266"/>
        <v>0</v>
      </c>
      <c r="EA70" s="187">
        <f t="shared" ca="1" si="266"/>
        <v>0</v>
      </c>
      <c r="EB70" s="187">
        <f t="shared" ca="1" si="266"/>
        <v>0</v>
      </c>
      <c r="EC70" s="187">
        <f t="shared" ca="1" si="266"/>
        <v>0</v>
      </c>
      <c r="ED70" s="187">
        <f t="shared" ref="ED70:EG70" ca="1" si="267">SUM(ED68:ED69)</f>
        <v>0</v>
      </c>
      <c r="EE70" s="187">
        <f t="shared" ca="1" si="267"/>
        <v>0</v>
      </c>
      <c r="EF70" s="187">
        <f t="shared" ca="1" si="267"/>
        <v>0</v>
      </c>
      <c r="EG70" s="188">
        <f t="shared" ca="1" si="267"/>
        <v>0</v>
      </c>
    </row>
    <row r="71" spans="1:137" x14ac:dyDescent="0.4">
      <c r="A71" s="120" t="s">
        <v>242</v>
      </c>
      <c r="B71" s="200">
        <f ca="1">IFERROR(XIRR(E70:EG70,$E$10:$EG$10),0)</f>
        <v>0.1269568383693695</v>
      </c>
      <c r="C71" s="201"/>
      <c r="D71" s="202"/>
      <c r="E71" s="360"/>
      <c r="F71" s="360"/>
      <c r="G71" s="360"/>
      <c r="H71" s="360"/>
      <c r="I71" s="360"/>
      <c r="J71" s="360"/>
      <c r="K71" s="360"/>
      <c r="L71" s="360"/>
      <c r="M71" s="360"/>
      <c r="N71" s="360"/>
      <c r="O71" s="360"/>
      <c r="P71" s="360"/>
      <c r="Q71" s="360"/>
      <c r="R71" s="360"/>
      <c r="S71" s="360"/>
      <c r="T71" s="360"/>
      <c r="U71" s="360"/>
      <c r="V71" s="360"/>
      <c r="W71" s="360"/>
      <c r="X71" s="360"/>
      <c r="Y71" s="360"/>
      <c r="Z71" s="360"/>
      <c r="AA71" s="360"/>
      <c r="AB71" s="360"/>
      <c r="AC71" s="360"/>
      <c r="AD71" s="360"/>
      <c r="AE71" s="360"/>
      <c r="AF71" s="360"/>
      <c r="AG71" s="360"/>
      <c r="AH71" s="360"/>
      <c r="AI71" s="360"/>
      <c r="AJ71" s="360"/>
      <c r="AK71" s="360"/>
      <c r="AL71" s="360"/>
      <c r="AM71" s="360"/>
      <c r="AN71" s="360"/>
      <c r="AO71" s="360"/>
      <c r="AP71" s="360"/>
      <c r="AQ71" s="360"/>
      <c r="AR71" s="360"/>
      <c r="AS71" s="360"/>
      <c r="AT71" s="360"/>
      <c r="AU71" s="360"/>
      <c r="AV71" s="360"/>
      <c r="AW71" s="360"/>
      <c r="AX71" s="360"/>
      <c r="AY71" s="360"/>
      <c r="AZ71" s="360"/>
      <c r="BA71" s="360"/>
      <c r="BB71" s="360"/>
      <c r="BC71" s="360"/>
      <c r="BD71" s="360"/>
      <c r="BE71" s="360"/>
      <c r="BF71" s="360"/>
      <c r="BG71" s="360"/>
      <c r="BH71" s="360"/>
      <c r="BI71" s="360"/>
      <c r="BJ71" s="360"/>
      <c r="BK71" s="360"/>
      <c r="BL71" s="360"/>
      <c r="BM71" s="360"/>
      <c r="BN71" s="360"/>
      <c r="BO71" s="360"/>
      <c r="BP71" s="360"/>
      <c r="BQ71" s="360"/>
      <c r="BR71" s="360"/>
      <c r="BS71" s="360"/>
      <c r="BT71" s="360"/>
      <c r="BU71" s="360"/>
      <c r="BV71" s="360"/>
      <c r="BW71" s="360"/>
      <c r="BX71" s="360"/>
      <c r="BY71" s="360"/>
      <c r="BZ71" s="360"/>
      <c r="CA71" s="360"/>
      <c r="CB71" s="360"/>
      <c r="CC71" s="360"/>
      <c r="CD71" s="360"/>
      <c r="CE71" s="360"/>
      <c r="CF71" s="360"/>
      <c r="CG71" s="360"/>
      <c r="CH71" s="360"/>
      <c r="CI71" s="360"/>
      <c r="CJ71" s="360"/>
      <c r="CK71" s="360"/>
      <c r="CL71" s="360"/>
      <c r="CM71" s="360"/>
      <c r="CN71" s="360"/>
      <c r="CO71" s="360"/>
      <c r="CP71" s="360"/>
      <c r="CQ71" s="360"/>
      <c r="CR71" s="360"/>
      <c r="CS71" s="360"/>
      <c r="CT71" s="360"/>
      <c r="CU71" s="360"/>
      <c r="CV71" s="360"/>
      <c r="CW71" s="360"/>
      <c r="CX71" s="360"/>
      <c r="CY71" s="360"/>
      <c r="CZ71" s="360"/>
      <c r="DA71" s="360"/>
      <c r="DB71" s="360"/>
      <c r="DC71" s="360"/>
      <c r="DD71" s="360"/>
      <c r="DE71" s="360"/>
      <c r="DF71" s="360"/>
      <c r="DG71" s="360"/>
      <c r="DH71" s="360"/>
      <c r="DI71" s="360"/>
      <c r="DJ71" s="360"/>
      <c r="DK71" s="360"/>
      <c r="DL71" s="360"/>
      <c r="DM71" s="360"/>
      <c r="DN71" s="360"/>
      <c r="DO71" s="360"/>
      <c r="DP71" s="360"/>
      <c r="DQ71" s="360"/>
      <c r="DR71" s="360"/>
      <c r="DS71" s="360"/>
      <c r="DT71" s="360"/>
      <c r="DU71" s="360"/>
      <c r="DV71" s="360"/>
      <c r="DW71" s="360"/>
      <c r="DX71" s="360"/>
      <c r="DY71" s="360"/>
      <c r="DZ71" s="360"/>
      <c r="EA71" s="360"/>
      <c r="EB71" s="360"/>
      <c r="EC71" s="360"/>
      <c r="ED71" s="360"/>
      <c r="EE71" s="360"/>
      <c r="EF71" s="360"/>
      <c r="EG71" s="360"/>
    </row>
    <row r="72" spans="1:137" x14ac:dyDescent="0.4">
      <c r="A72" s="124" t="s">
        <v>243</v>
      </c>
      <c r="B72" s="203">
        <f ca="1">IFERROR(SUM(F70:EG70)/-E70,0)</f>
        <v>2.7211090099368409</v>
      </c>
      <c r="C72" s="204"/>
      <c r="D72" s="177"/>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c r="BJ72" s="49"/>
      <c r="BK72" s="49"/>
      <c r="BL72" s="49"/>
      <c r="BM72" s="49"/>
      <c r="BN72" s="49"/>
      <c r="BO72" s="49"/>
      <c r="BP72" s="49"/>
      <c r="BQ72" s="49"/>
      <c r="BR72" s="49"/>
      <c r="BS72" s="49"/>
      <c r="BT72" s="49"/>
      <c r="BU72" s="49"/>
      <c r="BV72" s="49"/>
      <c r="BW72" s="49"/>
      <c r="BX72" s="49"/>
      <c r="BY72" s="49"/>
      <c r="BZ72" s="49"/>
      <c r="CA72" s="49"/>
      <c r="CB72" s="49"/>
      <c r="CC72" s="49"/>
      <c r="CD72" s="49"/>
      <c r="CE72" s="49"/>
      <c r="CF72" s="49"/>
      <c r="CG72" s="49"/>
      <c r="CH72" s="49"/>
      <c r="CI72" s="49"/>
      <c r="CJ72" s="49"/>
      <c r="CK72" s="49"/>
      <c r="CL72" s="49"/>
      <c r="CM72" s="49"/>
      <c r="CN72" s="49"/>
      <c r="CO72" s="49"/>
      <c r="CP72" s="49"/>
      <c r="CQ72" s="49"/>
      <c r="CR72" s="49"/>
      <c r="CS72" s="49"/>
      <c r="CT72" s="49"/>
      <c r="CU72" s="49"/>
      <c r="CV72" s="49"/>
      <c r="CW72" s="49"/>
      <c r="CX72" s="49"/>
      <c r="CY72" s="49"/>
      <c r="CZ72" s="49"/>
      <c r="DA72" s="49"/>
      <c r="DB72" s="49"/>
      <c r="DC72" s="49"/>
      <c r="DD72" s="49"/>
      <c r="DE72" s="49"/>
      <c r="DF72" s="49"/>
      <c r="DG72" s="49"/>
      <c r="DH72" s="49"/>
      <c r="DI72" s="49"/>
      <c r="DJ72" s="49"/>
      <c r="DK72" s="49"/>
      <c r="DL72" s="49"/>
      <c r="DM72" s="49"/>
      <c r="DN72" s="49"/>
      <c r="DO72" s="49"/>
      <c r="DP72" s="49"/>
      <c r="DQ72" s="49"/>
      <c r="DR72" s="49"/>
      <c r="DS72" s="49"/>
      <c r="DT72" s="49"/>
      <c r="DU72" s="49"/>
      <c r="DV72" s="49"/>
      <c r="DW72" s="49"/>
      <c r="DX72" s="49"/>
      <c r="DY72" s="49"/>
      <c r="DZ72" s="49"/>
      <c r="EA72" s="49"/>
      <c r="EB72" s="49"/>
      <c r="EC72" s="49"/>
      <c r="ED72" s="49"/>
      <c r="EE72" s="49"/>
      <c r="EF72" s="49"/>
      <c r="EG72" s="49"/>
    </row>
    <row r="73" spans="1:137" x14ac:dyDescent="0.4">
      <c r="E73" s="243"/>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c r="AE73" s="243"/>
      <c r="AF73" s="243"/>
      <c r="AG73" s="243"/>
      <c r="AH73" s="243"/>
      <c r="AI73" s="243"/>
      <c r="AJ73" s="243"/>
      <c r="AK73" s="243"/>
      <c r="AL73" s="243"/>
      <c r="AM73" s="243"/>
      <c r="AN73" s="243"/>
      <c r="AO73" s="243"/>
      <c r="AP73" s="243"/>
      <c r="AQ73" s="243"/>
      <c r="AR73" s="243"/>
      <c r="AS73" s="243"/>
      <c r="AT73" s="243"/>
      <c r="AU73" s="243"/>
      <c r="AV73" s="243"/>
      <c r="AW73" s="243"/>
      <c r="AX73" s="243"/>
      <c r="AY73" s="243"/>
      <c r="AZ73" s="243"/>
      <c r="BA73" s="243"/>
      <c r="BB73" s="243"/>
      <c r="BC73" s="243"/>
      <c r="BD73" s="243"/>
      <c r="BE73" s="243"/>
      <c r="BF73" s="243"/>
      <c r="BG73" s="243"/>
      <c r="BH73" s="243"/>
      <c r="BI73" s="243"/>
      <c r="BJ73" s="243"/>
      <c r="BK73" s="243"/>
      <c r="BL73" s="243"/>
      <c r="BM73" s="243"/>
      <c r="BN73" s="243"/>
      <c r="BO73" s="243"/>
      <c r="BP73" s="243"/>
      <c r="BQ73" s="243"/>
      <c r="BR73" s="243"/>
      <c r="BS73" s="243"/>
      <c r="BT73" s="243"/>
      <c r="BU73" s="243"/>
      <c r="BV73" s="243"/>
      <c r="BW73" s="243"/>
      <c r="BX73" s="243"/>
      <c r="BY73" s="243"/>
      <c r="BZ73" s="243"/>
      <c r="CA73" s="243"/>
      <c r="CB73" s="243"/>
      <c r="CC73" s="243"/>
      <c r="CD73" s="243"/>
      <c r="CE73" s="243"/>
      <c r="CF73" s="243"/>
      <c r="CG73" s="243"/>
      <c r="CH73" s="243"/>
      <c r="CI73" s="243"/>
      <c r="CJ73" s="243"/>
      <c r="CK73" s="243"/>
      <c r="CL73" s="243"/>
      <c r="CM73" s="243"/>
      <c r="CN73" s="243"/>
      <c r="CO73" s="243"/>
      <c r="CP73" s="243"/>
      <c r="CQ73" s="243"/>
      <c r="CR73" s="243"/>
      <c r="CS73" s="243"/>
      <c r="CT73" s="243"/>
      <c r="CU73" s="243"/>
      <c r="CV73" s="243"/>
      <c r="CW73" s="243"/>
      <c r="CX73" s="243"/>
      <c r="CY73" s="243"/>
      <c r="CZ73" s="243"/>
      <c r="DA73" s="243"/>
      <c r="DB73" s="243"/>
      <c r="DC73" s="243"/>
      <c r="DD73" s="243"/>
      <c r="DE73" s="243"/>
      <c r="DF73" s="243"/>
      <c r="DG73" s="243"/>
      <c r="DH73" s="243"/>
      <c r="DI73" s="243"/>
      <c r="DJ73" s="243"/>
      <c r="DK73" s="243"/>
      <c r="DL73" s="243"/>
      <c r="DM73" s="243"/>
      <c r="DN73" s="243"/>
      <c r="DO73" s="243"/>
      <c r="DP73" s="243"/>
      <c r="DQ73" s="243"/>
      <c r="DR73" s="243"/>
      <c r="DS73" s="243"/>
      <c r="DT73" s="243"/>
      <c r="DU73" s="243"/>
      <c r="DV73" s="243"/>
      <c r="DW73" s="243"/>
      <c r="DX73" s="243"/>
      <c r="DY73" s="243"/>
      <c r="DZ73" s="243"/>
      <c r="EA73" s="243"/>
      <c r="EB73" s="243"/>
      <c r="EC73" s="243"/>
      <c r="ED73" s="243"/>
      <c r="EE73" s="243"/>
      <c r="EF73" s="243"/>
      <c r="EG73" s="243"/>
    </row>
    <row r="74" spans="1:137" x14ac:dyDescent="0.4">
      <c r="A74" s="168" t="s">
        <v>238</v>
      </c>
      <c r="B74" s="169"/>
      <c r="C74" s="169"/>
      <c r="D74" s="169"/>
      <c r="E74" s="361"/>
      <c r="F74" s="361"/>
      <c r="G74" s="361"/>
      <c r="H74" s="361"/>
      <c r="I74" s="361"/>
      <c r="J74" s="361"/>
      <c r="K74" s="361"/>
      <c r="L74" s="361"/>
      <c r="M74" s="361"/>
      <c r="N74" s="361"/>
      <c r="O74" s="361"/>
      <c r="P74" s="361"/>
      <c r="Q74" s="361"/>
      <c r="R74" s="361"/>
      <c r="S74" s="361"/>
      <c r="T74" s="361"/>
      <c r="U74" s="361"/>
      <c r="V74" s="361"/>
      <c r="W74" s="361"/>
      <c r="X74" s="361"/>
      <c r="Y74" s="361"/>
      <c r="Z74" s="361"/>
      <c r="AA74" s="361"/>
      <c r="AB74" s="361"/>
      <c r="AC74" s="361"/>
      <c r="AD74" s="361"/>
      <c r="AE74" s="361"/>
      <c r="AF74" s="361"/>
      <c r="AG74" s="361"/>
      <c r="AH74" s="361"/>
      <c r="AI74" s="361"/>
      <c r="AJ74" s="361"/>
      <c r="AK74" s="361"/>
      <c r="AL74" s="361"/>
      <c r="AM74" s="361"/>
      <c r="AN74" s="361"/>
      <c r="AO74" s="361"/>
      <c r="AP74" s="361"/>
      <c r="AQ74" s="361"/>
      <c r="AR74" s="361"/>
      <c r="AS74" s="361"/>
      <c r="AT74" s="361"/>
      <c r="AU74" s="361"/>
      <c r="AV74" s="361"/>
      <c r="AW74" s="361"/>
      <c r="AX74" s="361"/>
      <c r="AY74" s="361"/>
      <c r="AZ74" s="361"/>
      <c r="BA74" s="361"/>
      <c r="BB74" s="361"/>
      <c r="BC74" s="361"/>
      <c r="BD74" s="361"/>
      <c r="BE74" s="361"/>
      <c r="BF74" s="361"/>
      <c r="BG74" s="361"/>
      <c r="BH74" s="361"/>
      <c r="BI74" s="361"/>
      <c r="BJ74" s="361"/>
      <c r="BK74" s="361"/>
      <c r="BL74" s="361"/>
      <c r="BM74" s="361"/>
      <c r="BN74" s="361"/>
      <c r="BO74" s="361"/>
      <c r="BP74" s="361"/>
      <c r="BQ74" s="361"/>
      <c r="BR74" s="361"/>
      <c r="BS74" s="361"/>
      <c r="BT74" s="361"/>
      <c r="BU74" s="361"/>
      <c r="BV74" s="361"/>
      <c r="BW74" s="361"/>
      <c r="BX74" s="361"/>
      <c r="BY74" s="361"/>
      <c r="BZ74" s="361"/>
      <c r="CA74" s="361"/>
      <c r="CB74" s="361"/>
      <c r="CC74" s="361"/>
      <c r="CD74" s="361"/>
      <c r="CE74" s="361"/>
      <c r="CF74" s="361"/>
      <c r="CG74" s="361"/>
      <c r="CH74" s="361"/>
      <c r="CI74" s="361"/>
      <c r="CJ74" s="361"/>
      <c r="CK74" s="361"/>
      <c r="CL74" s="361"/>
      <c r="CM74" s="361"/>
      <c r="CN74" s="361"/>
      <c r="CO74" s="361"/>
      <c r="CP74" s="361"/>
      <c r="CQ74" s="361"/>
      <c r="CR74" s="361"/>
      <c r="CS74" s="361"/>
      <c r="CT74" s="361"/>
      <c r="CU74" s="361"/>
      <c r="CV74" s="361"/>
      <c r="CW74" s="361"/>
      <c r="CX74" s="361"/>
      <c r="CY74" s="361"/>
      <c r="CZ74" s="361"/>
      <c r="DA74" s="361"/>
      <c r="DB74" s="361"/>
      <c r="DC74" s="361"/>
      <c r="DD74" s="361"/>
      <c r="DE74" s="361"/>
      <c r="DF74" s="361"/>
      <c r="DG74" s="361"/>
      <c r="DH74" s="361"/>
      <c r="DI74" s="361"/>
      <c r="DJ74" s="361"/>
      <c r="DK74" s="361"/>
      <c r="DL74" s="361"/>
      <c r="DM74" s="361"/>
      <c r="DN74" s="361"/>
      <c r="DO74" s="361"/>
      <c r="DP74" s="361"/>
      <c r="DQ74" s="361"/>
      <c r="DR74" s="361"/>
      <c r="DS74" s="361"/>
      <c r="DT74" s="361"/>
      <c r="DU74" s="361"/>
      <c r="DV74" s="361"/>
      <c r="DW74" s="361"/>
      <c r="DX74" s="361"/>
      <c r="DY74" s="361"/>
      <c r="DZ74" s="361"/>
      <c r="EA74" s="361"/>
      <c r="EB74" s="361"/>
      <c r="EC74" s="361"/>
      <c r="ED74" s="361"/>
      <c r="EE74" s="361"/>
      <c r="EF74" s="361"/>
      <c r="EG74" s="362"/>
    </row>
    <row r="75" spans="1:137" x14ac:dyDescent="0.4">
      <c r="A75" s="80" t="s">
        <v>239</v>
      </c>
      <c r="B75" s="177"/>
      <c r="C75" s="177"/>
      <c r="D75" s="177"/>
      <c r="E75" s="179">
        <f>E15</f>
        <v>-715093.75</v>
      </c>
      <c r="F75" s="179">
        <f t="shared" ref="F75:BQ75" si="268">F15</f>
        <v>0</v>
      </c>
      <c r="G75" s="179">
        <f t="shared" si="268"/>
        <v>0</v>
      </c>
      <c r="H75" s="179">
        <f t="shared" si="268"/>
        <v>0</v>
      </c>
      <c r="I75" s="179">
        <f t="shared" si="268"/>
        <v>0</v>
      </c>
      <c r="J75" s="179">
        <f t="shared" si="268"/>
        <v>0</v>
      </c>
      <c r="K75" s="179">
        <f t="shared" si="268"/>
        <v>0</v>
      </c>
      <c r="L75" s="179">
        <f t="shared" si="268"/>
        <v>0</v>
      </c>
      <c r="M75" s="179">
        <f t="shared" si="268"/>
        <v>0</v>
      </c>
      <c r="N75" s="179">
        <f t="shared" si="268"/>
        <v>0</v>
      </c>
      <c r="O75" s="179">
        <f t="shared" si="268"/>
        <v>0</v>
      </c>
      <c r="P75" s="179">
        <f t="shared" si="268"/>
        <v>0</v>
      </c>
      <c r="Q75" s="179">
        <f t="shared" si="268"/>
        <v>0</v>
      </c>
      <c r="R75" s="179">
        <f t="shared" si="268"/>
        <v>0</v>
      </c>
      <c r="S75" s="179">
        <f t="shared" si="268"/>
        <v>0</v>
      </c>
      <c r="T75" s="179">
        <f t="shared" si="268"/>
        <v>0</v>
      </c>
      <c r="U75" s="179">
        <f t="shared" si="268"/>
        <v>0</v>
      </c>
      <c r="V75" s="179">
        <f t="shared" si="268"/>
        <v>0</v>
      </c>
      <c r="W75" s="179">
        <f t="shared" si="268"/>
        <v>0</v>
      </c>
      <c r="X75" s="179">
        <f t="shared" si="268"/>
        <v>0</v>
      </c>
      <c r="Y75" s="179">
        <f t="shared" si="268"/>
        <v>0</v>
      </c>
      <c r="Z75" s="179">
        <f t="shared" si="268"/>
        <v>0</v>
      </c>
      <c r="AA75" s="179">
        <f t="shared" si="268"/>
        <v>0</v>
      </c>
      <c r="AB75" s="179">
        <f t="shared" si="268"/>
        <v>0</v>
      </c>
      <c r="AC75" s="179">
        <f t="shared" si="268"/>
        <v>0</v>
      </c>
      <c r="AD75" s="179">
        <f t="shared" si="268"/>
        <v>0</v>
      </c>
      <c r="AE75" s="179">
        <f t="shared" si="268"/>
        <v>0</v>
      </c>
      <c r="AF75" s="179">
        <f t="shared" si="268"/>
        <v>0</v>
      </c>
      <c r="AG75" s="179">
        <f t="shared" si="268"/>
        <v>0</v>
      </c>
      <c r="AH75" s="179">
        <f t="shared" si="268"/>
        <v>0</v>
      </c>
      <c r="AI75" s="179">
        <f t="shared" si="268"/>
        <v>0</v>
      </c>
      <c r="AJ75" s="179">
        <f t="shared" si="268"/>
        <v>0</v>
      </c>
      <c r="AK75" s="179">
        <f t="shared" si="268"/>
        <v>0</v>
      </c>
      <c r="AL75" s="179">
        <f t="shared" si="268"/>
        <v>0</v>
      </c>
      <c r="AM75" s="179">
        <f t="shared" si="268"/>
        <v>0</v>
      </c>
      <c r="AN75" s="179">
        <f t="shared" si="268"/>
        <v>0</v>
      </c>
      <c r="AO75" s="179">
        <f t="shared" si="268"/>
        <v>0</v>
      </c>
      <c r="AP75" s="179">
        <f t="shared" si="268"/>
        <v>0</v>
      </c>
      <c r="AQ75" s="179">
        <f t="shared" si="268"/>
        <v>0</v>
      </c>
      <c r="AR75" s="179">
        <f t="shared" si="268"/>
        <v>0</v>
      </c>
      <c r="AS75" s="179">
        <f t="shared" si="268"/>
        <v>0</v>
      </c>
      <c r="AT75" s="179">
        <f t="shared" si="268"/>
        <v>0</v>
      </c>
      <c r="AU75" s="179">
        <f t="shared" si="268"/>
        <v>0</v>
      </c>
      <c r="AV75" s="179">
        <f t="shared" si="268"/>
        <v>0</v>
      </c>
      <c r="AW75" s="179">
        <f t="shared" si="268"/>
        <v>0</v>
      </c>
      <c r="AX75" s="179">
        <f t="shared" si="268"/>
        <v>0</v>
      </c>
      <c r="AY75" s="179">
        <f t="shared" si="268"/>
        <v>0</v>
      </c>
      <c r="AZ75" s="179">
        <f t="shared" si="268"/>
        <v>0</v>
      </c>
      <c r="BA75" s="179">
        <f t="shared" si="268"/>
        <v>0</v>
      </c>
      <c r="BB75" s="179">
        <f t="shared" si="268"/>
        <v>0</v>
      </c>
      <c r="BC75" s="179">
        <f t="shared" si="268"/>
        <v>0</v>
      </c>
      <c r="BD75" s="179">
        <f t="shared" si="268"/>
        <v>0</v>
      </c>
      <c r="BE75" s="179">
        <f t="shared" si="268"/>
        <v>0</v>
      </c>
      <c r="BF75" s="179">
        <f t="shared" si="268"/>
        <v>0</v>
      </c>
      <c r="BG75" s="179">
        <f t="shared" si="268"/>
        <v>0</v>
      </c>
      <c r="BH75" s="179">
        <f t="shared" si="268"/>
        <v>0</v>
      </c>
      <c r="BI75" s="179">
        <f t="shared" si="268"/>
        <v>0</v>
      </c>
      <c r="BJ75" s="179">
        <f t="shared" si="268"/>
        <v>0</v>
      </c>
      <c r="BK75" s="179">
        <f t="shared" si="268"/>
        <v>0</v>
      </c>
      <c r="BL75" s="179">
        <f t="shared" si="268"/>
        <v>0</v>
      </c>
      <c r="BM75" s="179">
        <f t="shared" si="268"/>
        <v>0</v>
      </c>
      <c r="BN75" s="179">
        <f t="shared" si="268"/>
        <v>0</v>
      </c>
      <c r="BO75" s="179">
        <f t="shared" si="268"/>
        <v>0</v>
      </c>
      <c r="BP75" s="179">
        <f t="shared" si="268"/>
        <v>0</v>
      </c>
      <c r="BQ75" s="179">
        <f t="shared" si="268"/>
        <v>0</v>
      </c>
      <c r="BR75" s="179">
        <f t="shared" ref="BR75:EC75" si="269">BR15</f>
        <v>0</v>
      </c>
      <c r="BS75" s="179">
        <f t="shared" si="269"/>
        <v>0</v>
      </c>
      <c r="BT75" s="179">
        <f t="shared" si="269"/>
        <v>0</v>
      </c>
      <c r="BU75" s="179">
        <f t="shared" si="269"/>
        <v>0</v>
      </c>
      <c r="BV75" s="179">
        <f t="shared" si="269"/>
        <v>0</v>
      </c>
      <c r="BW75" s="179">
        <f t="shared" si="269"/>
        <v>0</v>
      </c>
      <c r="BX75" s="179">
        <f t="shared" si="269"/>
        <v>0</v>
      </c>
      <c r="BY75" s="179">
        <f t="shared" si="269"/>
        <v>0</v>
      </c>
      <c r="BZ75" s="179">
        <f t="shared" si="269"/>
        <v>0</v>
      </c>
      <c r="CA75" s="179">
        <f t="shared" si="269"/>
        <v>0</v>
      </c>
      <c r="CB75" s="179">
        <f t="shared" si="269"/>
        <v>0</v>
      </c>
      <c r="CC75" s="179">
        <f t="shared" si="269"/>
        <v>0</v>
      </c>
      <c r="CD75" s="179">
        <f t="shared" si="269"/>
        <v>0</v>
      </c>
      <c r="CE75" s="179">
        <f t="shared" si="269"/>
        <v>0</v>
      </c>
      <c r="CF75" s="179">
        <f t="shared" si="269"/>
        <v>0</v>
      </c>
      <c r="CG75" s="179">
        <f t="shared" si="269"/>
        <v>0</v>
      </c>
      <c r="CH75" s="179">
        <f t="shared" si="269"/>
        <v>0</v>
      </c>
      <c r="CI75" s="179">
        <f t="shared" si="269"/>
        <v>0</v>
      </c>
      <c r="CJ75" s="179">
        <f t="shared" si="269"/>
        <v>0</v>
      </c>
      <c r="CK75" s="179">
        <f t="shared" si="269"/>
        <v>0</v>
      </c>
      <c r="CL75" s="179">
        <f t="shared" si="269"/>
        <v>0</v>
      </c>
      <c r="CM75" s="179">
        <f t="shared" si="269"/>
        <v>0</v>
      </c>
      <c r="CN75" s="179">
        <f t="shared" si="269"/>
        <v>0</v>
      </c>
      <c r="CO75" s="179">
        <f t="shared" si="269"/>
        <v>0</v>
      </c>
      <c r="CP75" s="179">
        <f t="shared" si="269"/>
        <v>0</v>
      </c>
      <c r="CQ75" s="179">
        <f t="shared" si="269"/>
        <v>0</v>
      </c>
      <c r="CR75" s="179">
        <f t="shared" si="269"/>
        <v>0</v>
      </c>
      <c r="CS75" s="179">
        <f t="shared" si="269"/>
        <v>0</v>
      </c>
      <c r="CT75" s="179">
        <f t="shared" si="269"/>
        <v>0</v>
      </c>
      <c r="CU75" s="179">
        <f t="shared" si="269"/>
        <v>0</v>
      </c>
      <c r="CV75" s="179">
        <f t="shared" si="269"/>
        <v>0</v>
      </c>
      <c r="CW75" s="179">
        <f t="shared" si="269"/>
        <v>0</v>
      </c>
      <c r="CX75" s="179">
        <f t="shared" si="269"/>
        <v>0</v>
      </c>
      <c r="CY75" s="179">
        <f t="shared" si="269"/>
        <v>0</v>
      </c>
      <c r="CZ75" s="179">
        <f t="shared" si="269"/>
        <v>0</v>
      </c>
      <c r="DA75" s="179">
        <f t="shared" si="269"/>
        <v>0</v>
      </c>
      <c r="DB75" s="179">
        <f t="shared" si="269"/>
        <v>0</v>
      </c>
      <c r="DC75" s="179">
        <f t="shared" si="269"/>
        <v>0</v>
      </c>
      <c r="DD75" s="179">
        <f t="shared" si="269"/>
        <v>0</v>
      </c>
      <c r="DE75" s="179">
        <f t="shared" si="269"/>
        <v>0</v>
      </c>
      <c r="DF75" s="179">
        <f t="shared" si="269"/>
        <v>0</v>
      </c>
      <c r="DG75" s="179">
        <f t="shared" si="269"/>
        <v>0</v>
      </c>
      <c r="DH75" s="179">
        <f t="shared" si="269"/>
        <v>0</v>
      </c>
      <c r="DI75" s="179">
        <f t="shared" si="269"/>
        <v>0</v>
      </c>
      <c r="DJ75" s="179">
        <f t="shared" si="269"/>
        <v>0</v>
      </c>
      <c r="DK75" s="179">
        <f t="shared" si="269"/>
        <v>0</v>
      </c>
      <c r="DL75" s="179">
        <f t="shared" si="269"/>
        <v>0</v>
      </c>
      <c r="DM75" s="179">
        <f t="shared" si="269"/>
        <v>0</v>
      </c>
      <c r="DN75" s="179">
        <f t="shared" si="269"/>
        <v>0</v>
      </c>
      <c r="DO75" s="179">
        <f t="shared" si="269"/>
        <v>0</v>
      </c>
      <c r="DP75" s="179">
        <f t="shared" si="269"/>
        <v>0</v>
      </c>
      <c r="DQ75" s="179">
        <f t="shared" si="269"/>
        <v>0</v>
      </c>
      <c r="DR75" s="179">
        <f t="shared" si="269"/>
        <v>0</v>
      </c>
      <c r="DS75" s="179">
        <f t="shared" si="269"/>
        <v>0</v>
      </c>
      <c r="DT75" s="179">
        <f t="shared" si="269"/>
        <v>0</v>
      </c>
      <c r="DU75" s="179">
        <f t="shared" ca="1" si="269"/>
        <v>0</v>
      </c>
      <c r="DV75" s="179">
        <f t="shared" si="269"/>
        <v>0</v>
      </c>
      <c r="DW75" s="179">
        <f t="shared" si="269"/>
        <v>0</v>
      </c>
      <c r="DX75" s="179">
        <f t="shared" si="269"/>
        <v>0</v>
      </c>
      <c r="DY75" s="179">
        <f t="shared" si="269"/>
        <v>0</v>
      </c>
      <c r="DZ75" s="179">
        <f t="shared" si="269"/>
        <v>0</v>
      </c>
      <c r="EA75" s="179">
        <f t="shared" si="269"/>
        <v>0</v>
      </c>
      <c r="EB75" s="179">
        <f t="shared" si="269"/>
        <v>0</v>
      </c>
      <c r="EC75" s="179">
        <f t="shared" si="269"/>
        <v>0</v>
      </c>
      <c r="ED75" s="179">
        <f t="shared" ref="ED75:EG75" si="270">ED15</f>
        <v>0</v>
      </c>
      <c r="EE75" s="179">
        <f t="shared" si="270"/>
        <v>0</v>
      </c>
      <c r="EF75" s="179">
        <f t="shared" si="270"/>
        <v>0</v>
      </c>
      <c r="EG75" s="180">
        <f t="shared" si="270"/>
        <v>0</v>
      </c>
    </row>
    <row r="76" spans="1:137" x14ac:dyDescent="0.4">
      <c r="A76" s="80" t="s">
        <v>240</v>
      </c>
      <c r="B76" s="177"/>
      <c r="C76" s="177"/>
      <c r="D76" s="177"/>
      <c r="E76" s="179">
        <f>E63+E57+E43+E28</f>
        <v>0</v>
      </c>
      <c r="F76" s="179">
        <f t="shared" ref="F76:BQ76" si="271">F63+F57+F43+F28</f>
        <v>3518.0579166666657</v>
      </c>
      <c r="G76" s="179">
        <f t="shared" si="271"/>
        <v>3541.4166811192881</v>
      </c>
      <c r="H76" s="179">
        <f t="shared" si="271"/>
        <v>616.83305458659868</v>
      </c>
      <c r="I76" s="179">
        <f t="shared" si="271"/>
        <v>640.30717914796628</v>
      </c>
      <c r="J76" s="179">
        <f t="shared" si="271"/>
        <v>730.37151688438098</v>
      </c>
      <c r="K76" s="179">
        <f t="shared" si="271"/>
        <v>820.82206422336094</v>
      </c>
      <c r="L76" s="179">
        <f t="shared" si="271"/>
        <v>911.66017834390448</v>
      </c>
      <c r="M76" s="179">
        <f t="shared" si="271"/>
        <v>1002.8872207702539</v>
      </c>
      <c r="N76" s="179">
        <f t="shared" si="271"/>
        <v>1094.5045573850475</v>
      </c>
      <c r="O76" s="179">
        <f t="shared" si="271"/>
        <v>1186.5135584425393</v>
      </c>
      <c r="P76" s="179">
        <f t="shared" si="271"/>
        <v>1278.9155985818568</v>
      </c>
      <c r="Q76" s="179">
        <f t="shared" si="271"/>
        <v>1371.7120568403036</v>
      </c>
      <c r="R76" s="179">
        <f t="shared" si="271"/>
        <v>1420.5844000000093</v>
      </c>
      <c r="S76" s="179">
        <f t="shared" si="271"/>
        <v>1514.1738492679863</v>
      </c>
      <c r="T76" s="179">
        <f t="shared" si="271"/>
        <v>1608.1618802895191</v>
      </c>
      <c r="U76" s="179">
        <f t="shared" si="271"/>
        <v>1702.5498898282947</v>
      </c>
      <c r="V76" s="179">
        <f t="shared" si="271"/>
        <v>1797.3392791132335</v>
      </c>
      <c r="W76" s="179">
        <f t="shared" si="271"/>
        <v>1892.5314538520074</v>
      </c>
      <c r="X76" s="179">
        <f t="shared" si="271"/>
        <v>1988.1278242445967</v>
      </c>
      <c r="Y76" s="179">
        <f t="shared" si="271"/>
        <v>2084.1298049969259</v>
      </c>
      <c r="Z76" s="179">
        <f t="shared" si="271"/>
        <v>2180.538815334497</v>
      </c>
      <c r="AA76" s="179">
        <f t="shared" si="271"/>
        <v>2277.3562790160731</v>
      </c>
      <c r="AB76" s="179">
        <f t="shared" si="271"/>
        <v>2374.5836243474123</v>
      </c>
      <c r="AC76" s="179">
        <f t="shared" si="271"/>
        <v>2472.222284195032</v>
      </c>
      <c r="AD76" s="179">
        <f t="shared" si="271"/>
        <v>2812.1867290000264</v>
      </c>
      <c r="AE76" s="179">
        <f t="shared" si="271"/>
        <v>2912.8921280699979</v>
      </c>
      <c r="AF76" s="179">
        <f t="shared" si="271"/>
        <v>3014.0224686958009</v>
      </c>
      <c r="AG76" s="179">
        <f t="shared" si="271"/>
        <v>6063.5792343792127</v>
      </c>
      <c r="AH76" s="179">
        <f t="shared" si="271"/>
        <v>6165.5639133547611</v>
      </c>
      <c r="AI76" s="179">
        <f t="shared" si="271"/>
        <v>6195.6731534565979</v>
      </c>
      <c r="AJ76" s="179">
        <f t="shared" si="271"/>
        <v>6225.8566510671626</v>
      </c>
      <c r="AK76" s="179">
        <f t="shared" si="271"/>
        <v>6256.1145893255161</v>
      </c>
      <c r="AL76" s="179">
        <f t="shared" si="271"/>
        <v>6286.4471518223645</v>
      </c>
      <c r="AM76" s="179">
        <f t="shared" si="271"/>
        <v>6316.8545226012156</v>
      </c>
      <c r="AN76" s="179">
        <f t="shared" si="271"/>
        <v>6347.3368861594654</v>
      </c>
      <c r="AO76" s="179">
        <f t="shared" si="271"/>
        <v>6377.8944274495525</v>
      </c>
      <c r="AP76" s="179">
        <f t="shared" si="271"/>
        <v>4599.6801740318888</v>
      </c>
      <c r="AQ76" s="179">
        <f t="shared" si="271"/>
        <v>4630.7611786794996</v>
      </c>
      <c r="AR76" s="179">
        <f t="shared" si="271"/>
        <v>4661.9188374693622</v>
      </c>
      <c r="AS76" s="179">
        <f t="shared" si="271"/>
        <v>4693.1533394512753</v>
      </c>
      <c r="AT76" s="179">
        <f t="shared" si="271"/>
        <v>4724.4648741412775</v>
      </c>
      <c r="AU76" s="179">
        <f t="shared" si="271"/>
        <v>4755.8536315228093</v>
      </c>
      <c r="AV76" s="179">
        <f t="shared" si="271"/>
        <v>4787.3198020478676</v>
      </c>
      <c r="AW76" s="179">
        <f t="shared" si="271"/>
        <v>4818.8635766381376</v>
      </c>
      <c r="AX76" s="179">
        <f t="shared" si="271"/>
        <v>4850.4851466861828</v>
      </c>
      <c r="AY76" s="179">
        <f t="shared" si="271"/>
        <v>4882.1847040565917</v>
      </c>
      <c r="AZ76" s="179">
        <f t="shared" si="271"/>
        <v>4913.9624410871393</v>
      </c>
      <c r="BA76" s="179">
        <f t="shared" si="271"/>
        <v>4945.8185505899546</v>
      </c>
      <c r="BB76" s="179">
        <f t="shared" si="271"/>
        <v>4930.4447844767055</v>
      </c>
      <c r="BC76" s="179">
        <f t="shared" si="271"/>
        <v>4962.4582192637436</v>
      </c>
      <c r="BD76" s="179">
        <f t="shared" si="271"/>
        <v>4994.5506078173021</v>
      </c>
      <c r="BE76" s="179">
        <f t="shared" si="271"/>
        <v>5026.7221448586733</v>
      </c>
      <c r="BF76" s="179">
        <f t="shared" si="271"/>
        <v>5058.9730255893737</v>
      </c>
      <c r="BG76" s="179">
        <f t="shared" si="271"/>
        <v>5091.3034456923579</v>
      </c>
      <c r="BH76" s="179">
        <f t="shared" si="271"/>
        <v>5123.7136013331701</v>
      </c>
      <c r="BI76" s="179">
        <f t="shared" si="271"/>
        <v>5156.2036891611451</v>
      </c>
      <c r="BJ76" s="179">
        <f t="shared" si="271"/>
        <v>5188.7739063106337</v>
      </c>
      <c r="BK76" s="179">
        <f t="shared" si="271"/>
        <v>5221.4244504021499</v>
      </c>
      <c r="BL76" s="179">
        <f t="shared" si="271"/>
        <v>5254.1555195436167</v>
      </c>
      <c r="BM76" s="179">
        <f t="shared" si="271"/>
        <v>5286.9673123315124</v>
      </c>
      <c r="BN76" s="179">
        <f t="shared" si="271"/>
        <v>5271.5098040361254</v>
      </c>
      <c r="BO76" s="179">
        <f t="shared" si="271"/>
        <v>5304.4836418667692</v>
      </c>
      <c r="BP76" s="179">
        <f t="shared" si="271"/>
        <v>5337.5388020769396</v>
      </c>
      <c r="BQ76" s="179">
        <f t="shared" si="271"/>
        <v>5370.6754852295435</v>
      </c>
      <c r="BR76" s="179">
        <f t="shared" ref="BR76:EC76" si="272">BR63+BR57+BR43+BR28</f>
        <v>5403.893892382177</v>
      </c>
      <c r="BS76" s="179">
        <f t="shared" si="272"/>
        <v>5437.1942250882366</v>
      </c>
      <c r="BT76" s="179">
        <f t="shared" si="272"/>
        <v>5470.5766853982741</v>
      </c>
      <c r="BU76" s="179">
        <f t="shared" si="272"/>
        <v>5504.0414758610932</v>
      </c>
      <c r="BV76" s="179">
        <f t="shared" si="272"/>
        <v>5537.5887995250596</v>
      </c>
      <c r="BW76" s="179">
        <f t="shared" si="272"/>
        <v>5571.2188599393339</v>
      </c>
      <c r="BX76" s="179">
        <f t="shared" si="272"/>
        <v>5604.9318611550352</v>
      </c>
      <c r="BY76" s="179">
        <f t="shared" si="272"/>
        <v>5638.7280077265723</v>
      </c>
      <c r="BZ76" s="179">
        <f t="shared" si="272"/>
        <v>5623.1917943996086</v>
      </c>
      <c r="CA76" s="179">
        <f t="shared" si="272"/>
        <v>5657.1548473651756</v>
      </c>
      <c r="CB76" s="179">
        <f t="shared" si="272"/>
        <v>5691.2016623816453</v>
      </c>
      <c r="CC76" s="179">
        <f t="shared" si="272"/>
        <v>5725.3324460288368</v>
      </c>
      <c r="CD76" s="179">
        <f t="shared" si="272"/>
        <v>5759.5474053960424</v>
      </c>
      <c r="CE76" s="179">
        <f t="shared" si="272"/>
        <v>5793.8467480832878</v>
      </c>
      <c r="CF76" s="179">
        <f t="shared" si="272"/>
        <v>5828.230682202623</v>
      </c>
      <c r="CG76" s="179">
        <f t="shared" si="272"/>
        <v>5862.6994163793206</v>
      </c>
      <c r="CH76" s="179">
        <f t="shared" si="272"/>
        <v>5897.2531597532143</v>
      </c>
      <c r="CI76" s="179">
        <f t="shared" si="272"/>
        <v>5931.8921219799058</v>
      </c>
      <c r="CJ76" s="179">
        <f t="shared" si="272"/>
        <v>5966.6165132320839</v>
      </c>
      <c r="CK76" s="179">
        <f t="shared" si="272"/>
        <v>6001.4265442007709</v>
      </c>
      <c r="CL76" s="179">
        <f t="shared" si="272"/>
        <v>5985.8169650956233</v>
      </c>
      <c r="CM76" s="179">
        <f t="shared" si="272"/>
        <v>6020.7989096501624</v>
      </c>
      <c r="CN76" s="179">
        <f t="shared" si="272"/>
        <v>6055.8671291171295</v>
      </c>
      <c r="CO76" s="179">
        <f t="shared" si="272"/>
        <v>6091.0218362737323</v>
      </c>
      <c r="CP76" s="179">
        <f t="shared" si="272"/>
        <v>6126.2632444219562</v>
      </c>
      <c r="CQ76" s="179">
        <f t="shared" si="272"/>
        <v>6161.5915673898198</v>
      </c>
      <c r="CR76" s="179">
        <f t="shared" si="272"/>
        <v>6197.0070195327362</v>
      </c>
      <c r="CS76" s="179">
        <f t="shared" si="272"/>
        <v>6232.5098157347347</v>
      </c>
      <c r="CT76" s="179">
        <f t="shared" si="272"/>
        <v>6268.1001714098484</v>
      </c>
      <c r="CU76" s="179">
        <f t="shared" si="272"/>
        <v>6303.7783025033395</v>
      </c>
      <c r="CV76" s="179">
        <f t="shared" si="272"/>
        <v>6339.5444254930881</v>
      </c>
      <c r="CW76" s="179">
        <f t="shared" si="272"/>
        <v>6375.3987573908335</v>
      </c>
      <c r="CX76" s="179">
        <f t="shared" si="272"/>
        <v>6359.7214659465944</v>
      </c>
      <c r="CY76" s="179">
        <f t="shared" si="272"/>
        <v>6395.752868837767</v>
      </c>
      <c r="CZ76" s="179">
        <f t="shared" si="272"/>
        <v>6431.8731348887404</v>
      </c>
      <c r="DA76" s="179">
        <f t="shared" si="272"/>
        <v>6468.082483260041</v>
      </c>
      <c r="DB76" s="179">
        <f t="shared" si="272"/>
        <v>6504.3811336527087</v>
      </c>
      <c r="DC76" s="179">
        <f t="shared" si="272"/>
        <v>6540.7693063096167</v>
      </c>
      <c r="DD76" s="179">
        <f t="shared" si="272"/>
        <v>6577.2472220168129</v>
      </c>
      <c r="DE76" s="179">
        <f t="shared" si="272"/>
        <v>6613.8151021048761</v>
      </c>
      <c r="DF76" s="179">
        <f t="shared" si="272"/>
        <v>6650.4731684502376</v>
      </c>
      <c r="DG76" s="179">
        <f t="shared" si="272"/>
        <v>6687.2216434765396</v>
      </c>
      <c r="DH76" s="179">
        <f t="shared" si="272"/>
        <v>6724.0607501559753</v>
      </c>
      <c r="DI76" s="179">
        <f t="shared" si="272"/>
        <v>6760.9907120106573</v>
      </c>
      <c r="DJ76" s="179">
        <f t="shared" si="272"/>
        <v>6745.2516883578419</v>
      </c>
      <c r="DK76" s="179">
        <f t="shared" si="272"/>
        <v>6782.3640333357444</v>
      </c>
      <c r="DL76" s="179">
        <f t="shared" si="272"/>
        <v>6819.567907368245</v>
      </c>
      <c r="DM76" s="179">
        <f t="shared" si="272"/>
        <v>6856.8635361906945</v>
      </c>
      <c r="DN76" s="179">
        <f t="shared" si="272"/>
        <v>6894.2511460951355</v>
      </c>
      <c r="DO76" s="179">
        <f t="shared" si="272"/>
        <v>6931.7309639317536</v>
      </c>
      <c r="DP76" s="179">
        <f t="shared" si="272"/>
        <v>6969.3032171101659</v>
      </c>
      <c r="DQ76" s="179">
        <f t="shared" si="272"/>
        <v>7006.9681336008698</v>
      </c>
      <c r="DR76" s="179">
        <f t="shared" si="272"/>
        <v>7044.7259419365873</v>
      </c>
      <c r="DS76" s="179">
        <f t="shared" si="272"/>
        <v>7082.5768712136814</v>
      </c>
      <c r="DT76" s="179">
        <f t="shared" si="272"/>
        <v>7120.5211510934987</v>
      </c>
      <c r="DU76" s="179">
        <f t="shared" ca="1" si="272"/>
        <v>6042743.9777150657</v>
      </c>
      <c r="DV76" s="179">
        <f t="shared" ca="1" si="272"/>
        <v>0</v>
      </c>
      <c r="DW76" s="179">
        <f t="shared" ca="1" si="272"/>
        <v>0</v>
      </c>
      <c r="DX76" s="179">
        <f t="shared" ca="1" si="272"/>
        <v>0</v>
      </c>
      <c r="DY76" s="179">
        <f t="shared" ca="1" si="272"/>
        <v>0</v>
      </c>
      <c r="DZ76" s="179">
        <f t="shared" ca="1" si="272"/>
        <v>0</v>
      </c>
      <c r="EA76" s="179">
        <f t="shared" ca="1" si="272"/>
        <v>0</v>
      </c>
      <c r="EB76" s="179">
        <f t="shared" ca="1" si="272"/>
        <v>0</v>
      </c>
      <c r="EC76" s="179">
        <f t="shared" ca="1" si="272"/>
        <v>0</v>
      </c>
      <c r="ED76" s="179">
        <f t="shared" ref="ED76:EG76" ca="1" si="273">ED63+ED57+ED43+ED28</f>
        <v>0</v>
      </c>
      <c r="EE76" s="179">
        <f t="shared" ca="1" si="273"/>
        <v>0</v>
      </c>
      <c r="EF76" s="179">
        <f t="shared" ca="1" si="273"/>
        <v>0</v>
      </c>
      <c r="EG76" s="180">
        <f t="shared" ca="1" si="273"/>
        <v>0</v>
      </c>
    </row>
    <row r="77" spans="1:137" x14ac:dyDescent="0.4">
      <c r="A77" s="110" t="s">
        <v>244</v>
      </c>
      <c r="B77" s="185"/>
      <c r="C77" s="185"/>
      <c r="D77" s="185"/>
      <c r="E77" s="187">
        <f>SUM(E75:E76)</f>
        <v>-715093.75</v>
      </c>
      <c r="F77" s="187">
        <f t="shared" ref="F77:BQ77" si="274">SUM(F75:F76)</f>
        <v>3518.0579166666657</v>
      </c>
      <c r="G77" s="187">
        <f t="shared" si="274"/>
        <v>3541.4166811192881</v>
      </c>
      <c r="H77" s="187">
        <f t="shared" si="274"/>
        <v>616.83305458659868</v>
      </c>
      <c r="I77" s="187">
        <f t="shared" si="274"/>
        <v>640.30717914796628</v>
      </c>
      <c r="J77" s="187">
        <f t="shared" si="274"/>
        <v>730.37151688438098</v>
      </c>
      <c r="K77" s="187">
        <f t="shared" si="274"/>
        <v>820.82206422336094</v>
      </c>
      <c r="L77" s="187">
        <f t="shared" si="274"/>
        <v>911.66017834390448</v>
      </c>
      <c r="M77" s="187">
        <f t="shared" si="274"/>
        <v>1002.8872207702539</v>
      </c>
      <c r="N77" s="187">
        <f t="shared" si="274"/>
        <v>1094.5045573850475</v>
      </c>
      <c r="O77" s="187">
        <f t="shared" si="274"/>
        <v>1186.5135584425393</v>
      </c>
      <c r="P77" s="187">
        <f t="shared" si="274"/>
        <v>1278.9155985818568</v>
      </c>
      <c r="Q77" s="187">
        <f t="shared" si="274"/>
        <v>1371.7120568403036</v>
      </c>
      <c r="R77" s="187">
        <f t="shared" si="274"/>
        <v>1420.5844000000093</v>
      </c>
      <c r="S77" s="187">
        <f t="shared" si="274"/>
        <v>1514.1738492679863</v>
      </c>
      <c r="T77" s="187">
        <f t="shared" si="274"/>
        <v>1608.1618802895191</v>
      </c>
      <c r="U77" s="187">
        <f t="shared" si="274"/>
        <v>1702.5498898282947</v>
      </c>
      <c r="V77" s="187">
        <f t="shared" si="274"/>
        <v>1797.3392791132335</v>
      </c>
      <c r="W77" s="187">
        <f t="shared" si="274"/>
        <v>1892.5314538520074</v>
      </c>
      <c r="X77" s="187">
        <f t="shared" si="274"/>
        <v>1988.1278242445967</v>
      </c>
      <c r="Y77" s="187">
        <f t="shared" si="274"/>
        <v>2084.1298049969259</v>
      </c>
      <c r="Z77" s="187">
        <f t="shared" si="274"/>
        <v>2180.538815334497</v>
      </c>
      <c r="AA77" s="187">
        <f t="shared" si="274"/>
        <v>2277.3562790160731</v>
      </c>
      <c r="AB77" s="187">
        <f t="shared" si="274"/>
        <v>2374.5836243474123</v>
      </c>
      <c r="AC77" s="187">
        <f t="shared" si="274"/>
        <v>2472.222284195032</v>
      </c>
      <c r="AD77" s="187">
        <f t="shared" si="274"/>
        <v>2812.1867290000264</v>
      </c>
      <c r="AE77" s="187">
        <f t="shared" si="274"/>
        <v>2912.8921280699979</v>
      </c>
      <c r="AF77" s="187">
        <f t="shared" si="274"/>
        <v>3014.0224686958009</v>
      </c>
      <c r="AG77" s="187">
        <f t="shared" si="274"/>
        <v>6063.5792343792127</v>
      </c>
      <c r="AH77" s="187">
        <f t="shared" si="274"/>
        <v>6165.5639133547611</v>
      </c>
      <c r="AI77" s="187">
        <f t="shared" si="274"/>
        <v>6195.6731534565979</v>
      </c>
      <c r="AJ77" s="187">
        <f t="shared" si="274"/>
        <v>6225.8566510671626</v>
      </c>
      <c r="AK77" s="187">
        <f t="shared" si="274"/>
        <v>6256.1145893255161</v>
      </c>
      <c r="AL77" s="187">
        <f t="shared" si="274"/>
        <v>6286.4471518223645</v>
      </c>
      <c r="AM77" s="187">
        <f t="shared" si="274"/>
        <v>6316.8545226012156</v>
      </c>
      <c r="AN77" s="187">
        <f t="shared" si="274"/>
        <v>6347.3368861594654</v>
      </c>
      <c r="AO77" s="187">
        <f t="shared" si="274"/>
        <v>6377.8944274495525</v>
      </c>
      <c r="AP77" s="187">
        <f t="shared" si="274"/>
        <v>4599.6801740318888</v>
      </c>
      <c r="AQ77" s="187">
        <f t="shared" si="274"/>
        <v>4630.7611786794996</v>
      </c>
      <c r="AR77" s="187">
        <f t="shared" si="274"/>
        <v>4661.9188374693622</v>
      </c>
      <c r="AS77" s="187">
        <f t="shared" si="274"/>
        <v>4693.1533394512753</v>
      </c>
      <c r="AT77" s="187">
        <f t="shared" si="274"/>
        <v>4724.4648741412775</v>
      </c>
      <c r="AU77" s="187">
        <f t="shared" si="274"/>
        <v>4755.8536315228093</v>
      </c>
      <c r="AV77" s="187">
        <f t="shared" si="274"/>
        <v>4787.3198020478676</v>
      </c>
      <c r="AW77" s="187">
        <f t="shared" si="274"/>
        <v>4818.8635766381376</v>
      </c>
      <c r="AX77" s="187">
        <f t="shared" si="274"/>
        <v>4850.4851466861828</v>
      </c>
      <c r="AY77" s="187">
        <f t="shared" si="274"/>
        <v>4882.1847040565917</v>
      </c>
      <c r="AZ77" s="187">
        <f t="shared" si="274"/>
        <v>4913.9624410871393</v>
      </c>
      <c r="BA77" s="187">
        <f t="shared" si="274"/>
        <v>4945.8185505899546</v>
      </c>
      <c r="BB77" s="187">
        <f t="shared" si="274"/>
        <v>4930.4447844767055</v>
      </c>
      <c r="BC77" s="187">
        <f t="shared" si="274"/>
        <v>4962.4582192637436</v>
      </c>
      <c r="BD77" s="187">
        <f t="shared" si="274"/>
        <v>4994.5506078173021</v>
      </c>
      <c r="BE77" s="187">
        <f t="shared" si="274"/>
        <v>5026.7221448586733</v>
      </c>
      <c r="BF77" s="187">
        <f t="shared" si="274"/>
        <v>5058.9730255893737</v>
      </c>
      <c r="BG77" s="187">
        <f t="shared" si="274"/>
        <v>5091.3034456923579</v>
      </c>
      <c r="BH77" s="187">
        <f t="shared" si="274"/>
        <v>5123.7136013331701</v>
      </c>
      <c r="BI77" s="187">
        <f t="shared" si="274"/>
        <v>5156.2036891611451</v>
      </c>
      <c r="BJ77" s="187">
        <f t="shared" si="274"/>
        <v>5188.7739063106337</v>
      </c>
      <c r="BK77" s="187">
        <f t="shared" si="274"/>
        <v>5221.4244504021499</v>
      </c>
      <c r="BL77" s="187">
        <f t="shared" si="274"/>
        <v>5254.1555195436167</v>
      </c>
      <c r="BM77" s="187">
        <f t="shared" si="274"/>
        <v>5286.9673123315124</v>
      </c>
      <c r="BN77" s="187">
        <f t="shared" si="274"/>
        <v>5271.5098040361254</v>
      </c>
      <c r="BO77" s="187">
        <f t="shared" si="274"/>
        <v>5304.4836418667692</v>
      </c>
      <c r="BP77" s="187">
        <f t="shared" si="274"/>
        <v>5337.5388020769396</v>
      </c>
      <c r="BQ77" s="187">
        <f t="shared" si="274"/>
        <v>5370.6754852295435</v>
      </c>
      <c r="BR77" s="187">
        <f t="shared" ref="BR77:EC77" si="275">SUM(BR75:BR76)</f>
        <v>5403.893892382177</v>
      </c>
      <c r="BS77" s="187">
        <f t="shared" si="275"/>
        <v>5437.1942250882366</v>
      </c>
      <c r="BT77" s="187">
        <f t="shared" si="275"/>
        <v>5470.5766853982741</v>
      </c>
      <c r="BU77" s="187">
        <f t="shared" si="275"/>
        <v>5504.0414758610932</v>
      </c>
      <c r="BV77" s="187">
        <f t="shared" si="275"/>
        <v>5537.5887995250596</v>
      </c>
      <c r="BW77" s="187">
        <f t="shared" si="275"/>
        <v>5571.2188599393339</v>
      </c>
      <c r="BX77" s="187">
        <f t="shared" si="275"/>
        <v>5604.9318611550352</v>
      </c>
      <c r="BY77" s="187">
        <f t="shared" si="275"/>
        <v>5638.7280077265723</v>
      </c>
      <c r="BZ77" s="187">
        <f t="shared" si="275"/>
        <v>5623.1917943996086</v>
      </c>
      <c r="CA77" s="187">
        <f t="shared" si="275"/>
        <v>5657.1548473651756</v>
      </c>
      <c r="CB77" s="187">
        <f t="shared" si="275"/>
        <v>5691.2016623816453</v>
      </c>
      <c r="CC77" s="187">
        <f t="shared" si="275"/>
        <v>5725.3324460288368</v>
      </c>
      <c r="CD77" s="187">
        <f t="shared" si="275"/>
        <v>5759.5474053960424</v>
      </c>
      <c r="CE77" s="187">
        <f t="shared" si="275"/>
        <v>5793.8467480832878</v>
      </c>
      <c r="CF77" s="187">
        <f t="shared" si="275"/>
        <v>5828.230682202623</v>
      </c>
      <c r="CG77" s="187">
        <f t="shared" si="275"/>
        <v>5862.6994163793206</v>
      </c>
      <c r="CH77" s="187">
        <f t="shared" si="275"/>
        <v>5897.2531597532143</v>
      </c>
      <c r="CI77" s="187">
        <f t="shared" si="275"/>
        <v>5931.8921219799058</v>
      </c>
      <c r="CJ77" s="187">
        <f t="shared" si="275"/>
        <v>5966.6165132320839</v>
      </c>
      <c r="CK77" s="187">
        <f t="shared" si="275"/>
        <v>6001.4265442007709</v>
      </c>
      <c r="CL77" s="187">
        <f t="shared" si="275"/>
        <v>5985.8169650956233</v>
      </c>
      <c r="CM77" s="187">
        <f t="shared" si="275"/>
        <v>6020.7989096501624</v>
      </c>
      <c r="CN77" s="187">
        <f t="shared" si="275"/>
        <v>6055.8671291171295</v>
      </c>
      <c r="CO77" s="187">
        <f t="shared" si="275"/>
        <v>6091.0218362737323</v>
      </c>
      <c r="CP77" s="187">
        <f t="shared" si="275"/>
        <v>6126.2632444219562</v>
      </c>
      <c r="CQ77" s="187">
        <f t="shared" si="275"/>
        <v>6161.5915673898198</v>
      </c>
      <c r="CR77" s="187">
        <f t="shared" si="275"/>
        <v>6197.0070195327362</v>
      </c>
      <c r="CS77" s="187">
        <f t="shared" si="275"/>
        <v>6232.5098157347347</v>
      </c>
      <c r="CT77" s="187">
        <f t="shared" si="275"/>
        <v>6268.1001714098484</v>
      </c>
      <c r="CU77" s="187">
        <f t="shared" si="275"/>
        <v>6303.7783025033395</v>
      </c>
      <c r="CV77" s="187">
        <f t="shared" si="275"/>
        <v>6339.5444254930881</v>
      </c>
      <c r="CW77" s="187">
        <f t="shared" si="275"/>
        <v>6375.3987573908335</v>
      </c>
      <c r="CX77" s="187">
        <f t="shared" si="275"/>
        <v>6359.7214659465944</v>
      </c>
      <c r="CY77" s="187">
        <f t="shared" si="275"/>
        <v>6395.752868837767</v>
      </c>
      <c r="CZ77" s="187">
        <f t="shared" si="275"/>
        <v>6431.8731348887404</v>
      </c>
      <c r="DA77" s="187">
        <f t="shared" si="275"/>
        <v>6468.082483260041</v>
      </c>
      <c r="DB77" s="187">
        <f t="shared" si="275"/>
        <v>6504.3811336527087</v>
      </c>
      <c r="DC77" s="187">
        <f t="shared" si="275"/>
        <v>6540.7693063096167</v>
      </c>
      <c r="DD77" s="187">
        <f t="shared" si="275"/>
        <v>6577.2472220168129</v>
      </c>
      <c r="DE77" s="187">
        <f t="shared" si="275"/>
        <v>6613.8151021048761</v>
      </c>
      <c r="DF77" s="187">
        <f t="shared" si="275"/>
        <v>6650.4731684502376</v>
      </c>
      <c r="DG77" s="187">
        <f t="shared" si="275"/>
        <v>6687.2216434765396</v>
      </c>
      <c r="DH77" s="187">
        <f t="shared" si="275"/>
        <v>6724.0607501559753</v>
      </c>
      <c r="DI77" s="187">
        <f t="shared" si="275"/>
        <v>6760.9907120106573</v>
      </c>
      <c r="DJ77" s="187">
        <f t="shared" si="275"/>
        <v>6745.2516883578419</v>
      </c>
      <c r="DK77" s="187">
        <f t="shared" si="275"/>
        <v>6782.3640333357444</v>
      </c>
      <c r="DL77" s="187">
        <f t="shared" si="275"/>
        <v>6819.567907368245</v>
      </c>
      <c r="DM77" s="187">
        <f t="shared" si="275"/>
        <v>6856.8635361906945</v>
      </c>
      <c r="DN77" s="187">
        <f t="shared" si="275"/>
        <v>6894.2511460951355</v>
      </c>
      <c r="DO77" s="187">
        <f t="shared" si="275"/>
        <v>6931.7309639317536</v>
      </c>
      <c r="DP77" s="187">
        <f t="shared" si="275"/>
        <v>6969.3032171101659</v>
      </c>
      <c r="DQ77" s="187">
        <f t="shared" si="275"/>
        <v>7006.9681336008698</v>
      </c>
      <c r="DR77" s="187">
        <f t="shared" si="275"/>
        <v>7044.7259419365873</v>
      </c>
      <c r="DS77" s="187">
        <f t="shared" si="275"/>
        <v>7082.5768712136814</v>
      </c>
      <c r="DT77" s="187">
        <f t="shared" si="275"/>
        <v>7120.5211510934987</v>
      </c>
      <c r="DU77" s="187">
        <f t="shared" ca="1" si="275"/>
        <v>6042743.9777150657</v>
      </c>
      <c r="DV77" s="187">
        <f t="shared" ca="1" si="275"/>
        <v>0</v>
      </c>
      <c r="DW77" s="187">
        <f t="shared" ca="1" si="275"/>
        <v>0</v>
      </c>
      <c r="DX77" s="187">
        <f t="shared" ca="1" si="275"/>
        <v>0</v>
      </c>
      <c r="DY77" s="187">
        <f t="shared" ca="1" si="275"/>
        <v>0</v>
      </c>
      <c r="DZ77" s="187">
        <f t="shared" ca="1" si="275"/>
        <v>0</v>
      </c>
      <c r="EA77" s="187">
        <f t="shared" ca="1" si="275"/>
        <v>0</v>
      </c>
      <c r="EB77" s="187">
        <f t="shared" ca="1" si="275"/>
        <v>0</v>
      </c>
      <c r="EC77" s="187">
        <f t="shared" ca="1" si="275"/>
        <v>0</v>
      </c>
      <c r="ED77" s="187">
        <f t="shared" ref="ED77:EG77" ca="1" si="276">SUM(ED75:ED76)</f>
        <v>0</v>
      </c>
      <c r="EE77" s="187">
        <f t="shared" ca="1" si="276"/>
        <v>0</v>
      </c>
      <c r="EF77" s="187">
        <f t="shared" ca="1" si="276"/>
        <v>0</v>
      </c>
      <c r="EG77" s="188">
        <f t="shared" ca="1" si="276"/>
        <v>0</v>
      </c>
    </row>
    <row r="78" spans="1:137" x14ac:dyDescent="0.4">
      <c r="A78" s="120" t="s">
        <v>245</v>
      </c>
      <c r="B78" s="200">
        <f ca="1">IFERROR(XIRR(E77:EG77,$E$10:$EG$10),0)</f>
        <v>0.27231953740119941</v>
      </c>
      <c r="C78" s="201"/>
      <c r="D78" s="202"/>
      <c r="E78" s="202"/>
      <c r="F78" s="202"/>
      <c r="G78" s="202"/>
      <c r="H78" s="202"/>
      <c r="I78" s="202"/>
      <c r="J78" s="202"/>
      <c r="K78" s="202"/>
      <c r="L78" s="202"/>
      <c r="M78" s="202"/>
      <c r="N78" s="202"/>
      <c r="O78" s="202"/>
      <c r="P78" s="202"/>
      <c r="Q78" s="202"/>
      <c r="R78" s="202"/>
      <c r="S78" s="202"/>
      <c r="T78" s="202"/>
      <c r="U78" s="202"/>
      <c r="V78" s="202"/>
      <c r="W78" s="202"/>
      <c r="X78" s="202"/>
      <c r="Y78" s="202"/>
      <c r="Z78" s="202"/>
      <c r="AA78" s="202"/>
      <c r="AB78" s="202"/>
      <c r="AC78" s="202"/>
      <c r="AD78" s="202"/>
      <c r="AE78" s="202"/>
      <c r="AF78" s="202"/>
      <c r="AG78" s="202"/>
      <c r="AH78" s="202"/>
      <c r="AI78" s="202"/>
      <c r="AJ78" s="202"/>
      <c r="AK78" s="202"/>
      <c r="AL78" s="202"/>
      <c r="AM78" s="202"/>
      <c r="AN78" s="202"/>
      <c r="AO78" s="202"/>
      <c r="AP78" s="202"/>
      <c r="AQ78" s="202"/>
      <c r="AR78" s="202"/>
      <c r="AS78" s="202"/>
      <c r="AT78" s="202"/>
      <c r="AU78" s="202"/>
      <c r="AV78" s="202"/>
      <c r="AW78" s="202"/>
      <c r="AX78" s="202"/>
      <c r="AY78" s="202"/>
      <c r="AZ78" s="202"/>
      <c r="BA78" s="202"/>
      <c r="BB78" s="202"/>
      <c r="BC78" s="202"/>
      <c r="BD78" s="202"/>
      <c r="BE78" s="202"/>
      <c r="BF78" s="202"/>
      <c r="BG78" s="202"/>
      <c r="BH78" s="202"/>
      <c r="BI78" s="202"/>
      <c r="BJ78" s="202"/>
      <c r="BK78" s="202"/>
      <c r="BL78" s="202"/>
      <c r="BM78" s="202"/>
      <c r="BN78" s="202"/>
      <c r="BO78" s="202"/>
      <c r="BP78" s="202"/>
      <c r="BQ78" s="202"/>
      <c r="BR78" s="202"/>
      <c r="BS78" s="202"/>
      <c r="BT78" s="202"/>
      <c r="BU78" s="202"/>
      <c r="BV78" s="202"/>
      <c r="BW78" s="202"/>
      <c r="BX78" s="202"/>
      <c r="BY78" s="202"/>
      <c r="BZ78" s="202"/>
      <c r="CA78" s="202"/>
      <c r="CB78" s="202"/>
      <c r="CC78" s="202"/>
      <c r="CD78" s="202"/>
      <c r="CE78" s="202"/>
      <c r="CF78" s="202"/>
      <c r="CG78" s="202"/>
      <c r="CH78" s="202"/>
      <c r="CI78" s="202"/>
      <c r="CJ78" s="202"/>
      <c r="CK78" s="202"/>
      <c r="CL78" s="202"/>
      <c r="CM78" s="202"/>
      <c r="CN78" s="202"/>
      <c r="CO78" s="202"/>
      <c r="CP78" s="202"/>
      <c r="CQ78" s="202"/>
      <c r="CR78" s="202"/>
      <c r="CS78" s="202"/>
      <c r="CT78" s="202"/>
      <c r="CU78" s="202"/>
      <c r="CV78" s="202"/>
      <c r="CW78" s="202"/>
      <c r="CX78" s="202"/>
      <c r="CY78" s="202"/>
      <c r="CZ78" s="202"/>
      <c r="DA78" s="202"/>
      <c r="DB78" s="202"/>
      <c r="DC78" s="202"/>
      <c r="DD78" s="202"/>
      <c r="DE78" s="202"/>
      <c r="DF78" s="202"/>
      <c r="DG78" s="202"/>
      <c r="DH78" s="202"/>
      <c r="DI78" s="202"/>
      <c r="DJ78" s="202"/>
      <c r="DK78" s="202"/>
      <c r="DL78" s="202"/>
      <c r="DM78" s="202"/>
      <c r="DN78" s="202"/>
      <c r="DO78" s="202"/>
      <c r="DP78" s="202"/>
      <c r="DQ78" s="202"/>
      <c r="DR78" s="202"/>
      <c r="DS78" s="202"/>
      <c r="DT78" s="202"/>
      <c r="DU78" s="202"/>
      <c r="DV78" s="202"/>
      <c r="DW78" s="202"/>
      <c r="DX78" s="202"/>
      <c r="DY78" s="202"/>
      <c r="DZ78" s="202"/>
      <c r="EA78" s="202"/>
      <c r="EB78" s="202"/>
      <c r="EC78" s="202"/>
      <c r="ED78" s="202"/>
      <c r="EE78" s="202"/>
      <c r="EF78" s="202"/>
      <c r="EG78" s="202"/>
    </row>
    <row r="79" spans="1:137" x14ac:dyDescent="0.4">
      <c r="A79" s="124" t="s">
        <v>246</v>
      </c>
      <c r="B79" s="203">
        <f ca="1">IFERROR(SUM(F77:EG77)/-E77,0)</f>
        <v>9.2723812005183284</v>
      </c>
      <c r="C79" s="204"/>
      <c r="D79" s="177"/>
      <c r="E79" s="177"/>
      <c r="F79" s="177"/>
      <c r="G79" s="177"/>
      <c r="H79" s="177"/>
      <c r="I79" s="177"/>
      <c r="J79" s="177"/>
      <c r="K79" s="177"/>
      <c r="L79" s="177"/>
      <c r="M79" s="177"/>
      <c r="N79" s="177"/>
      <c r="O79" s="177"/>
      <c r="P79" s="177"/>
      <c r="Q79" s="177"/>
      <c r="R79" s="177"/>
      <c r="S79" s="177"/>
      <c r="T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177"/>
      <c r="BA79" s="177"/>
      <c r="BB79" s="177"/>
      <c r="BC79" s="177"/>
      <c r="BD79" s="177"/>
      <c r="BE79" s="177"/>
      <c r="BF79" s="177"/>
      <c r="BG79" s="177"/>
      <c r="BH79" s="177"/>
      <c r="BI79" s="177"/>
      <c r="BJ79" s="177"/>
      <c r="BK79" s="177"/>
      <c r="BL79" s="177"/>
      <c r="BM79" s="177"/>
      <c r="BN79" s="177"/>
      <c r="BO79" s="177"/>
      <c r="BP79" s="177"/>
      <c r="BQ79" s="177"/>
      <c r="BR79" s="177"/>
      <c r="BS79" s="177"/>
      <c r="BT79" s="177"/>
      <c r="BU79" s="177"/>
      <c r="BV79" s="177"/>
      <c r="BW79" s="177"/>
      <c r="BX79" s="177"/>
      <c r="BY79" s="177"/>
      <c r="BZ79" s="177"/>
      <c r="CA79" s="177"/>
      <c r="CB79" s="177"/>
      <c r="CC79" s="177"/>
      <c r="CD79" s="177"/>
      <c r="CE79" s="177"/>
      <c r="CF79" s="177"/>
      <c r="CG79" s="177"/>
      <c r="CH79" s="177"/>
      <c r="CI79" s="177"/>
      <c r="CJ79" s="177"/>
      <c r="CK79" s="177"/>
      <c r="CL79" s="177"/>
      <c r="CM79" s="177"/>
      <c r="CN79" s="177"/>
      <c r="CO79" s="177"/>
      <c r="CP79" s="177"/>
      <c r="CQ79" s="177"/>
      <c r="CR79" s="177"/>
      <c r="CS79" s="177"/>
      <c r="CT79" s="177"/>
      <c r="CU79" s="177"/>
      <c r="CV79" s="177"/>
      <c r="CW79" s="177"/>
      <c r="CX79" s="177"/>
      <c r="CY79" s="177"/>
      <c r="CZ79" s="177"/>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177"/>
      <c r="EC79" s="177"/>
      <c r="ED79" s="177"/>
      <c r="EE79" s="177"/>
      <c r="EF79" s="177"/>
      <c r="EG79" s="177"/>
    </row>
    <row r="80" spans="1:137" x14ac:dyDescent="0.4">
      <c r="E80" s="212"/>
    </row>
    <row r="81" spans="1:137" x14ac:dyDescent="0.4">
      <c r="A81" s="145" t="s">
        <v>213</v>
      </c>
      <c r="B81" s="174"/>
      <c r="C81" s="205"/>
      <c r="D81" s="205"/>
      <c r="E81" s="206"/>
      <c r="F81" s="206"/>
      <c r="G81" s="206"/>
      <c r="H81" s="206"/>
      <c r="I81" s="206"/>
      <c r="J81" s="206"/>
      <c r="K81" s="206"/>
      <c r="L81" s="206"/>
      <c r="M81" s="206"/>
      <c r="N81" s="206"/>
      <c r="O81" s="206"/>
      <c r="P81" s="206"/>
      <c r="Q81" s="206"/>
      <c r="R81" s="206"/>
      <c r="S81" s="206"/>
      <c r="T81" s="206"/>
      <c r="U81" s="206"/>
      <c r="V81" s="206"/>
      <c r="W81" s="206"/>
      <c r="X81" s="206"/>
      <c r="Y81" s="206"/>
      <c r="Z81" s="206"/>
      <c r="AA81" s="206"/>
      <c r="AB81" s="206"/>
      <c r="AC81" s="206"/>
      <c r="AD81" s="206"/>
      <c r="AE81" s="206"/>
      <c r="AF81" s="206"/>
      <c r="AG81" s="206"/>
      <c r="AH81" s="206"/>
      <c r="AI81" s="206"/>
      <c r="AJ81" s="206"/>
      <c r="AK81" s="206"/>
      <c r="AL81" s="206"/>
      <c r="AM81" s="206"/>
      <c r="AN81" s="206"/>
      <c r="AO81" s="206"/>
      <c r="AP81" s="206"/>
      <c r="AQ81" s="206"/>
      <c r="AR81" s="206"/>
      <c r="AS81" s="206"/>
      <c r="AT81" s="206"/>
      <c r="AU81" s="206"/>
      <c r="AV81" s="206"/>
      <c r="AW81" s="206"/>
      <c r="AX81" s="206"/>
      <c r="AY81" s="206"/>
      <c r="AZ81" s="206"/>
      <c r="BA81" s="206"/>
      <c r="BB81" s="206"/>
      <c r="BC81" s="206"/>
      <c r="BD81" s="206"/>
      <c r="BE81" s="206"/>
      <c r="BF81" s="206"/>
      <c r="BG81" s="206"/>
      <c r="BH81" s="206"/>
      <c r="BI81" s="206"/>
      <c r="BJ81" s="206"/>
      <c r="BK81" s="206"/>
      <c r="BL81" s="206"/>
      <c r="BM81" s="206"/>
      <c r="BN81" s="206"/>
      <c r="BO81" s="206"/>
      <c r="BP81" s="206"/>
      <c r="BQ81" s="206"/>
      <c r="BR81" s="206"/>
      <c r="BS81" s="206"/>
      <c r="BT81" s="206"/>
      <c r="BU81" s="206"/>
      <c r="BV81" s="206"/>
      <c r="BW81" s="206"/>
      <c r="BX81" s="206"/>
      <c r="BY81" s="206"/>
      <c r="BZ81" s="206"/>
      <c r="CA81" s="206"/>
      <c r="CB81" s="206"/>
      <c r="CC81" s="206"/>
      <c r="CD81" s="206"/>
      <c r="CE81" s="206"/>
      <c r="CF81" s="206"/>
      <c r="CG81" s="206"/>
      <c r="CH81" s="206"/>
      <c r="CI81" s="206"/>
      <c r="CJ81" s="206"/>
      <c r="CK81" s="206"/>
      <c r="CL81" s="206"/>
      <c r="CM81" s="206"/>
      <c r="CN81" s="206"/>
      <c r="CO81" s="206"/>
      <c r="CP81" s="206"/>
      <c r="CQ81" s="206"/>
      <c r="CR81" s="206"/>
      <c r="CS81" s="206"/>
      <c r="CT81" s="206"/>
      <c r="CU81" s="206"/>
      <c r="CV81" s="206"/>
      <c r="CW81" s="206"/>
      <c r="CX81" s="206"/>
      <c r="CY81" s="206"/>
      <c r="CZ81" s="206"/>
      <c r="DA81" s="206"/>
      <c r="DB81" s="206"/>
      <c r="DC81" s="206"/>
      <c r="DD81" s="206"/>
      <c r="DE81" s="206"/>
      <c r="DF81" s="206"/>
      <c r="DG81" s="206"/>
      <c r="DH81" s="206"/>
      <c r="DI81" s="206"/>
      <c r="DJ81" s="206"/>
      <c r="DK81" s="206"/>
      <c r="DL81" s="206"/>
      <c r="DM81" s="206"/>
      <c r="DN81" s="206"/>
      <c r="DO81" s="206"/>
      <c r="DP81" s="206"/>
      <c r="DQ81" s="206"/>
      <c r="DR81" s="206"/>
      <c r="DS81" s="206"/>
      <c r="DT81" s="206"/>
      <c r="DU81" s="206"/>
      <c r="DV81" s="206"/>
      <c r="DW81" s="206"/>
      <c r="DX81" s="206"/>
      <c r="DY81" s="206"/>
      <c r="DZ81" s="206"/>
      <c r="EA81" s="206"/>
      <c r="EB81" s="206"/>
      <c r="EC81" s="206"/>
      <c r="ED81" s="206"/>
      <c r="EE81" s="206"/>
      <c r="EF81" s="206"/>
      <c r="EG81" s="206"/>
    </row>
    <row r="82" spans="1:137" x14ac:dyDescent="0.4">
      <c r="A82" s="67" t="s">
        <v>215</v>
      </c>
      <c r="B82" s="233">
        <f ca="1">SUM(E44:EG44)*D6</f>
        <v>1869833.7124724442</v>
      </c>
      <c r="C82" s="207"/>
      <c r="D82" s="207"/>
      <c r="E82" s="167"/>
      <c r="F82" s="167"/>
      <c r="G82" s="167"/>
      <c r="H82" s="167"/>
      <c r="I82" s="167"/>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c r="CS82" s="167"/>
      <c r="CT82" s="167"/>
      <c r="CU82" s="167"/>
      <c r="CV82" s="167"/>
      <c r="CW82" s="167"/>
      <c r="CX82" s="167"/>
      <c r="CY82" s="167"/>
      <c r="CZ82" s="167"/>
      <c r="DA82" s="167"/>
      <c r="DB82" s="167"/>
      <c r="DC82" s="167"/>
      <c r="DD82" s="167"/>
      <c r="DE82" s="167"/>
      <c r="DF82" s="167"/>
      <c r="DG82" s="167"/>
      <c r="DH82" s="167"/>
      <c r="DI82" s="167"/>
      <c r="DJ82" s="167"/>
      <c r="DK82" s="167"/>
      <c r="DL82" s="167"/>
      <c r="DM82" s="167"/>
      <c r="DN82" s="167"/>
      <c r="DO82" s="167"/>
      <c r="DP82" s="167"/>
      <c r="DQ82" s="167"/>
      <c r="DR82" s="167"/>
      <c r="DS82" s="167"/>
      <c r="DT82" s="167"/>
      <c r="DU82" s="167"/>
      <c r="DV82" s="167"/>
      <c r="DW82" s="167"/>
      <c r="DX82" s="167"/>
      <c r="DY82" s="167"/>
      <c r="DZ82" s="167"/>
      <c r="EA82" s="167"/>
      <c r="EB82" s="167"/>
      <c r="EC82" s="167"/>
      <c r="ED82" s="167"/>
      <c r="EE82" s="167"/>
      <c r="EF82" s="167"/>
      <c r="EG82" s="167"/>
    </row>
    <row r="83" spans="1:137" x14ac:dyDescent="0.4">
      <c r="A83" s="80" t="s">
        <v>216</v>
      </c>
      <c r="B83" s="233">
        <f ca="1">SUM(E58:EG58)*D7</f>
        <v>2814940.0855611861</v>
      </c>
      <c r="C83" s="167"/>
      <c r="D83" s="208"/>
      <c r="E83" s="207"/>
      <c r="F83" s="207"/>
      <c r="G83" s="207"/>
      <c r="H83" s="207"/>
      <c r="I83" s="207"/>
      <c r="J83" s="207"/>
      <c r="K83" s="207"/>
      <c r="L83" s="207"/>
      <c r="M83" s="207"/>
      <c r="N83" s="207"/>
      <c r="O83" s="207"/>
      <c r="P83" s="207"/>
      <c r="Q83" s="207"/>
      <c r="R83" s="207"/>
      <c r="S83" s="207"/>
      <c r="T83" s="207"/>
      <c r="U83" s="207"/>
      <c r="V83" s="207"/>
      <c r="W83" s="207"/>
      <c r="X83" s="207"/>
      <c r="Y83" s="207"/>
      <c r="Z83" s="207"/>
      <c r="AA83" s="207"/>
      <c r="AB83" s="207"/>
      <c r="AC83" s="207"/>
      <c r="AD83" s="207"/>
      <c r="AE83" s="207"/>
      <c r="AF83" s="207"/>
      <c r="AG83" s="207"/>
      <c r="AH83" s="207"/>
      <c r="AI83" s="207"/>
      <c r="AJ83" s="207"/>
      <c r="AK83" s="207"/>
      <c r="AL83" s="207"/>
      <c r="AM83" s="207"/>
      <c r="AN83" s="207"/>
      <c r="AO83" s="207"/>
      <c r="AP83" s="207"/>
      <c r="AQ83" s="207"/>
      <c r="AR83" s="207"/>
      <c r="AS83" s="207"/>
      <c r="AT83" s="207"/>
      <c r="AU83" s="207"/>
      <c r="AV83" s="207"/>
      <c r="AW83" s="207"/>
      <c r="AX83" s="207"/>
      <c r="AY83" s="207"/>
      <c r="AZ83" s="207"/>
      <c r="BA83" s="207"/>
      <c r="BB83" s="207"/>
      <c r="BC83" s="207"/>
      <c r="BD83" s="207"/>
      <c r="BE83" s="207"/>
      <c r="BF83" s="207"/>
      <c r="BG83" s="207"/>
      <c r="BH83" s="207"/>
      <c r="BI83" s="207"/>
      <c r="BJ83" s="207"/>
      <c r="BK83" s="207"/>
      <c r="BL83" s="207"/>
      <c r="BM83" s="207"/>
      <c r="BN83" s="207"/>
      <c r="BO83" s="207"/>
      <c r="BP83" s="207"/>
      <c r="BQ83" s="207"/>
      <c r="BR83" s="207"/>
      <c r="BS83" s="207"/>
      <c r="BT83" s="207"/>
      <c r="BU83" s="207"/>
      <c r="BV83" s="207"/>
      <c r="BW83" s="207"/>
      <c r="BX83" s="207"/>
      <c r="BY83" s="207"/>
      <c r="BZ83" s="207"/>
      <c r="CA83" s="207"/>
      <c r="CB83" s="207"/>
      <c r="CC83" s="207"/>
      <c r="CD83" s="207"/>
      <c r="CE83" s="207"/>
      <c r="CF83" s="207"/>
      <c r="CG83" s="207"/>
      <c r="CH83" s="207"/>
      <c r="CI83" s="207"/>
      <c r="CJ83" s="207"/>
      <c r="CK83" s="207"/>
      <c r="CL83" s="207"/>
      <c r="CM83" s="207"/>
      <c r="CN83" s="207"/>
      <c r="CO83" s="207"/>
      <c r="CP83" s="207"/>
      <c r="CQ83" s="207"/>
      <c r="CR83" s="207"/>
      <c r="CS83" s="207"/>
      <c r="CT83" s="207"/>
      <c r="CU83" s="207"/>
      <c r="CV83" s="207"/>
      <c r="CW83" s="207"/>
      <c r="CX83" s="207"/>
      <c r="CY83" s="207"/>
      <c r="CZ83" s="207"/>
      <c r="DA83" s="207"/>
      <c r="DB83" s="207"/>
      <c r="DC83" s="207"/>
      <c r="DD83" s="207"/>
      <c r="DE83" s="207"/>
      <c r="DF83" s="207"/>
      <c r="DG83" s="207"/>
      <c r="DH83" s="207"/>
      <c r="DI83" s="207"/>
      <c r="DJ83" s="207"/>
      <c r="DK83" s="207"/>
      <c r="DL83" s="207"/>
      <c r="DM83" s="207"/>
      <c r="DN83" s="207"/>
      <c r="DO83" s="207"/>
      <c r="DP83" s="207"/>
      <c r="DQ83" s="207"/>
      <c r="DR83" s="207"/>
      <c r="DS83" s="207"/>
      <c r="DT83" s="207"/>
      <c r="DU83" s="207"/>
      <c r="DV83" s="207"/>
      <c r="DW83" s="207"/>
      <c r="DX83" s="207"/>
      <c r="DY83" s="207"/>
      <c r="DZ83" s="207"/>
      <c r="EA83" s="207"/>
      <c r="EB83" s="207"/>
      <c r="EC83" s="207"/>
      <c r="ED83" s="207"/>
      <c r="EE83" s="207"/>
      <c r="EF83" s="207"/>
      <c r="EG83" s="207"/>
    </row>
    <row r="84" spans="1:137" x14ac:dyDescent="0.4">
      <c r="A84" s="80" t="s">
        <v>217</v>
      </c>
      <c r="B84" s="233">
        <f ca="1">SUM(E64:EG64)*D8</f>
        <v>4.6566128730773926E-10</v>
      </c>
      <c r="C84" s="207"/>
      <c r="D84" s="207"/>
      <c r="E84" s="207"/>
      <c r="F84" s="167"/>
      <c r="G84" s="167"/>
      <c r="H84" s="167"/>
      <c r="I84" s="167"/>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c r="CS84" s="167"/>
      <c r="CT84" s="167"/>
      <c r="CU84" s="167"/>
      <c r="CV84" s="167"/>
      <c r="CW84" s="167"/>
      <c r="CX84" s="167"/>
      <c r="CY84" s="167"/>
      <c r="CZ84" s="167"/>
      <c r="DA84" s="167"/>
      <c r="DB84" s="167"/>
      <c r="DC84" s="167"/>
      <c r="DD84" s="167"/>
      <c r="DE84" s="167"/>
      <c r="DF84" s="167"/>
      <c r="DG84" s="167"/>
      <c r="DH84" s="167"/>
      <c r="DI84" s="167"/>
      <c r="DJ84" s="167"/>
      <c r="DK84" s="167"/>
      <c r="DL84" s="167"/>
      <c r="DM84" s="167"/>
      <c r="DN84" s="167"/>
      <c r="DO84" s="167"/>
      <c r="DP84" s="167"/>
      <c r="DQ84" s="167"/>
      <c r="DR84" s="167"/>
      <c r="DS84" s="167"/>
      <c r="DT84" s="167"/>
      <c r="DU84" s="167"/>
      <c r="DV84" s="167"/>
      <c r="DW84" s="167"/>
      <c r="DX84" s="167"/>
      <c r="DY84" s="167"/>
      <c r="DZ84" s="167"/>
      <c r="EA84" s="167"/>
      <c r="EB84" s="167"/>
      <c r="EC84" s="167"/>
      <c r="ED84" s="167"/>
      <c r="EE84" s="167"/>
      <c r="EF84" s="167"/>
      <c r="EG84" s="167"/>
    </row>
    <row r="85" spans="1:137" x14ac:dyDescent="0.4">
      <c r="A85" s="110" t="s">
        <v>202</v>
      </c>
      <c r="B85" s="286">
        <f ca="1">SUM(B82:B84)</f>
        <v>4684773.7980336305</v>
      </c>
      <c r="C85" s="167"/>
      <c r="D85" s="167"/>
      <c r="E85" s="167"/>
      <c r="F85" s="167"/>
      <c r="G85" s="167"/>
      <c r="H85" s="167"/>
      <c r="I85" s="167"/>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c r="CS85" s="167"/>
      <c r="CT85" s="167"/>
      <c r="CU85" s="167"/>
      <c r="CV85" s="167"/>
      <c r="CW85" s="167"/>
      <c r="CX85" s="167"/>
      <c r="CY85" s="167"/>
      <c r="CZ85" s="167"/>
      <c r="DA85" s="167"/>
      <c r="DB85" s="167"/>
      <c r="DC85" s="167"/>
      <c r="DD85" s="167"/>
      <c r="DE85" s="167"/>
      <c r="DF85" s="167"/>
      <c r="DG85" s="167"/>
      <c r="DH85" s="167"/>
      <c r="DI85" s="167"/>
      <c r="DJ85" s="167"/>
      <c r="DK85" s="167"/>
      <c r="DL85" s="167"/>
      <c r="DM85" s="167"/>
      <c r="DN85" s="167"/>
      <c r="DO85" s="167"/>
      <c r="DP85" s="167"/>
      <c r="DQ85" s="167"/>
      <c r="DR85" s="167"/>
      <c r="DS85" s="167"/>
      <c r="DT85" s="167"/>
      <c r="DU85" s="167"/>
      <c r="DV85" s="167"/>
      <c r="DW85" s="167"/>
      <c r="DX85" s="167"/>
      <c r="DY85" s="167"/>
      <c r="DZ85" s="167"/>
      <c r="EA85" s="167"/>
      <c r="EB85" s="167"/>
      <c r="EC85" s="167"/>
      <c r="ED85" s="167"/>
      <c r="EE85" s="167"/>
      <c r="EF85" s="167"/>
      <c r="EG85" s="16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DR23"/>
  <sheetViews>
    <sheetView showGridLines="0" view="pageBreakPreview" zoomScale="120" zoomScaleNormal="150" zoomScaleSheetLayoutView="120" zoomScalePageLayoutView="150" workbookViewId="0"/>
  </sheetViews>
  <sheetFormatPr defaultColWidth="8.83984375" defaultRowHeight="12.3" x14ac:dyDescent="0.4"/>
  <cols>
    <col min="1" max="1" width="11.7890625" style="1" bestFit="1" customWidth="1"/>
    <col min="2" max="2" width="19.41796875" style="1" bestFit="1" customWidth="1"/>
    <col min="3" max="61" width="12.578125" style="1" bestFit="1" customWidth="1"/>
    <col min="62" max="62" width="11.7890625" style="1" bestFit="1" customWidth="1"/>
    <col min="63" max="63" width="10.3125" style="1" bestFit="1" customWidth="1"/>
    <col min="64" max="66" width="11.5234375" style="1" bestFit="1" customWidth="1"/>
    <col min="67" max="75" width="10.3125" style="1" bestFit="1" customWidth="1"/>
    <col min="76" max="78" width="11.5234375" style="1" bestFit="1" customWidth="1"/>
    <col min="79" max="87" width="10.3125" style="1" bestFit="1" customWidth="1"/>
    <col min="88" max="90" width="11.5234375" style="1" bestFit="1" customWidth="1"/>
    <col min="91" max="99" width="10.3125" style="1" bestFit="1" customWidth="1"/>
    <col min="100" max="102" width="11.5234375" style="1" bestFit="1" customWidth="1"/>
    <col min="103" max="111" width="10.3125" style="1" bestFit="1" customWidth="1"/>
    <col min="112" max="114" width="11.5234375" style="1" bestFit="1" customWidth="1"/>
    <col min="115" max="122" width="10.3125" style="1" bestFit="1" customWidth="1"/>
    <col min="123" max="16384" width="8.83984375" style="1"/>
  </cols>
  <sheetData>
    <row r="2" spans="1:122" x14ac:dyDescent="0.4">
      <c r="A2" s="344" t="s">
        <v>127</v>
      </c>
      <c r="B2" s="168" t="s">
        <v>131</v>
      </c>
      <c r="C2" s="337"/>
      <c r="D2" s="337"/>
      <c r="E2" s="337"/>
      <c r="F2" s="337"/>
      <c r="G2" s="337"/>
      <c r="H2" s="337"/>
      <c r="I2" s="337"/>
      <c r="J2" s="337"/>
      <c r="K2" s="337"/>
      <c r="L2" s="337"/>
      <c r="M2" s="337"/>
      <c r="N2" s="337"/>
      <c r="O2" s="337"/>
      <c r="P2" s="337"/>
      <c r="Q2" s="337"/>
      <c r="R2" s="337"/>
      <c r="S2" s="337"/>
      <c r="T2" s="337"/>
      <c r="U2" s="337"/>
      <c r="V2" s="337"/>
      <c r="W2" s="337"/>
      <c r="X2" s="337"/>
      <c r="Y2" s="337"/>
      <c r="Z2" s="337"/>
      <c r="AA2" s="337"/>
      <c r="AB2" s="337"/>
      <c r="AC2" s="337"/>
      <c r="AD2" s="337"/>
      <c r="AE2" s="337"/>
      <c r="AF2" s="337"/>
      <c r="AG2" s="337"/>
      <c r="AH2" s="337"/>
      <c r="AI2" s="337"/>
      <c r="AJ2" s="337"/>
      <c r="AK2" s="337"/>
      <c r="AL2" s="337"/>
      <c r="AM2" s="337"/>
      <c r="AN2" s="337"/>
      <c r="AO2" s="337"/>
      <c r="AP2" s="337"/>
      <c r="AQ2" s="337"/>
      <c r="AR2" s="337"/>
      <c r="AS2" s="337"/>
      <c r="AT2" s="337"/>
      <c r="AU2" s="337"/>
      <c r="AV2" s="337"/>
      <c r="AW2" s="337"/>
      <c r="AX2" s="337"/>
      <c r="AY2" s="337"/>
      <c r="AZ2" s="337"/>
      <c r="BA2" s="337"/>
      <c r="BB2" s="337"/>
      <c r="BC2" s="337"/>
      <c r="BD2" s="337"/>
      <c r="BE2" s="337"/>
      <c r="BF2" s="337"/>
      <c r="BG2" s="337"/>
      <c r="BH2" s="337"/>
      <c r="BI2" s="337"/>
      <c r="BJ2" s="337"/>
      <c r="BK2" s="337"/>
      <c r="BL2" s="337"/>
      <c r="BM2" s="337"/>
      <c r="BN2" s="337"/>
      <c r="BO2" s="337"/>
      <c r="BP2" s="337"/>
      <c r="BQ2" s="337"/>
      <c r="BR2" s="337"/>
      <c r="BS2" s="337"/>
      <c r="BT2" s="337"/>
      <c r="BU2" s="337"/>
      <c r="BV2" s="337"/>
      <c r="BW2" s="337"/>
      <c r="BX2" s="337"/>
      <c r="BY2" s="337"/>
      <c r="BZ2" s="337"/>
      <c r="CA2" s="337"/>
      <c r="CB2" s="337"/>
      <c r="CC2" s="337"/>
      <c r="CD2" s="337"/>
      <c r="CE2" s="337"/>
      <c r="CF2" s="337"/>
      <c r="CG2" s="337"/>
      <c r="CH2" s="337"/>
      <c r="CI2" s="337"/>
      <c r="CJ2" s="337"/>
      <c r="CK2" s="337"/>
      <c r="CL2" s="337"/>
      <c r="CM2" s="337"/>
      <c r="CN2" s="337"/>
      <c r="CO2" s="337"/>
      <c r="CP2" s="337"/>
      <c r="CQ2" s="337"/>
      <c r="CR2" s="337"/>
      <c r="CS2" s="337"/>
      <c r="CT2" s="337"/>
      <c r="CU2" s="337"/>
      <c r="CV2" s="337"/>
      <c r="CW2" s="337"/>
      <c r="CX2" s="337"/>
      <c r="CY2" s="337"/>
      <c r="CZ2" s="337"/>
      <c r="DA2" s="337"/>
      <c r="DB2" s="337"/>
      <c r="DC2" s="337"/>
      <c r="DD2" s="337"/>
      <c r="DE2" s="337"/>
      <c r="DF2" s="337"/>
      <c r="DG2" s="337"/>
      <c r="DH2" s="337"/>
      <c r="DI2" s="337"/>
      <c r="DJ2" s="337"/>
      <c r="DK2" s="337"/>
      <c r="DL2" s="337"/>
      <c r="DM2" s="337"/>
      <c r="DN2" s="337"/>
      <c r="DO2" s="337"/>
      <c r="DP2" s="337"/>
      <c r="DQ2" s="337"/>
      <c r="DR2" s="345"/>
    </row>
    <row r="3" spans="1:122" x14ac:dyDescent="0.4">
      <c r="A3" s="329" t="str">
        <f>IF(ABS(A5-(A7-A9))&lt;0.01,"OK","ERROR")</f>
        <v>OK</v>
      </c>
      <c r="B3" s="110" t="s">
        <v>70</v>
      </c>
      <c r="C3" s="64">
        <v>1</v>
      </c>
      <c r="D3" s="65">
        <f>C3+1</f>
        <v>2</v>
      </c>
      <c r="E3" s="65">
        <f t="shared" ref="E3:BP3" si="0">D3+1</f>
        <v>3</v>
      </c>
      <c r="F3" s="65">
        <f t="shared" si="0"/>
        <v>4</v>
      </c>
      <c r="G3" s="65">
        <f t="shared" si="0"/>
        <v>5</v>
      </c>
      <c r="H3" s="65">
        <f t="shared" si="0"/>
        <v>6</v>
      </c>
      <c r="I3" s="65">
        <f t="shared" si="0"/>
        <v>7</v>
      </c>
      <c r="J3" s="65">
        <f t="shared" si="0"/>
        <v>8</v>
      </c>
      <c r="K3" s="65">
        <f t="shared" si="0"/>
        <v>9</v>
      </c>
      <c r="L3" s="65">
        <f t="shared" si="0"/>
        <v>10</v>
      </c>
      <c r="M3" s="65">
        <f t="shared" si="0"/>
        <v>11</v>
      </c>
      <c r="N3" s="65">
        <f t="shared" si="0"/>
        <v>12</v>
      </c>
      <c r="O3" s="65">
        <f t="shared" si="0"/>
        <v>13</v>
      </c>
      <c r="P3" s="65">
        <f t="shared" si="0"/>
        <v>14</v>
      </c>
      <c r="Q3" s="65">
        <f t="shared" si="0"/>
        <v>15</v>
      </c>
      <c r="R3" s="65">
        <f t="shared" si="0"/>
        <v>16</v>
      </c>
      <c r="S3" s="65">
        <f t="shared" si="0"/>
        <v>17</v>
      </c>
      <c r="T3" s="65">
        <f t="shared" si="0"/>
        <v>18</v>
      </c>
      <c r="U3" s="65">
        <f t="shared" si="0"/>
        <v>19</v>
      </c>
      <c r="V3" s="65">
        <f t="shared" si="0"/>
        <v>20</v>
      </c>
      <c r="W3" s="65">
        <f t="shared" si="0"/>
        <v>21</v>
      </c>
      <c r="X3" s="65">
        <f t="shared" si="0"/>
        <v>22</v>
      </c>
      <c r="Y3" s="65">
        <f t="shared" si="0"/>
        <v>23</v>
      </c>
      <c r="Z3" s="65">
        <f t="shared" si="0"/>
        <v>24</v>
      </c>
      <c r="AA3" s="65">
        <f t="shared" si="0"/>
        <v>25</v>
      </c>
      <c r="AB3" s="65">
        <f t="shared" si="0"/>
        <v>26</v>
      </c>
      <c r="AC3" s="65">
        <f t="shared" si="0"/>
        <v>27</v>
      </c>
      <c r="AD3" s="65">
        <f t="shared" si="0"/>
        <v>28</v>
      </c>
      <c r="AE3" s="65">
        <f t="shared" si="0"/>
        <v>29</v>
      </c>
      <c r="AF3" s="65">
        <f t="shared" si="0"/>
        <v>30</v>
      </c>
      <c r="AG3" s="65">
        <f t="shared" si="0"/>
        <v>31</v>
      </c>
      <c r="AH3" s="65">
        <f t="shared" si="0"/>
        <v>32</v>
      </c>
      <c r="AI3" s="65">
        <f t="shared" si="0"/>
        <v>33</v>
      </c>
      <c r="AJ3" s="65">
        <f t="shared" si="0"/>
        <v>34</v>
      </c>
      <c r="AK3" s="65">
        <f t="shared" si="0"/>
        <v>35</v>
      </c>
      <c r="AL3" s="65">
        <f t="shared" si="0"/>
        <v>36</v>
      </c>
      <c r="AM3" s="65">
        <f t="shared" si="0"/>
        <v>37</v>
      </c>
      <c r="AN3" s="65">
        <f t="shared" si="0"/>
        <v>38</v>
      </c>
      <c r="AO3" s="65">
        <f t="shared" si="0"/>
        <v>39</v>
      </c>
      <c r="AP3" s="65">
        <f t="shared" si="0"/>
        <v>40</v>
      </c>
      <c r="AQ3" s="65">
        <f t="shared" si="0"/>
        <v>41</v>
      </c>
      <c r="AR3" s="65">
        <f t="shared" si="0"/>
        <v>42</v>
      </c>
      <c r="AS3" s="65">
        <f t="shared" si="0"/>
        <v>43</v>
      </c>
      <c r="AT3" s="65">
        <f t="shared" si="0"/>
        <v>44</v>
      </c>
      <c r="AU3" s="65">
        <f t="shared" si="0"/>
        <v>45</v>
      </c>
      <c r="AV3" s="65">
        <f t="shared" si="0"/>
        <v>46</v>
      </c>
      <c r="AW3" s="65">
        <f t="shared" si="0"/>
        <v>47</v>
      </c>
      <c r="AX3" s="65">
        <f t="shared" si="0"/>
        <v>48</v>
      </c>
      <c r="AY3" s="65">
        <f t="shared" si="0"/>
        <v>49</v>
      </c>
      <c r="AZ3" s="65">
        <f t="shared" si="0"/>
        <v>50</v>
      </c>
      <c r="BA3" s="65">
        <f t="shared" si="0"/>
        <v>51</v>
      </c>
      <c r="BB3" s="65">
        <f t="shared" si="0"/>
        <v>52</v>
      </c>
      <c r="BC3" s="65">
        <f t="shared" si="0"/>
        <v>53</v>
      </c>
      <c r="BD3" s="65">
        <f t="shared" si="0"/>
        <v>54</v>
      </c>
      <c r="BE3" s="65">
        <f t="shared" si="0"/>
        <v>55</v>
      </c>
      <c r="BF3" s="65">
        <f t="shared" si="0"/>
        <v>56</v>
      </c>
      <c r="BG3" s="65">
        <f t="shared" si="0"/>
        <v>57</v>
      </c>
      <c r="BH3" s="65">
        <f t="shared" si="0"/>
        <v>58</v>
      </c>
      <c r="BI3" s="65">
        <f t="shared" si="0"/>
        <v>59</v>
      </c>
      <c r="BJ3" s="65">
        <f t="shared" si="0"/>
        <v>60</v>
      </c>
      <c r="BK3" s="65">
        <f t="shared" si="0"/>
        <v>61</v>
      </c>
      <c r="BL3" s="65">
        <f t="shared" si="0"/>
        <v>62</v>
      </c>
      <c r="BM3" s="65">
        <f t="shared" si="0"/>
        <v>63</v>
      </c>
      <c r="BN3" s="65">
        <f t="shared" si="0"/>
        <v>64</v>
      </c>
      <c r="BO3" s="65">
        <f t="shared" si="0"/>
        <v>65</v>
      </c>
      <c r="BP3" s="65">
        <f t="shared" si="0"/>
        <v>66</v>
      </c>
      <c r="BQ3" s="65">
        <f t="shared" ref="BQ3:DR3" si="1">BP3+1</f>
        <v>67</v>
      </c>
      <c r="BR3" s="65">
        <f t="shared" si="1"/>
        <v>68</v>
      </c>
      <c r="BS3" s="65">
        <f t="shared" si="1"/>
        <v>69</v>
      </c>
      <c r="BT3" s="65">
        <f t="shared" si="1"/>
        <v>70</v>
      </c>
      <c r="BU3" s="65">
        <f t="shared" si="1"/>
        <v>71</v>
      </c>
      <c r="BV3" s="65">
        <f t="shared" si="1"/>
        <v>72</v>
      </c>
      <c r="BW3" s="65">
        <f t="shared" si="1"/>
        <v>73</v>
      </c>
      <c r="BX3" s="65">
        <f t="shared" si="1"/>
        <v>74</v>
      </c>
      <c r="BY3" s="65">
        <f t="shared" si="1"/>
        <v>75</v>
      </c>
      <c r="BZ3" s="65">
        <f t="shared" si="1"/>
        <v>76</v>
      </c>
      <c r="CA3" s="65">
        <f t="shared" si="1"/>
        <v>77</v>
      </c>
      <c r="CB3" s="65">
        <f t="shared" si="1"/>
        <v>78</v>
      </c>
      <c r="CC3" s="65">
        <f t="shared" si="1"/>
        <v>79</v>
      </c>
      <c r="CD3" s="65">
        <f t="shared" si="1"/>
        <v>80</v>
      </c>
      <c r="CE3" s="65">
        <f t="shared" si="1"/>
        <v>81</v>
      </c>
      <c r="CF3" s="65">
        <f t="shared" si="1"/>
        <v>82</v>
      </c>
      <c r="CG3" s="65">
        <f t="shared" si="1"/>
        <v>83</v>
      </c>
      <c r="CH3" s="65">
        <f t="shared" si="1"/>
        <v>84</v>
      </c>
      <c r="CI3" s="65">
        <f t="shared" si="1"/>
        <v>85</v>
      </c>
      <c r="CJ3" s="65">
        <f t="shared" si="1"/>
        <v>86</v>
      </c>
      <c r="CK3" s="65">
        <f t="shared" si="1"/>
        <v>87</v>
      </c>
      <c r="CL3" s="65">
        <f t="shared" si="1"/>
        <v>88</v>
      </c>
      <c r="CM3" s="65">
        <f t="shared" si="1"/>
        <v>89</v>
      </c>
      <c r="CN3" s="65">
        <f t="shared" si="1"/>
        <v>90</v>
      </c>
      <c r="CO3" s="65">
        <f t="shared" si="1"/>
        <v>91</v>
      </c>
      <c r="CP3" s="65">
        <f t="shared" si="1"/>
        <v>92</v>
      </c>
      <c r="CQ3" s="65">
        <f t="shared" si="1"/>
        <v>93</v>
      </c>
      <c r="CR3" s="65">
        <f t="shared" si="1"/>
        <v>94</v>
      </c>
      <c r="CS3" s="65">
        <f t="shared" si="1"/>
        <v>95</v>
      </c>
      <c r="CT3" s="65">
        <f t="shared" si="1"/>
        <v>96</v>
      </c>
      <c r="CU3" s="65">
        <f t="shared" si="1"/>
        <v>97</v>
      </c>
      <c r="CV3" s="65">
        <f t="shared" si="1"/>
        <v>98</v>
      </c>
      <c r="CW3" s="65">
        <f t="shared" si="1"/>
        <v>99</v>
      </c>
      <c r="CX3" s="65">
        <f t="shared" si="1"/>
        <v>100</v>
      </c>
      <c r="CY3" s="65">
        <f t="shared" si="1"/>
        <v>101</v>
      </c>
      <c r="CZ3" s="65">
        <f t="shared" si="1"/>
        <v>102</v>
      </c>
      <c r="DA3" s="65">
        <f t="shared" si="1"/>
        <v>103</v>
      </c>
      <c r="DB3" s="65">
        <f t="shared" si="1"/>
        <v>104</v>
      </c>
      <c r="DC3" s="65">
        <f t="shared" si="1"/>
        <v>105</v>
      </c>
      <c r="DD3" s="65">
        <f t="shared" si="1"/>
        <v>106</v>
      </c>
      <c r="DE3" s="65">
        <f t="shared" si="1"/>
        <v>107</v>
      </c>
      <c r="DF3" s="65">
        <f t="shared" si="1"/>
        <v>108</v>
      </c>
      <c r="DG3" s="65">
        <f t="shared" si="1"/>
        <v>109</v>
      </c>
      <c r="DH3" s="65">
        <f t="shared" si="1"/>
        <v>110</v>
      </c>
      <c r="DI3" s="65">
        <f t="shared" si="1"/>
        <v>111</v>
      </c>
      <c r="DJ3" s="65">
        <f t="shared" si="1"/>
        <v>112</v>
      </c>
      <c r="DK3" s="65">
        <f t="shared" si="1"/>
        <v>113</v>
      </c>
      <c r="DL3" s="65">
        <f t="shared" si="1"/>
        <v>114</v>
      </c>
      <c r="DM3" s="65">
        <f t="shared" si="1"/>
        <v>115</v>
      </c>
      <c r="DN3" s="65">
        <f t="shared" si="1"/>
        <v>116</v>
      </c>
      <c r="DO3" s="65">
        <f t="shared" si="1"/>
        <v>117</v>
      </c>
      <c r="DP3" s="65">
        <f t="shared" si="1"/>
        <v>118</v>
      </c>
      <c r="DQ3" s="65">
        <f t="shared" si="1"/>
        <v>119</v>
      </c>
      <c r="DR3" s="66">
        <f t="shared" si="1"/>
        <v>120</v>
      </c>
    </row>
    <row r="4" spans="1:122" x14ac:dyDescent="0.4">
      <c r="B4" s="110" t="s">
        <v>71</v>
      </c>
      <c r="C4" s="209">
        <f>Summary!B26</f>
        <v>44043</v>
      </c>
      <c r="D4" s="210">
        <f>EOMONTH(C4,1)</f>
        <v>44074</v>
      </c>
      <c r="E4" s="210">
        <f t="shared" ref="E4:BP4" si="2">EOMONTH(D4,1)</f>
        <v>44104</v>
      </c>
      <c r="F4" s="210">
        <f t="shared" si="2"/>
        <v>44135</v>
      </c>
      <c r="G4" s="210">
        <f t="shared" si="2"/>
        <v>44165</v>
      </c>
      <c r="H4" s="210">
        <f t="shared" si="2"/>
        <v>44196</v>
      </c>
      <c r="I4" s="210">
        <f t="shared" si="2"/>
        <v>44227</v>
      </c>
      <c r="J4" s="210">
        <f t="shared" si="2"/>
        <v>44255</v>
      </c>
      <c r="K4" s="210">
        <f t="shared" si="2"/>
        <v>44286</v>
      </c>
      <c r="L4" s="210">
        <f t="shared" si="2"/>
        <v>44316</v>
      </c>
      <c r="M4" s="210">
        <f t="shared" si="2"/>
        <v>44347</v>
      </c>
      <c r="N4" s="210">
        <f t="shared" si="2"/>
        <v>44377</v>
      </c>
      <c r="O4" s="210">
        <f t="shared" si="2"/>
        <v>44408</v>
      </c>
      <c r="P4" s="210">
        <f t="shared" si="2"/>
        <v>44439</v>
      </c>
      <c r="Q4" s="210">
        <f t="shared" si="2"/>
        <v>44469</v>
      </c>
      <c r="R4" s="210">
        <f t="shared" si="2"/>
        <v>44500</v>
      </c>
      <c r="S4" s="210">
        <f t="shared" si="2"/>
        <v>44530</v>
      </c>
      <c r="T4" s="210">
        <f t="shared" si="2"/>
        <v>44561</v>
      </c>
      <c r="U4" s="210">
        <f t="shared" si="2"/>
        <v>44592</v>
      </c>
      <c r="V4" s="210">
        <f t="shared" si="2"/>
        <v>44620</v>
      </c>
      <c r="W4" s="210">
        <f t="shared" si="2"/>
        <v>44651</v>
      </c>
      <c r="X4" s="210">
        <f t="shared" si="2"/>
        <v>44681</v>
      </c>
      <c r="Y4" s="210">
        <f t="shared" si="2"/>
        <v>44712</v>
      </c>
      <c r="Z4" s="210">
        <f t="shared" si="2"/>
        <v>44742</v>
      </c>
      <c r="AA4" s="210">
        <f t="shared" si="2"/>
        <v>44773</v>
      </c>
      <c r="AB4" s="210">
        <f t="shared" si="2"/>
        <v>44804</v>
      </c>
      <c r="AC4" s="210">
        <f t="shared" si="2"/>
        <v>44834</v>
      </c>
      <c r="AD4" s="210">
        <f t="shared" si="2"/>
        <v>44865</v>
      </c>
      <c r="AE4" s="210">
        <f t="shared" si="2"/>
        <v>44895</v>
      </c>
      <c r="AF4" s="210">
        <f t="shared" si="2"/>
        <v>44926</v>
      </c>
      <c r="AG4" s="210">
        <f t="shared" si="2"/>
        <v>44957</v>
      </c>
      <c r="AH4" s="210">
        <f t="shared" si="2"/>
        <v>44985</v>
      </c>
      <c r="AI4" s="210">
        <f t="shared" si="2"/>
        <v>45016</v>
      </c>
      <c r="AJ4" s="210">
        <f t="shared" si="2"/>
        <v>45046</v>
      </c>
      <c r="AK4" s="210">
        <f t="shared" si="2"/>
        <v>45077</v>
      </c>
      <c r="AL4" s="210">
        <f t="shared" si="2"/>
        <v>45107</v>
      </c>
      <c r="AM4" s="210">
        <f t="shared" si="2"/>
        <v>45138</v>
      </c>
      <c r="AN4" s="210">
        <f t="shared" si="2"/>
        <v>45169</v>
      </c>
      <c r="AO4" s="210">
        <f t="shared" si="2"/>
        <v>45199</v>
      </c>
      <c r="AP4" s="210">
        <f t="shared" si="2"/>
        <v>45230</v>
      </c>
      <c r="AQ4" s="210">
        <f t="shared" si="2"/>
        <v>45260</v>
      </c>
      <c r="AR4" s="210">
        <f t="shared" si="2"/>
        <v>45291</v>
      </c>
      <c r="AS4" s="210">
        <f t="shared" si="2"/>
        <v>45322</v>
      </c>
      <c r="AT4" s="210">
        <f t="shared" si="2"/>
        <v>45351</v>
      </c>
      <c r="AU4" s="210">
        <f t="shared" si="2"/>
        <v>45382</v>
      </c>
      <c r="AV4" s="210">
        <f t="shared" si="2"/>
        <v>45412</v>
      </c>
      <c r="AW4" s="210">
        <f t="shared" si="2"/>
        <v>45443</v>
      </c>
      <c r="AX4" s="210">
        <f t="shared" si="2"/>
        <v>45473</v>
      </c>
      <c r="AY4" s="210">
        <f t="shared" si="2"/>
        <v>45504</v>
      </c>
      <c r="AZ4" s="210">
        <f t="shared" si="2"/>
        <v>45535</v>
      </c>
      <c r="BA4" s="210">
        <f t="shared" si="2"/>
        <v>45565</v>
      </c>
      <c r="BB4" s="210">
        <f t="shared" si="2"/>
        <v>45596</v>
      </c>
      <c r="BC4" s="210">
        <f t="shared" si="2"/>
        <v>45626</v>
      </c>
      <c r="BD4" s="210">
        <f t="shared" si="2"/>
        <v>45657</v>
      </c>
      <c r="BE4" s="210">
        <f t="shared" si="2"/>
        <v>45688</v>
      </c>
      <c r="BF4" s="210">
        <f t="shared" si="2"/>
        <v>45716</v>
      </c>
      <c r="BG4" s="210">
        <f t="shared" si="2"/>
        <v>45747</v>
      </c>
      <c r="BH4" s="210">
        <f t="shared" si="2"/>
        <v>45777</v>
      </c>
      <c r="BI4" s="210">
        <f t="shared" si="2"/>
        <v>45808</v>
      </c>
      <c r="BJ4" s="210">
        <f t="shared" si="2"/>
        <v>45838</v>
      </c>
      <c r="BK4" s="210">
        <f t="shared" si="2"/>
        <v>45869</v>
      </c>
      <c r="BL4" s="210">
        <f t="shared" si="2"/>
        <v>45900</v>
      </c>
      <c r="BM4" s="210">
        <f t="shared" si="2"/>
        <v>45930</v>
      </c>
      <c r="BN4" s="210">
        <f t="shared" si="2"/>
        <v>45961</v>
      </c>
      <c r="BO4" s="210">
        <f t="shared" si="2"/>
        <v>45991</v>
      </c>
      <c r="BP4" s="210">
        <f t="shared" si="2"/>
        <v>46022</v>
      </c>
      <c r="BQ4" s="210">
        <f t="shared" ref="BQ4:DR4" si="3">EOMONTH(BP4,1)</f>
        <v>46053</v>
      </c>
      <c r="BR4" s="210">
        <f t="shared" si="3"/>
        <v>46081</v>
      </c>
      <c r="BS4" s="210">
        <f t="shared" si="3"/>
        <v>46112</v>
      </c>
      <c r="BT4" s="210">
        <f t="shared" si="3"/>
        <v>46142</v>
      </c>
      <c r="BU4" s="210">
        <f t="shared" si="3"/>
        <v>46173</v>
      </c>
      <c r="BV4" s="210">
        <f t="shared" si="3"/>
        <v>46203</v>
      </c>
      <c r="BW4" s="210">
        <f t="shared" si="3"/>
        <v>46234</v>
      </c>
      <c r="BX4" s="210">
        <f t="shared" si="3"/>
        <v>46265</v>
      </c>
      <c r="BY4" s="210">
        <f t="shared" si="3"/>
        <v>46295</v>
      </c>
      <c r="BZ4" s="210">
        <f t="shared" si="3"/>
        <v>46326</v>
      </c>
      <c r="CA4" s="210">
        <f t="shared" si="3"/>
        <v>46356</v>
      </c>
      <c r="CB4" s="210">
        <f t="shared" si="3"/>
        <v>46387</v>
      </c>
      <c r="CC4" s="210">
        <f t="shared" si="3"/>
        <v>46418</v>
      </c>
      <c r="CD4" s="210">
        <f t="shared" si="3"/>
        <v>46446</v>
      </c>
      <c r="CE4" s="210">
        <f t="shared" si="3"/>
        <v>46477</v>
      </c>
      <c r="CF4" s="210">
        <f t="shared" si="3"/>
        <v>46507</v>
      </c>
      <c r="CG4" s="210">
        <f t="shared" si="3"/>
        <v>46538</v>
      </c>
      <c r="CH4" s="210">
        <f t="shared" si="3"/>
        <v>46568</v>
      </c>
      <c r="CI4" s="210">
        <f t="shared" si="3"/>
        <v>46599</v>
      </c>
      <c r="CJ4" s="210">
        <f t="shared" si="3"/>
        <v>46630</v>
      </c>
      <c r="CK4" s="210">
        <f t="shared" si="3"/>
        <v>46660</v>
      </c>
      <c r="CL4" s="210">
        <f t="shared" si="3"/>
        <v>46691</v>
      </c>
      <c r="CM4" s="210">
        <f t="shared" si="3"/>
        <v>46721</v>
      </c>
      <c r="CN4" s="210">
        <f t="shared" si="3"/>
        <v>46752</v>
      </c>
      <c r="CO4" s="210">
        <f t="shared" si="3"/>
        <v>46783</v>
      </c>
      <c r="CP4" s="210">
        <f t="shared" si="3"/>
        <v>46812</v>
      </c>
      <c r="CQ4" s="210">
        <f t="shared" si="3"/>
        <v>46843</v>
      </c>
      <c r="CR4" s="210">
        <f t="shared" si="3"/>
        <v>46873</v>
      </c>
      <c r="CS4" s="210">
        <f t="shared" si="3"/>
        <v>46904</v>
      </c>
      <c r="CT4" s="210">
        <f t="shared" si="3"/>
        <v>46934</v>
      </c>
      <c r="CU4" s="210">
        <f t="shared" si="3"/>
        <v>46965</v>
      </c>
      <c r="CV4" s="210">
        <f t="shared" si="3"/>
        <v>46996</v>
      </c>
      <c r="CW4" s="210">
        <f t="shared" si="3"/>
        <v>47026</v>
      </c>
      <c r="CX4" s="210">
        <f t="shared" si="3"/>
        <v>47057</v>
      </c>
      <c r="CY4" s="210">
        <f t="shared" si="3"/>
        <v>47087</v>
      </c>
      <c r="CZ4" s="210">
        <f t="shared" si="3"/>
        <v>47118</v>
      </c>
      <c r="DA4" s="210">
        <f t="shared" si="3"/>
        <v>47149</v>
      </c>
      <c r="DB4" s="210">
        <f t="shared" si="3"/>
        <v>47177</v>
      </c>
      <c r="DC4" s="210">
        <f t="shared" si="3"/>
        <v>47208</v>
      </c>
      <c r="DD4" s="210">
        <f t="shared" si="3"/>
        <v>47238</v>
      </c>
      <c r="DE4" s="210">
        <f t="shared" si="3"/>
        <v>47269</v>
      </c>
      <c r="DF4" s="210">
        <f t="shared" si="3"/>
        <v>47299</v>
      </c>
      <c r="DG4" s="210">
        <f t="shared" si="3"/>
        <v>47330</v>
      </c>
      <c r="DH4" s="210">
        <f t="shared" si="3"/>
        <v>47361</v>
      </c>
      <c r="DI4" s="210">
        <f t="shared" si="3"/>
        <v>47391</v>
      </c>
      <c r="DJ4" s="210">
        <f t="shared" si="3"/>
        <v>47422</v>
      </c>
      <c r="DK4" s="210">
        <f t="shared" si="3"/>
        <v>47452</v>
      </c>
      <c r="DL4" s="210">
        <f t="shared" si="3"/>
        <v>47483</v>
      </c>
      <c r="DM4" s="210">
        <f t="shared" si="3"/>
        <v>47514</v>
      </c>
      <c r="DN4" s="210">
        <f t="shared" si="3"/>
        <v>47542</v>
      </c>
      <c r="DO4" s="210">
        <f t="shared" si="3"/>
        <v>47573</v>
      </c>
      <c r="DP4" s="210">
        <f t="shared" si="3"/>
        <v>47603</v>
      </c>
      <c r="DQ4" s="210">
        <f t="shared" si="3"/>
        <v>47634</v>
      </c>
      <c r="DR4" s="211">
        <f t="shared" si="3"/>
        <v>47664</v>
      </c>
    </row>
    <row r="5" spans="1:122" x14ac:dyDescent="0.4">
      <c r="A5" s="212">
        <f>MAX(C5:DR5)</f>
        <v>25187500</v>
      </c>
      <c r="B5" s="80" t="s">
        <v>73</v>
      </c>
      <c r="C5" s="178">
        <f>Summary!E2</f>
        <v>25187500</v>
      </c>
      <c r="D5" s="179">
        <f>C10</f>
        <v>25187500</v>
      </c>
      <c r="E5" s="179">
        <f t="shared" ref="E5:BP5" si="4">D10</f>
        <v>25187500</v>
      </c>
      <c r="F5" s="179">
        <f t="shared" si="4"/>
        <v>25187500</v>
      </c>
      <c r="G5" s="179">
        <f t="shared" si="4"/>
        <v>25187500</v>
      </c>
      <c r="H5" s="179">
        <f t="shared" si="4"/>
        <v>25187500</v>
      </c>
      <c r="I5" s="179">
        <f t="shared" si="4"/>
        <v>25187500</v>
      </c>
      <c r="J5" s="179">
        <f t="shared" si="4"/>
        <v>25187500</v>
      </c>
      <c r="K5" s="179">
        <f t="shared" si="4"/>
        <v>25187500</v>
      </c>
      <c r="L5" s="179">
        <f t="shared" si="4"/>
        <v>25187500</v>
      </c>
      <c r="M5" s="179">
        <f t="shared" si="4"/>
        <v>25187500</v>
      </c>
      <c r="N5" s="179">
        <f t="shared" si="4"/>
        <v>25187500</v>
      </c>
      <c r="O5" s="179">
        <f t="shared" si="4"/>
        <v>25187500</v>
      </c>
      <c r="P5" s="179">
        <f t="shared" si="4"/>
        <v>25187500</v>
      </c>
      <c r="Q5" s="179">
        <f t="shared" si="4"/>
        <v>25187500</v>
      </c>
      <c r="R5" s="179">
        <f t="shared" si="4"/>
        <v>25187500</v>
      </c>
      <c r="S5" s="179">
        <f t="shared" si="4"/>
        <v>25187500</v>
      </c>
      <c r="T5" s="179">
        <f t="shared" si="4"/>
        <v>25187500</v>
      </c>
      <c r="U5" s="179">
        <f t="shared" si="4"/>
        <v>25187500</v>
      </c>
      <c r="V5" s="179">
        <f t="shared" si="4"/>
        <v>25187500</v>
      </c>
      <c r="W5" s="179">
        <f t="shared" si="4"/>
        <v>25187500</v>
      </c>
      <c r="X5" s="179">
        <f t="shared" si="4"/>
        <v>25187500</v>
      </c>
      <c r="Y5" s="179">
        <f t="shared" si="4"/>
        <v>25187500</v>
      </c>
      <c r="Z5" s="179">
        <f t="shared" si="4"/>
        <v>25187500</v>
      </c>
      <c r="AA5" s="179">
        <f t="shared" si="4"/>
        <v>25187500</v>
      </c>
      <c r="AB5" s="179">
        <f t="shared" si="4"/>
        <v>25187500</v>
      </c>
      <c r="AC5" s="179">
        <f t="shared" si="4"/>
        <v>25187500</v>
      </c>
      <c r="AD5" s="179">
        <f t="shared" si="4"/>
        <v>25187500</v>
      </c>
      <c r="AE5" s="179">
        <f t="shared" si="4"/>
        <v>25187500</v>
      </c>
      <c r="AF5" s="179">
        <f t="shared" si="4"/>
        <v>25187500</v>
      </c>
      <c r="AG5" s="179">
        <f t="shared" si="4"/>
        <v>25187500</v>
      </c>
      <c r="AH5" s="179">
        <f t="shared" si="4"/>
        <v>25187500</v>
      </c>
      <c r="AI5" s="179">
        <f t="shared" si="4"/>
        <v>25187500</v>
      </c>
      <c r="AJ5" s="179">
        <f t="shared" si="4"/>
        <v>25187500</v>
      </c>
      <c r="AK5" s="179">
        <f t="shared" si="4"/>
        <v>25187500</v>
      </c>
      <c r="AL5" s="179">
        <f t="shared" si="4"/>
        <v>25187500</v>
      </c>
      <c r="AM5" s="179">
        <f t="shared" si="4"/>
        <v>25187500</v>
      </c>
      <c r="AN5" s="179">
        <f t="shared" si="4"/>
        <v>25149227.681559436</v>
      </c>
      <c r="AO5" s="179">
        <f t="shared" si="4"/>
        <v>25110837.356803682</v>
      </c>
      <c r="AP5" s="179">
        <f t="shared" si="4"/>
        <v>25072328.661879931</v>
      </c>
      <c r="AQ5" s="179">
        <f t="shared" si="4"/>
        <v>25033701.231813498</v>
      </c>
      <c r="AR5" s="179">
        <f t="shared" si="4"/>
        <v>24994954.700504359</v>
      </c>
      <c r="AS5" s="179">
        <f t="shared" si="4"/>
        <v>24956088.700723685</v>
      </c>
      <c r="AT5" s="179">
        <f t="shared" si="4"/>
        <v>24917102.864110354</v>
      </c>
      <c r="AU5" s="179">
        <f t="shared" si="4"/>
        <v>24877996.821167465</v>
      </c>
      <c r="AV5" s="179">
        <f t="shared" si="4"/>
        <v>24838770.201258834</v>
      </c>
      <c r="AW5" s="179">
        <f t="shared" si="4"/>
        <v>24799422.632605486</v>
      </c>
      <c r="AX5" s="179">
        <f t="shared" si="4"/>
        <v>24759953.742282122</v>
      </c>
      <c r="AY5" s="179">
        <f t="shared" si="4"/>
        <v>24720363.156213596</v>
      </c>
      <c r="AZ5" s="179">
        <f t="shared" si="4"/>
        <v>24680650.499171358</v>
      </c>
      <c r="BA5" s="179">
        <f t="shared" si="4"/>
        <v>24640815.394769907</v>
      </c>
      <c r="BB5" s="179">
        <f t="shared" si="4"/>
        <v>24600857.465463217</v>
      </c>
      <c r="BC5" s="179">
        <f t="shared" si="4"/>
        <v>24560776.332541164</v>
      </c>
      <c r="BD5" s="179">
        <f t="shared" si="4"/>
        <v>24520571.616125938</v>
      </c>
      <c r="BE5" s="179">
        <f t="shared" si="4"/>
        <v>24480242.93516843</v>
      </c>
      <c r="BF5" s="179">
        <f t="shared" si="4"/>
        <v>24439789.907444637</v>
      </c>
      <c r="BG5" s="179">
        <f t="shared" si="4"/>
        <v>24399212.149552029</v>
      </c>
      <c r="BH5" s="179">
        <f t="shared" si="4"/>
        <v>24358509.276905917</v>
      </c>
      <c r="BI5" s="179">
        <f t="shared" si="4"/>
        <v>24317680.903735813</v>
      </c>
      <c r="BJ5" s="179">
        <f t="shared" si="4"/>
        <v>24276726.643081769</v>
      </c>
      <c r="BK5" s="179">
        <f t="shared" si="4"/>
        <v>24235646.106790707</v>
      </c>
      <c r="BL5" s="179">
        <f t="shared" si="4"/>
        <v>24194438.905512746</v>
      </c>
      <c r="BM5" s="179">
        <f t="shared" si="4"/>
        <v>24153104.648697514</v>
      </c>
      <c r="BN5" s="179">
        <f t="shared" si="4"/>
        <v>24111642.944590434</v>
      </c>
      <c r="BO5" s="179">
        <f t="shared" si="4"/>
        <v>24070053.400229026</v>
      </c>
      <c r="BP5" s="179">
        <f t="shared" si="4"/>
        <v>24028335.62143917</v>
      </c>
      <c r="BQ5" s="179">
        <f t="shared" ref="BQ5:DR5" si="5">BP10</f>
        <v>23986489.212831378</v>
      </c>
      <c r="BR5" s="179">
        <f t="shared" si="5"/>
        <v>23944513.777797043</v>
      </c>
      <c r="BS5" s="179">
        <f t="shared" si="5"/>
        <v>23902408.918504689</v>
      </c>
      <c r="BT5" s="179">
        <f t="shared" si="5"/>
        <v>23860174.235896181</v>
      </c>
      <c r="BU5" s="179">
        <f t="shared" si="5"/>
        <v>23817809.329682965</v>
      </c>
      <c r="BV5" s="179">
        <f t="shared" si="5"/>
        <v>23775313.798342258</v>
      </c>
      <c r="BW5" s="179">
        <f t="shared" si="5"/>
        <v>23732687.239113249</v>
      </c>
      <c r="BX5" s="179">
        <f t="shared" si="5"/>
        <v>23689929.247993287</v>
      </c>
      <c r="BY5" s="179">
        <f t="shared" si="5"/>
        <v>23647039.419734035</v>
      </c>
      <c r="BZ5" s="179">
        <f t="shared" si="5"/>
        <v>23604017.347837653</v>
      </c>
      <c r="CA5" s="179">
        <f t="shared" si="5"/>
        <v>23560862.624552924</v>
      </c>
      <c r="CB5" s="179">
        <f t="shared" si="5"/>
        <v>23517574.840871401</v>
      </c>
      <c r="CC5" s="179">
        <f t="shared" si="5"/>
        <v>23474153.586523525</v>
      </c>
      <c r="CD5" s="179">
        <f t="shared" si="5"/>
        <v>23430598.449974742</v>
      </c>
      <c r="CE5" s="179">
        <f t="shared" si="5"/>
        <v>23386909.018421602</v>
      </c>
      <c r="CF5" s="179">
        <f t="shared" si="5"/>
        <v>23343084.87778784</v>
      </c>
      <c r="CG5" s="179">
        <f t="shared" si="5"/>
        <v>23299125.612720456</v>
      </c>
      <c r="CH5" s="179">
        <f t="shared" si="5"/>
        <v>23255030.806585781</v>
      </c>
      <c r="CI5" s="179">
        <f t="shared" si="5"/>
        <v>23210800.041465525</v>
      </c>
      <c r="CJ5" s="179">
        <f t="shared" si="5"/>
        <v>23166432.898152813</v>
      </c>
      <c r="CK5" s="179">
        <f t="shared" si="5"/>
        <v>23121928.956148222</v>
      </c>
      <c r="CL5" s="179">
        <f t="shared" si="5"/>
        <v>23077287.793655783</v>
      </c>
      <c r="CM5" s="179">
        <f t="shared" si="5"/>
        <v>23032508.987578992</v>
      </c>
      <c r="CN5" s="179">
        <f t="shared" si="5"/>
        <v>22987592.113516796</v>
      </c>
      <c r="CO5" s="179">
        <f t="shared" si="5"/>
        <v>22942536.745759577</v>
      </c>
      <c r="CP5" s="179">
        <f t="shared" si="5"/>
        <v>22897342.457285106</v>
      </c>
      <c r="CQ5" s="179">
        <f t="shared" si="5"/>
        <v>22852008.819754504</v>
      </c>
      <c r="CR5" s="179">
        <f t="shared" si="5"/>
        <v>22806535.403508183</v>
      </c>
      <c r="CS5" s="179">
        <f t="shared" si="5"/>
        <v>22760921.777561769</v>
      </c>
      <c r="CT5" s="179">
        <f t="shared" si="5"/>
        <v>22715167.509602021</v>
      </c>
      <c r="CU5" s="179">
        <f t="shared" si="5"/>
        <v>22669272.165982731</v>
      </c>
      <c r="CV5" s="179">
        <f t="shared" si="5"/>
        <v>22623235.311720613</v>
      </c>
      <c r="CW5" s="179">
        <f t="shared" si="5"/>
        <v>22577056.510491189</v>
      </c>
      <c r="CX5" s="179">
        <f t="shared" si="5"/>
        <v>22530735.324624639</v>
      </c>
      <c r="CY5" s="179">
        <f t="shared" si="5"/>
        <v>22484271.315101668</v>
      </c>
      <c r="CZ5" s="179">
        <f t="shared" si="5"/>
        <v>22437664.041549336</v>
      </c>
      <c r="DA5" s="179">
        <f t="shared" si="5"/>
        <v>22390913.062236883</v>
      </c>
      <c r="DB5" s="179">
        <f t="shared" si="5"/>
        <v>22344017.934071548</v>
      </c>
      <c r="DC5" s="179">
        <f t="shared" si="5"/>
        <v>22296978.212594371</v>
      </c>
      <c r="DD5" s="179">
        <f t="shared" si="5"/>
        <v>22249793.451975975</v>
      </c>
      <c r="DE5" s="179">
        <f t="shared" si="5"/>
        <v>22202463.205012336</v>
      </c>
      <c r="DF5" s="179">
        <f t="shared" si="5"/>
        <v>22154987.02312056</v>
      </c>
      <c r="DG5" s="179">
        <f t="shared" si="5"/>
        <v>22107364.456334617</v>
      </c>
      <c r="DH5" s="179">
        <f t="shared" si="5"/>
        <v>22059595.053301085</v>
      </c>
      <c r="DI5" s="179">
        <f t="shared" si="5"/>
        <v>22011678.361274868</v>
      </c>
      <c r="DJ5" s="179">
        <f t="shared" si="5"/>
        <v>21963613.926114902</v>
      </c>
      <c r="DK5" s="179">
        <f t="shared" si="5"/>
        <v>21915401.292279858</v>
      </c>
      <c r="DL5" s="179">
        <f t="shared" si="5"/>
        <v>21867040.002823826</v>
      </c>
      <c r="DM5" s="179">
        <f t="shared" si="5"/>
        <v>21818529.599391971</v>
      </c>
      <c r="DN5" s="179">
        <f t="shared" si="5"/>
        <v>21769869.622216199</v>
      </c>
      <c r="DO5" s="179">
        <f t="shared" si="5"/>
        <v>21721059.610110801</v>
      </c>
      <c r="DP5" s="179">
        <f t="shared" si="5"/>
        <v>21672099.10046808</v>
      </c>
      <c r="DQ5" s="179">
        <f t="shared" si="5"/>
        <v>21622987.629253961</v>
      </c>
      <c r="DR5" s="180">
        <f t="shared" si="5"/>
        <v>21573724.731003597</v>
      </c>
    </row>
    <row r="6" spans="1:122" x14ac:dyDescent="0.4">
      <c r="A6" s="212">
        <f>SUM(C6:DR6)</f>
        <v>12534249.749007277</v>
      </c>
      <c r="B6" s="80" t="s">
        <v>74</v>
      </c>
      <c r="C6" s="179">
        <f>IF(C3&gt;MIN(Summary!$E$11,Summary!$B$37*12),0,IF(C3&lt;=Summary!$E$8,Debt!C5*SUM(Summary!$E$6:$E$7)/12,PMT(SUM(Summary!$E$6:$E$7)/12,Summary!$E$10*12,-Summary!$E$2,,0)))</f>
        <v>77661.458333333328</v>
      </c>
      <c r="D6" s="179">
        <f>IF(D3&gt;MIN(Summary!$E$11,Summary!$B$37*12),0,IF(D3&lt;=Summary!$E$8,Debt!D5*SUM(Summary!$E$6:$E$7)/12,PMT(SUM(Summary!$E$6:$E$7)/12,Summary!$E$10*12,-Summary!$E$2,,0)))</f>
        <v>77661.458333333328</v>
      </c>
      <c r="E6" s="179">
        <f>IF(E3&gt;MIN(Summary!$E$11,Summary!$B$37*12),0,IF(E3&lt;=Summary!$E$8,Debt!E5*SUM(Summary!$E$6:$E$7)/12,PMT(SUM(Summary!$E$6:$E$7)/12,Summary!$E$10*12,-Summary!$E$2,,0)))</f>
        <v>77661.458333333328</v>
      </c>
      <c r="F6" s="179">
        <f>IF(F3&gt;MIN(Summary!$E$11,Summary!$B$37*12),0,IF(F3&lt;=Summary!$E$8,Debt!F5*SUM(Summary!$E$6:$E$7)/12,PMT(SUM(Summary!$E$6:$E$7)/12,Summary!$E$10*12,-Summary!$E$2,,0)))</f>
        <v>77661.458333333328</v>
      </c>
      <c r="G6" s="179">
        <f>IF(G3&gt;MIN(Summary!$E$11,Summary!$B$37*12),0,IF(G3&lt;=Summary!$E$8,Debt!G5*SUM(Summary!$E$6:$E$7)/12,PMT(SUM(Summary!$E$6:$E$7)/12,Summary!$E$10*12,-Summary!$E$2,,0)))</f>
        <v>77661.458333333328</v>
      </c>
      <c r="H6" s="179">
        <f>IF(H3&gt;MIN(Summary!$E$11,Summary!$B$37*12),0,IF(H3&lt;=Summary!$E$8,Debt!H5*SUM(Summary!$E$6:$E$7)/12,PMT(SUM(Summary!$E$6:$E$7)/12,Summary!$E$10*12,-Summary!$E$2,,0)))</f>
        <v>77661.458333333328</v>
      </c>
      <c r="I6" s="179">
        <f>IF(I3&gt;MIN(Summary!$E$11,Summary!$B$37*12),0,IF(I3&lt;=Summary!$E$8,Debt!I5*SUM(Summary!$E$6:$E$7)/12,PMT(SUM(Summary!$E$6:$E$7)/12,Summary!$E$10*12,-Summary!$E$2,,0)))</f>
        <v>77661.458333333328</v>
      </c>
      <c r="J6" s="179">
        <f>IF(J3&gt;MIN(Summary!$E$11,Summary!$B$37*12),0,IF(J3&lt;=Summary!$E$8,Debt!J5*SUM(Summary!$E$6:$E$7)/12,PMT(SUM(Summary!$E$6:$E$7)/12,Summary!$E$10*12,-Summary!$E$2,,0)))</f>
        <v>77661.458333333328</v>
      </c>
      <c r="K6" s="179">
        <f>IF(K3&gt;MIN(Summary!$E$11,Summary!$B$37*12),0,IF(K3&lt;=Summary!$E$8,Debt!K5*SUM(Summary!$E$6:$E$7)/12,PMT(SUM(Summary!$E$6:$E$7)/12,Summary!$E$10*12,-Summary!$E$2,,0)))</f>
        <v>77661.458333333328</v>
      </c>
      <c r="L6" s="179">
        <f>IF(L3&gt;MIN(Summary!$E$11,Summary!$B$37*12),0,IF(L3&lt;=Summary!$E$8,Debt!L5*SUM(Summary!$E$6:$E$7)/12,PMT(SUM(Summary!$E$6:$E$7)/12,Summary!$E$10*12,-Summary!$E$2,,0)))</f>
        <v>77661.458333333328</v>
      </c>
      <c r="M6" s="179">
        <f>IF(M3&gt;MIN(Summary!$E$11,Summary!$B$37*12),0,IF(M3&lt;=Summary!$E$8,Debt!M5*SUM(Summary!$E$6:$E$7)/12,PMT(SUM(Summary!$E$6:$E$7)/12,Summary!$E$10*12,-Summary!$E$2,,0)))</f>
        <v>77661.458333333328</v>
      </c>
      <c r="N6" s="179">
        <f>IF(N3&gt;MIN(Summary!$E$11,Summary!$B$37*12),0,IF(N3&lt;=Summary!$E$8,Debt!N5*SUM(Summary!$E$6:$E$7)/12,PMT(SUM(Summary!$E$6:$E$7)/12,Summary!$E$10*12,-Summary!$E$2,,0)))</f>
        <v>77661.458333333328</v>
      </c>
      <c r="O6" s="179">
        <f>IF(O3&gt;MIN(Summary!$E$11,Summary!$B$37*12),0,IF(O3&lt;=Summary!$E$8,Debt!O5*SUM(Summary!$E$6:$E$7)/12,PMT(SUM(Summary!$E$6:$E$7)/12,Summary!$E$10*12,-Summary!$E$2,,0)))</f>
        <v>77661.458333333328</v>
      </c>
      <c r="P6" s="179">
        <f>IF(P3&gt;MIN(Summary!$E$11,Summary!$B$37*12),0,IF(P3&lt;=Summary!$E$8,Debt!P5*SUM(Summary!$E$6:$E$7)/12,PMT(SUM(Summary!$E$6:$E$7)/12,Summary!$E$10*12,-Summary!$E$2,,0)))</f>
        <v>77661.458333333328</v>
      </c>
      <c r="Q6" s="179">
        <f>IF(Q3&gt;MIN(Summary!$E$11,Summary!$B$37*12),0,IF(Q3&lt;=Summary!$E$8,Debt!Q5*SUM(Summary!$E$6:$E$7)/12,PMT(SUM(Summary!$E$6:$E$7)/12,Summary!$E$10*12,-Summary!$E$2,,0)))</f>
        <v>77661.458333333328</v>
      </c>
      <c r="R6" s="179">
        <f>IF(R3&gt;MIN(Summary!$E$11,Summary!$B$37*12),0,IF(R3&lt;=Summary!$E$8,Debt!R5*SUM(Summary!$E$6:$E$7)/12,PMT(SUM(Summary!$E$6:$E$7)/12,Summary!$E$10*12,-Summary!$E$2,,0)))</f>
        <v>77661.458333333328</v>
      </c>
      <c r="S6" s="179">
        <f>IF(S3&gt;MIN(Summary!$E$11,Summary!$B$37*12),0,IF(S3&lt;=Summary!$E$8,Debt!S5*SUM(Summary!$E$6:$E$7)/12,PMT(SUM(Summary!$E$6:$E$7)/12,Summary!$E$10*12,-Summary!$E$2,,0)))</f>
        <v>77661.458333333328</v>
      </c>
      <c r="T6" s="179">
        <f>IF(T3&gt;MIN(Summary!$E$11,Summary!$B$37*12),0,IF(T3&lt;=Summary!$E$8,Debt!T5*SUM(Summary!$E$6:$E$7)/12,PMT(SUM(Summary!$E$6:$E$7)/12,Summary!$E$10*12,-Summary!$E$2,,0)))</f>
        <v>77661.458333333328</v>
      </c>
      <c r="U6" s="179">
        <f>IF(U3&gt;MIN(Summary!$E$11,Summary!$B$37*12),0,IF(U3&lt;=Summary!$E$8,Debt!U5*SUM(Summary!$E$6:$E$7)/12,PMT(SUM(Summary!$E$6:$E$7)/12,Summary!$E$10*12,-Summary!$E$2,,0)))</f>
        <v>77661.458333333328</v>
      </c>
      <c r="V6" s="179">
        <f>IF(V3&gt;MIN(Summary!$E$11,Summary!$B$37*12),0,IF(V3&lt;=Summary!$E$8,Debt!V5*SUM(Summary!$E$6:$E$7)/12,PMT(SUM(Summary!$E$6:$E$7)/12,Summary!$E$10*12,-Summary!$E$2,,0)))</f>
        <v>77661.458333333328</v>
      </c>
      <c r="W6" s="179">
        <f>IF(W3&gt;MIN(Summary!$E$11,Summary!$B$37*12),0,IF(W3&lt;=Summary!$E$8,Debt!W5*SUM(Summary!$E$6:$E$7)/12,PMT(SUM(Summary!$E$6:$E$7)/12,Summary!$E$10*12,-Summary!$E$2,,0)))</f>
        <v>77661.458333333328</v>
      </c>
      <c r="X6" s="179">
        <f>IF(X3&gt;MIN(Summary!$E$11,Summary!$B$37*12),0,IF(X3&lt;=Summary!$E$8,Debt!X5*SUM(Summary!$E$6:$E$7)/12,PMT(SUM(Summary!$E$6:$E$7)/12,Summary!$E$10*12,-Summary!$E$2,,0)))</f>
        <v>77661.458333333328</v>
      </c>
      <c r="Y6" s="179">
        <f>IF(Y3&gt;MIN(Summary!$E$11,Summary!$B$37*12),0,IF(Y3&lt;=Summary!$E$8,Debt!Y5*SUM(Summary!$E$6:$E$7)/12,PMT(SUM(Summary!$E$6:$E$7)/12,Summary!$E$10*12,-Summary!$E$2,,0)))</f>
        <v>77661.458333333328</v>
      </c>
      <c r="Z6" s="179">
        <f>IF(Z3&gt;MIN(Summary!$E$11,Summary!$B$37*12),0,IF(Z3&lt;=Summary!$E$8,Debt!Z5*SUM(Summary!$E$6:$E$7)/12,PMT(SUM(Summary!$E$6:$E$7)/12,Summary!$E$10*12,-Summary!$E$2,,0)))</f>
        <v>77661.458333333328</v>
      </c>
      <c r="AA6" s="179">
        <f>IF(AA3&gt;MIN(Summary!$E$11,Summary!$B$37*12),0,IF(AA3&lt;=Summary!$E$8,Debt!AA5*SUM(Summary!$E$6:$E$7)/12,PMT(SUM(Summary!$E$6:$E$7)/12,Summary!$E$10*12,-Summary!$E$2,,0)))</f>
        <v>77661.458333333328</v>
      </c>
      <c r="AB6" s="179">
        <f>IF(AB3&gt;MIN(Summary!$E$11,Summary!$B$37*12),0,IF(AB3&lt;=Summary!$E$8,Debt!AB5*SUM(Summary!$E$6:$E$7)/12,PMT(SUM(Summary!$E$6:$E$7)/12,Summary!$E$10*12,-Summary!$E$2,,0)))</f>
        <v>77661.458333333328</v>
      </c>
      <c r="AC6" s="179">
        <f>IF(AC3&gt;MIN(Summary!$E$11,Summary!$B$37*12),0,IF(AC3&lt;=Summary!$E$8,Debt!AC5*SUM(Summary!$E$6:$E$7)/12,PMT(SUM(Summary!$E$6:$E$7)/12,Summary!$E$10*12,-Summary!$E$2,,0)))</f>
        <v>77661.458333333328</v>
      </c>
      <c r="AD6" s="179">
        <f>IF(AD3&gt;MIN(Summary!$E$11,Summary!$B$37*12),0,IF(AD3&lt;=Summary!$E$8,Debt!AD5*SUM(Summary!$E$6:$E$7)/12,PMT(SUM(Summary!$E$6:$E$7)/12,Summary!$E$10*12,-Summary!$E$2,,0)))</f>
        <v>77661.458333333328</v>
      </c>
      <c r="AE6" s="179">
        <f>IF(AE3&gt;MIN(Summary!$E$11,Summary!$B$37*12),0,IF(AE3&lt;=Summary!$E$8,Debt!AE5*SUM(Summary!$E$6:$E$7)/12,PMT(SUM(Summary!$E$6:$E$7)/12,Summary!$E$10*12,-Summary!$E$2,,0)))</f>
        <v>77661.458333333328</v>
      </c>
      <c r="AF6" s="179">
        <f>IF(AF3&gt;MIN(Summary!$E$11,Summary!$B$37*12),0,IF(AF3&lt;=Summary!$E$8,Debt!AF5*SUM(Summary!$E$6:$E$7)/12,PMT(SUM(Summary!$E$6:$E$7)/12,Summary!$E$10*12,-Summary!$E$2,,0)))</f>
        <v>77661.458333333328</v>
      </c>
      <c r="AG6" s="179">
        <f>IF(AG3&gt;MIN(Summary!$E$11,Summary!$B$37*12),0,IF(AG3&lt;=Summary!$E$8,Debt!AG5*SUM(Summary!$E$6:$E$7)/12,PMT(SUM(Summary!$E$6:$E$7)/12,Summary!$E$10*12,-Summary!$E$2,,0)))</f>
        <v>77661.458333333328</v>
      </c>
      <c r="AH6" s="179">
        <f>IF(AH3&gt;MIN(Summary!$E$11,Summary!$B$37*12),0,IF(AH3&lt;=Summary!$E$8,Debt!AH5*SUM(Summary!$E$6:$E$7)/12,PMT(SUM(Summary!$E$6:$E$7)/12,Summary!$E$10*12,-Summary!$E$2,,0)))</f>
        <v>77661.458333333328</v>
      </c>
      <c r="AI6" s="179">
        <f>IF(AI3&gt;MIN(Summary!$E$11,Summary!$B$37*12),0,IF(AI3&lt;=Summary!$E$8,Debt!AI5*SUM(Summary!$E$6:$E$7)/12,PMT(SUM(Summary!$E$6:$E$7)/12,Summary!$E$10*12,-Summary!$E$2,,0)))</f>
        <v>77661.458333333328</v>
      </c>
      <c r="AJ6" s="179">
        <f>IF(AJ3&gt;MIN(Summary!$E$11,Summary!$B$37*12),0,IF(AJ3&lt;=Summary!$E$8,Debt!AJ5*SUM(Summary!$E$6:$E$7)/12,PMT(SUM(Summary!$E$6:$E$7)/12,Summary!$E$10*12,-Summary!$E$2,,0)))</f>
        <v>77661.458333333328</v>
      </c>
      <c r="AK6" s="179">
        <f>IF(AK3&gt;MIN(Summary!$E$11,Summary!$B$37*12),0,IF(AK3&lt;=Summary!$E$8,Debt!AK5*SUM(Summary!$E$6:$E$7)/12,PMT(SUM(Summary!$E$6:$E$7)/12,Summary!$E$10*12,-Summary!$E$2,,0)))</f>
        <v>77661.458333333328</v>
      </c>
      <c r="AL6" s="179">
        <f>IF(AL3&gt;MIN(Summary!$E$11,Summary!$B$37*12),0,IF(AL3&lt;=Summary!$E$8,Debt!AL5*SUM(Summary!$E$6:$E$7)/12,PMT(SUM(Summary!$E$6:$E$7)/12,Summary!$E$10*12,-Summary!$E$2,,0)))</f>
        <v>77661.458333333328</v>
      </c>
      <c r="AM6" s="179">
        <f>IF(AM3&gt;MIN(Summary!$E$11,Summary!$B$37*12),0,IF(AM3&lt;=Summary!$E$8,Debt!AM5*SUM(Summary!$E$6:$E$7)/12,PMT(SUM(Summary!$E$6:$E$7)/12,Summary!$E$10*12,-Summary!$E$2,,0)))</f>
        <v>115933.77677389642</v>
      </c>
      <c r="AN6" s="179">
        <f>IF(AN3&gt;MIN(Summary!$E$11,Summary!$B$37*12),0,IF(AN3&lt;=Summary!$E$8,Debt!AN5*SUM(Summary!$E$6:$E$7)/12,PMT(SUM(Summary!$E$6:$E$7)/12,Summary!$E$10*12,-Summary!$E$2,,0)))</f>
        <v>115933.77677389642</v>
      </c>
      <c r="AO6" s="179">
        <f>IF(AO3&gt;MIN(Summary!$E$11,Summary!$B$37*12),0,IF(AO3&lt;=Summary!$E$8,Debt!AO5*SUM(Summary!$E$6:$E$7)/12,PMT(SUM(Summary!$E$6:$E$7)/12,Summary!$E$10*12,-Summary!$E$2,,0)))</f>
        <v>115933.77677389642</v>
      </c>
      <c r="AP6" s="179">
        <f>IF(AP3&gt;MIN(Summary!$E$11,Summary!$B$37*12),0,IF(AP3&lt;=Summary!$E$8,Debt!AP5*SUM(Summary!$E$6:$E$7)/12,PMT(SUM(Summary!$E$6:$E$7)/12,Summary!$E$10*12,-Summary!$E$2,,0)))</f>
        <v>115933.77677389642</v>
      </c>
      <c r="AQ6" s="179">
        <f>IF(AQ3&gt;MIN(Summary!$E$11,Summary!$B$37*12),0,IF(AQ3&lt;=Summary!$E$8,Debt!AQ5*SUM(Summary!$E$6:$E$7)/12,PMT(SUM(Summary!$E$6:$E$7)/12,Summary!$E$10*12,-Summary!$E$2,,0)))</f>
        <v>115933.77677389642</v>
      </c>
      <c r="AR6" s="179">
        <f>IF(AR3&gt;MIN(Summary!$E$11,Summary!$B$37*12),0,IF(AR3&lt;=Summary!$E$8,Debt!AR5*SUM(Summary!$E$6:$E$7)/12,PMT(SUM(Summary!$E$6:$E$7)/12,Summary!$E$10*12,-Summary!$E$2,,0)))</f>
        <v>115933.77677389642</v>
      </c>
      <c r="AS6" s="179">
        <f>IF(AS3&gt;MIN(Summary!$E$11,Summary!$B$37*12),0,IF(AS3&lt;=Summary!$E$8,Debt!AS5*SUM(Summary!$E$6:$E$7)/12,PMT(SUM(Summary!$E$6:$E$7)/12,Summary!$E$10*12,-Summary!$E$2,,0)))</f>
        <v>115933.77677389642</v>
      </c>
      <c r="AT6" s="179">
        <f>IF(AT3&gt;MIN(Summary!$E$11,Summary!$B$37*12),0,IF(AT3&lt;=Summary!$E$8,Debt!AT5*SUM(Summary!$E$6:$E$7)/12,PMT(SUM(Summary!$E$6:$E$7)/12,Summary!$E$10*12,-Summary!$E$2,,0)))</f>
        <v>115933.77677389642</v>
      </c>
      <c r="AU6" s="179">
        <f>IF(AU3&gt;MIN(Summary!$E$11,Summary!$B$37*12),0,IF(AU3&lt;=Summary!$E$8,Debt!AU5*SUM(Summary!$E$6:$E$7)/12,PMT(SUM(Summary!$E$6:$E$7)/12,Summary!$E$10*12,-Summary!$E$2,,0)))</f>
        <v>115933.77677389642</v>
      </c>
      <c r="AV6" s="179">
        <f>IF(AV3&gt;MIN(Summary!$E$11,Summary!$B$37*12),0,IF(AV3&lt;=Summary!$E$8,Debt!AV5*SUM(Summary!$E$6:$E$7)/12,PMT(SUM(Summary!$E$6:$E$7)/12,Summary!$E$10*12,-Summary!$E$2,,0)))</f>
        <v>115933.77677389642</v>
      </c>
      <c r="AW6" s="179">
        <f>IF(AW3&gt;MIN(Summary!$E$11,Summary!$B$37*12),0,IF(AW3&lt;=Summary!$E$8,Debt!AW5*SUM(Summary!$E$6:$E$7)/12,PMT(SUM(Summary!$E$6:$E$7)/12,Summary!$E$10*12,-Summary!$E$2,,0)))</f>
        <v>115933.77677389642</v>
      </c>
      <c r="AX6" s="179">
        <f>IF(AX3&gt;MIN(Summary!$E$11,Summary!$B$37*12),0,IF(AX3&lt;=Summary!$E$8,Debt!AX5*SUM(Summary!$E$6:$E$7)/12,PMT(SUM(Summary!$E$6:$E$7)/12,Summary!$E$10*12,-Summary!$E$2,,0)))</f>
        <v>115933.77677389642</v>
      </c>
      <c r="AY6" s="179">
        <f>IF(AY3&gt;MIN(Summary!$E$11,Summary!$B$37*12),0,IF(AY3&lt;=Summary!$E$8,Debt!AY5*SUM(Summary!$E$6:$E$7)/12,PMT(SUM(Summary!$E$6:$E$7)/12,Summary!$E$10*12,-Summary!$E$2,,0)))</f>
        <v>115933.77677389642</v>
      </c>
      <c r="AZ6" s="179">
        <f>IF(AZ3&gt;MIN(Summary!$E$11,Summary!$B$37*12),0,IF(AZ3&lt;=Summary!$E$8,Debt!AZ5*SUM(Summary!$E$6:$E$7)/12,PMT(SUM(Summary!$E$6:$E$7)/12,Summary!$E$10*12,-Summary!$E$2,,0)))</f>
        <v>115933.77677389642</v>
      </c>
      <c r="BA6" s="179">
        <f>IF(BA3&gt;MIN(Summary!$E$11,Summary!$B$37*12),0,IF(BA3&lt;=Summary!$E$8,Debt!BA5*SUM(Summary!$E$6:$E$7)/12,PMT(SUM(Summary!$E$6:$E$7)/12,Summary!$E$10*12,-Summary!$E$2,,0)))</f>
        <v>115933.77677389642</v>
      </c>
      <c r="BB6" s="179">
        <f>IF(BB3&gt;MIN(Summary!$E$11,Summary!$B$37*12),0,IF(BB3&lt;=Summary!$E$8,Debt!BB5*SUM(Summary!$E$6:$E$7)/12,PMT(SUM(Summary!$E$6:$E$7)/12,Summary!$E$10*12,-Summary!$E$2,,0)))</f>
        <v>115933.77677389642</v>
      </c>
      <c r="BC6" s="179">
        <f>IF(BC3&gt;MIN(Summary!$E$11,Summary!$B$37*12),0,IF(BC3&lt;=Summary!$E$8,Debt!BC5*SUM(Summary!$E$6:$E$7)/12,PMT(SUM(Summary!$E$6:$E$7)/12,Summary!$E$10*12,-Summary!$E$2,,0)))</f>
        <v>115933.77677389642</v>
      </c>
      <c r="BD6" s="179">
        <f>IF(BD3&gt;MIN(Summary!$E$11,Summary!$B$37*12),0,IF(BD3&lt;=Summary!$E$8,Debt!BD5*SUM(Summary!$E$6:$E$7)/12,PMT(SUM(Summary!$E$6:$E$7)/12,Summary!$E$10*12,-Summary!$E$2,,0)))</f>
        <v>115933.77677389642</v>
      </c>
      <c r="BE6" s="179">
        <f>IF(BE3&gt;MIN(Summary!$E$11,Summary!$B$37*12),0,IF(BE3&lt;=Summary!$E$8,Debt!BE5*SUM(Summary!$E$6:$E$7)/12,PMT(SUM(Summary!$E$6:$E$7)/12,Summary!$E$10*12,-Summary!$E$2,,0)))</f>
        <v>115933.77677389642</v>
      </c>
      <c r="BF6" s="179">
        <f>IF(BF3&gt;MIN(Summary!$E$11,Summary!$B$37*12),0,IF(BF3&lt;=Summary!$E$8,Debt!BF5*SUM(Summary!$E$6:$E$7)/12,PMT(SUM(Summary!$E$6:$E$7)/12,Summary!$E$10*12,-Summary!$E$2,,0)))</f>
        <v>115933.77677389642</v>
      </c>
      <c r="BG6" s="179">
        <f>IF(BG3&gt;MIN(Summary!$E$11,Summary!$B$37*12),0,IF(BG3&lt;=Summary!$E$8,Debt!BG5*SUM(Summary!$E$6:$E$7)/12,PMT(SUM(Summary!$E$6:$E$7)/12,Summary!$E$10*12,-Summary!$E$2,,0)))</f>
        <v>115933.77677389642</v>
      </c>
      <c r="BH6" s="179">
        <f>IF(BH3&gt;MIN(Summary!$E$11,Summary!$B$37*12),0,IF(BH3&lt;=Summary!$E$8,Debt!BH5*SUM(Summary!$E$6:$E$7)/12,PMT(SUM(Summary!$E$6:$E$7)/12,Summary!$E$10*12,-Summary!$E$2,,0)))</f>
        <v>115933.77677389642</v>
      </c>
      <c r="BI6" s="179">
        <f>IF(BI3&gt;MIN(Summary!$E$11,Summary!$B$37*12),0,IF(BI3&lt;=Summary!$E$8,Debt!BI5*SUM(Summary!$E$6:$E$7)/12,PMT(SUM(Summary!$E$6:$E$7)/12,Summary!$E$10*12,-Summary!$E$2,,0)))</f>
        <v>115933.77677389642</v>
      </c>
      <c r="BJ6" s="179">
        <f>IF(BJ3&gt;MIN(Summary!$E$11,Summary!$B$37*12),0,IF(BJ3&lt;=Summary!$E$8,Debt!BJ5*SUM(Summary!$E$6:$E$7)/12,PMT(SUM(Summary!$E$6:$E$7)/12,Summary!$E$10*12,-Summary!$E$2,,0)))</f>
        <v>115933.77677389642</v>
      </c>
      <c r="BK6" s="179">
        <f>IF(BK3&gt;MIN(Summary!$E$11,Summary!$B$37*12),0,IF(BK3&lt;=Summary!$E$8,Debt!BK5*SUM(Summary!$E$6:$E$7)/12,PMT(SUM(Summary!$E$6:$E$7)/12,Summary!$E$10*12,-Summary!$E$2,,0)))</f>
        <v>115933.77677389642</v>
      </c>
      <c r="BL6" s="179">
        <f>IF(BL3&gt;MIN(Summary!$E$11,Summary!$B$37*12),0,IF(BL3&lt;=Summary!$E$8,Debt!BL5*SUM(Summary!$E$6:$E$7)/12,PMT(SUM(Summary!$E$6:$E$7)/12,Summary!$E$10*12,-Summary!$E$2,,0)))</f>
        <v>115933.77677389642</v>
      </c>
      <c r="BM6" s="179">
        <f>IF(BM3&gt;MIN(Summary!$E$11,Summary!$B$37*12),0,IF(BM3&lt;=Summary!$E$8,Debt!BM5*SUM(Summary!$E$6:$E$7)/12,PMT(SUM(Summary!$E$6:$E$7)/12,Summary!$E$10*12,-Summary!$E$2,,0)))</f>
        <v>115933.77677389642</v>
      </c>
      <c r="BN6" s="179">
        <f>IF(BN3&gt;MIN(Summary!$E$11,Summary!$B$37*12),0,IF(BN3&lt;=Summary!$E$8,Debt!BN5*SUM(Summary!$E$6:$E$7)/12,PMT(SUM(Summary!$E$6:$E$7)/12,Summary!$E$10*12,-Summary!$E$2,,0)))</f>
        <v>115933.77677389642</v>
      </c>
      <c r="BO6" s="179">
        <f>IF(BO3&gt;MIN(Summary!$E$11,Summary!$B$37*12),0,IF(BO3&lt;=Summary!$E$8,Debt!BO5*SUM(Summary!$E$6:$E$7)/12,PMT(SUM(Summary!$E$6:$E$7)/12,Summary!$E$10*12,-Summary!$E$2,,0)))</f>
        <v>115933.77677389642</v>
      </c>
      <c r="BP6" s="179">
        <f>IF(BP3&gt;MIN(Summary!$E$11,Summary!$B$37*12),0,IF(BP3&lt;=Summary!$E$8,Debt!BP5*SUM(Summary!$E$6:$E$7)/12,PMT(SUM(Summary!$E$6:$E$7)/12,Summary!$E$10*12,-Summary!$E$2,,0)))</f>
        <v>115933.77677389642</v>
      </c>
      <c r="BQ6" s="179">
        <f>IF(BQ3&gt;MIN(Summary!$E$11,Summary!$B$37*12),0,IF(BQ3&lt;=Summary!$E$8,Debt!BQ5*SUM(Summary!$E$6:$E$7)/12,PMT(SUM(Summary!$E$6:$E$7)/12,Summary!$E$10*12,-Summary!$E$2,,0)))</f>
        <v>115933.77677389642</v>
      </c>
      <c r="BR6" s="179">
        <f>IF(BR3&gt;MIN(Summary!$E$11,Summary!$B$37*12),0,IF(BR3&lt;=Summary!$E$8,Debt!BR5*SUM(Summary!$E$6:$E$7)/12,PMT(SUM(Summary!$E$6:$E$7)/12,Summary!$E$10*12,-Summary!$E$2,,0)))</f>
        <v>115933.77677389642</v>
      </c>
      <c r="BS6" s="179">
        <f>IF(BS3&gt;MIN(Summary!$E$11,Summary!$B$37*12),0,IF(BS3&lt;=Summary!$E$8,Debt!BS5*SUM(Summary!$E$6:$E$7)/12,PMT(SUM(Summary!$E$6:$E$7)/12,Summary!$E$10*12,-Summary!$E$2,,0)))</f>
        <v>115933.77677389642</v>
      </c>
      <c r="BT6" s="179">
        <f>IF(BT3&gt;MIN(Summary!$E$11,Summary!$B$37*12),0,IF(BT3&lt;=Summary!$E$8,Debt!BT5*SUM(Summary!$E$6:$E$7)/12,PMT(SUM(Summary!$E$6:$E$7)/12,Summary!$E$10*12,-Summary!$E$2,,0)))</f>
        <v>115933.77677389642</v>
      </c>
      <c r="BU6" s="179">
        <f>IF(BU3&gt;MIN(Summary!$E$11,Summary!$B$37*12),0,IF(BU3&lt;=Summary!$E$8,Debt!BU5*SUM(Summary!$E$6:$E$7)/12,PMT(SUM(Summary!$E$6:$E$7)/12,Summary!$E$10*12,-Summary!$E$2,,0)))</f>
        <v>115933.77677389642</v>
      </c>
      <c r="BV6" s="179">
        <f>IF(BV3&gt;MIN(Summary!$E$11,Summary!$B$37*12),0,IF(BV3&lt;=Summary!$E$8,Debt!BV5*SUM(Summary!$E$6:$E$7)/12,PMT(SUM(Summary!$E$6:$E$7)/12,Summary!$E$10*12,-Summary!$E$2,,0)))</f>
        <v>115933.77677389642</v>
      </c>
      <c r="BW6" s="179">
        <f>IF(BW3&gt;MIN(Summary!$E$11,Summary!$B$37*12),0,IF(BW3&lt;=Summary!$E$8,Debt!BW5*SUM(Summary!$E$6:$E$7)/12,PMT(SUM(Summary!$E$6:$E$7)/12,Summary!$E$10*12,-Summary!$E$2,,0)))</f>
        <v>115933.77677389642</v>
      </c>
      <c r="BX6" s="179">
        <f>IF(BX3&gt;MIN(Summary!$E$11,Summary!$B$37*12),0,IF(BX3&lt;=Summary!$E$8,Debt!BX5*SUM(Summary!$E$6:$E$7)/12,PMT(SUM(Summary!$E$6:$E$7)/12,Summary!$E$10*12,-Summary!$E$2,,0)))</f>
        <v>115933.77677389642</v>
      </c>
      <c r="BY6" s="179">
        <f>IF(BY3&gt;MIN(Summary!$E$11,Summary!$B$37*12),0,IF(BY3&lt;=Summary!$E$8,Debt!BY5*SUM(Summary!$E$6:$E$7)/12,PMT(SUM(Summary!$E$6:$E$7)/12,Summary!$E$10*12,-Summary!$E$2,,0)))</f>
        <v>115933.77677389642</v>
      </c>
      <c r="BZ6" s="179">
        <f>IF(BZ3&gt;MIN(Summary!$E$11,Summary!$B$37*12),0,IF(BZ3&lt;=Summary!$E$8,Debt!BZ5*SUM(Summary!$E$6:$E$7)/12,PMT(SUM(Summary!$E$6:$E$7)/12,Summary!$E$10*12,-Summary!$E$2,,0)))</f>
        <v>115933.77677389642</v>
      </c>
      <c r="CA6" s="179">
        <f>IF(CA3&gt;MIN(Summary!$E$11,Summary!$B$37*12),0,IF(CA3&lt;=Summary!$E$8,Debt!CA5*SUM(Summary!$E$6:$E$7)/12,PMT(SUM(Summary!$E$6:$E$7)/12,Summary!$E$10*12,-Summary!$E$2,,0)))</f>
        <v>115933.77677389642</v>
      </c>
      <c r="CB6" s="179">
        <f>IF(CB3&gt;MIN(Summary!$E$11,Summary!$B$37*12),0,IF(CB3&lt;=Summary!$E$8,Debt!CB5*SUM(Summary!$E$6:$E$7)/12,PMT(SUM(Summary!$E$6:$E$7)/12,Summary!$E$10*12,-Summary!$E$2,,0)))</f>
        <v>115933.77677389642</v>
      </c>
      <c r="CC6" s="179">
        <f>IF(CC3&gt;MIN(Summary!$E$11,Summary!$B$37*12),0,IF(CC3&lt;=Summary!$E$8,Debt!CC5*SUM(Summary!$E$6:$E$7)/12,PMT(SUM(Summary!$E$6:$E$7)/12,Summary!$E$10*12,-Summary!$E$2,,0)))</f>
        <v>115933.77677389642</v>
      </c>
      <c r="CD6" s="179">
        <f>IF(CD3&gt;MIN(Summary!$E$11,Summary!$B$37*12),0,IF(CD3&lt;=Summary!$E$8,Debt!CD5*SUM(Summary!$E$6:$E$7)/12,PMT(SUM(Summary!$E$6:$E$7)/12,Summary!$E$10*12,-Summary!$E$2,,0)))</f>
        <v>115933.77677389642</v>
      </c>
      <c r="CE6" s="179">
        <f>IF(CE3&gt;MIN(Summary!$E$11,Summary!$B$37*12),0,IF(CE3&lt;=Summary!$E$8,Debt!CE5*SUM(Summary!$E$6:$E$7)/12,PMT(SUM(Summary!$E$6:$E$7)/12,Summary!$E$10*12,-Summary!$E$2,,0)))</f>
        <v>115933.77677389642</v>
      </c>
      <c r="CF6" s="179">
        <f>IF(CF3&gt;MIN(Summary!$E$11,Summary!$B$37*12),0,IF(CF3&lt;=Summary!$E$8,Debt!CF5*SUM(Summary!$E$6:$E$7)/12,PMT(SUM(Summary!$E$6:$E$7)/12,Summary!$E$10*12,-Summary!$E$2,,0)))</f>
        <v>115933.77677389642</v>
      </c>
      <c r="CG6" s="179">
        <f>IF(CG3&gt;MIN(Summary!$E$11,Summary!$B$37*12),0,IF(CG3&lt;=Summary!$E$8,Debt!CG5*SUM(Summary!$E$6:$E$7)/12,PMT(SUM(Summary!$E$6:$E$7)/12,Summary!$E$10*12,-Summary!$E$2,,0)))</f>
        <v>115933.77677389642</v>
      </c>
      <c r="CH6" s="179">
        <f>IF(CH3&gt;MIN(Summary!$E$11,Summary!$B$37*12),0,IF(CH3&lt;=Summary!$E$8,Debt!CH5*SUM(Summary!$E$6:$E$7)/12,PMT(SUM(Summary!$E$6:$E$7)/12,Summary!$E$10*12,-Summary!$E$2,,0)))</f>
        <v>115933.77677389642</v>
      </c>
      <c r="CI6" s="179">
        <f>IF(CI3&gt;MIN(Summary!$E$11,Summary!$B$37*12),0,IF(CI3&lt;=Summary!$E$8,Debt!CI5*SUM(Summary!$E$6:$E$7)/12,PMT(SUM(Summary!$E$6:$E$7)/12,Summary!$E$10*12,-Summary!$E$2,,0)))</f>
        <v>115933.77677389642</v>
      </c>
      <c r="CJ6" s="179">
        <f>IF(CJ3&gt;MIN(Summary!$E$11,Summary!$B$37*12),0,IF(CJ3&lt;=Summary!$E$8,Debt!CJ5*SUM(Summary!$E$6:$E$7)/12,PMT(SUM(Summary!$E$6:$E$7)/12,Summary!$E$10*12,-Summary!$E$2,,0)))</f>
        <v>115933.77677389642</v>
      </c>
      <c r="CK6" s="179">
        <f>IF(CK3&gt;MIN(Summary!$E$11,Summary!$B$37*12),0,IF(CK3&lt;=Summary!$E$8,Debt!CK5*SUM(Summary!$E$6:$E$7)/12,PMT(SUM(Summary!$E$6:$E$7)/12,Summary!$E$10*12,-Summary!$E$2,,0)))</f>
        <v>115933.77677389642</v>
      </c>
      <c r="CL6" s="179">
        <f>IF(CL3&gt;MIN(Summary!$E$11,Summary!$B$37*12),0,IF(CL3&lt;=Summary!$E$8,Debt!CL5*SUM(Summary!$E$6:$E$7)/12,PMT(SUM(Summary!$E$6:$E$7)/12,Summary!$E$10*12,-Summary!$E$2,,0)))</f>
        <v>115933.77677389642</v>
      </c>
      <c r="CM6" s="179">
        <f>IF(CM3&gt;MIN(Summary!$E$11,Summary!$B$37*12),0,IF(CM3&lt;=Summary!$E$8,Debt!CM5*SUM(Summary!$E$6:$E$7)/12,PMT(SUM(Summary!$E$6:$E$7)/12,Summary!$E$10*12,-Summary!$E$2,,0)))</f>
        <v>115933.77677389642</v>
      </c>
      <c r="CN6" s="179">
        <f>IF(CN3&gt;MIN(Summary!$E$11,Summary!$B$37*12),0,IF(CN3&lt;=Summary!$E$8,Debt!CN5*SUM(Summary!$E$6:$E$7)/12,PMT(SUM(Summary!$E$6:$E$7)/12,Summary!$E$10*12,-Summary!$E$2,,0)))</f>
        <v>115933.77677389642</v>
      </c>
      <c r="CO6" s="179">
        <f>IF(CO3&gt;MIN(Summary!$E$11,Summary!$B$37*12),0,IF(CO3&lt;=Summary!$E$8,Debt!CO5*SUM(Summary!$E$6:$E$7)/12,PMT(SUM(Summary!$E$6:$E$7)/12,Summary!$E$10*12,-Summary!$E$2,,0)))</f>
        <v>115933.77677389642</v>
      </c>
      <c r="CP6" s="179">
        <f>IF(CP3&gt;MIN(Summary!$E$11,Summary!$B$37*12),0,IF(CP3&lt;=Summary!$E$8,Debt!CP5*SUM(Summary!$E$6:$E$7)/12,PMT(SUM(Summary!$E$6:$E$7)/12,Summary!$E$10*12,-Summary!$E$2,,0)))</f>
        <v>115933.77677389642</v>
      </c>
      <c r="CQ6" s="179">
        <f>IF(CQ3&gt;MIN(Summary!$E$11,Summary!$B$37*12),0,IF(CQ3&lt;=Summary!$E$8,Debt!CQ5*SUM(Summary!$E$6:$E$7)/12,PMT(SUM(Summary!$E$6:$E$7)/12,Summary!$E$10*12,-Summary!$E$2,,0)))</f>
        <v>115933.77677389642</v>
      </c>
      <c r="CR6" s="179">
        <f>IF(CR3&gt;MIN(Summary!$E$11,Summary!$B$37*12),0,IF(CR3&lt;=Summary!$E$8,Debt!CR5*SUM(Summary!$E$6:$E$7)/12,PMT(SUM(Summary!$E$6:$E$7)/12,Summary!$E$10*12,-Summary!$E$2,,0)))</f>
        <v>115933.77677389642</v>
      </c>
      <c r="CS6" s="179">
        <f>IF(CS3&gt;MIN(Summary!$E$11,Summary!$B$37*12),0,IF(CS3&lt;=Summary!$E$8,Debt!CS5*SUM(Summary!$E$6:$E$7)/12,PMT(SUM(Summary!$E$6:$E$7)/12,Summary!$E$10*12,-Summary!$E$2,,0)))</f>
        <v>115933.77677389642</v>
      </c>
      <c r="CT6" s="179">
        <f>IF(CT3&gt;MIN(Summary!$E$11,Summary!$B$37*12),0,IF(CT3&lt;=Summary!$E$8,Debt!CT5*SUM(Summary!$E$6:$E$7)/12,PMT(SUM(Summary!$E$6:$E$7)/12,Summary!$E$10*12,-Summary!$E$2,,0)))</f>
        <v>115933.77677389642</v>
      </c>
      <c r="CU6" s="179">
        <f>IF(CU3&gt;MIN(Summary!$E$11,Summary!$B$37*12),0,IF(CU3&lt;=Summary!$E$8,Debt!CU5*SUM(Summary!$E$6:$E$7)/12,PMT(SUM(Summary!$E$6:$E$7)/12,Summary!$E$10*12,-Summary!$E$2,,0)))</f>
        <v>115933.77677389642</v>
      </c>
      <c r="CV6" s="179">
        <f>IF(CV3&gt;MIN(Summary!$E$11,Summary!$B$37*12),0,IF(CV3&lt;=Summary!$E$8,Debt!CV5*SUM(Summary!$E$6:$E$7)/12,PMT(SUM(Summary!$E$6:$E$7)/12,Summary!$E$10*12,-Summary!$E$2,,0)))</f>
        <v>115933.77677389642</v>
      </c>
      <c r="CW6" s="179">
        <f>IF(CW3&gt;MIN(Summary!$E$11,Summary!$B$37*12),0,IF(CW3&lt;=Summary!$E$8,Debt!CW5*SUM(Summary!$E$6:$E$7)/12,PMT(SUM(Summary!$E$6:$E$7)/12,Summary!$E$10*12,-Summary!$E$2,,0)))</f>
        <v>115933.77677389642</v>
      </c>
      <c r="CX6" s="179">
        <f>IF(CX3&gt;MIN(Summary!$E$11,Summary!$B$37*12),0,IF(CX3&lt;=Summary!$E$8,Debt!CX5*SUM(Summary!$E$6:$E$7)/12,PMT(SUM(Summary!$E$6:$E$7)/12,Summary!$E$10*12,-Summary!$E$2,,0)))</f>
        <v>115933.77677389642</v>
      </c>
      <c r="CY6" s="179">
        <f>IF(CY3&gt;MIN(Summary!$E$11,Summary!$B$37*12),0,IF(CY3&lt;=Summary!$E$8,Debt!CY5*SUM(Summary!$E$6:$E$7)/12,PMT(SUM(Summary!$E$6:$E$7)/12,Summary!$E$10*12,-Summary!$E$2,,0)))</f>
        <v>115933.77677389642</v>
      </c>
      <c r="CZ6" s="179">
        <f>IF(CZ3&gt;MIN(Summary!$E$11,Summary!$B$37*12),0,IF(CZ3&lt;=Summary!$E$8,Debt!CZ5*SUM(Summary!$E$6:$E$7)/12,PMT(SUM(Summary!$E$6:$E$7)/12,Summary!$E$10*12,-Summary!$E$2,,0)))</f>
        <v>115933.77677389642</v>
      </c>
      <c r="DA6" s="179">
        <f>IF(DA3&gt;MIN(Summary!$E$11,Summary!$B$37*12),0,IF(DA3&lt;=Summary!$E$8,Debt!DA5*SUM(Summary!$E$6:$E$7)/12,PMT(SUM(Summary!$E$6:$E$7)/12,Summary!$E$10*12,-Summary!$E$2,,0)))</f>
        <v>115933.77677389642</v>
      </c>
      <c r="DB6" s="179">
        <f>IF(DB3&gt;MIN(Summary!$E$11,Summary!$B$37*12),0,IF(DB3&lt;=Summary!$E$8,Debt!DB5*SUM(Summary!$E$6:$E$7)/12,PMT(SUM(Summary!$E$6:$E$7)/12,Summary!$E$10*12,-Summary!$E$2,,0)))</f>
        <v>115933.77677389642</v>
      </c>
      <c r="DC6" s="179">
        <f>IF(DC3&gt;MIN(Summary!$E$11,Summary!$B$37*12),0,IF(DC3&lt;=Summary!$E$8,Debt!DC5*SUM(Summary!$E$6:$E$7)/12,PMT(SUM(Summary!$E$6:$E$7)/12,Summary!$E$10*12,-Summary!$E$2,,0)))</f>
        <v>115933.77677389642</v>
      </c>
      <c r="DD6" s="179">
        <f>IF(DD3&gt;MIN(Summary!$E$11,Summary!$B$37*12),0,IF(DD3&lt;=Summary!$E$8,Debt!DD5*SUM(Summary!$E$6:$E$7)/12,PMT(SUM(Summary!$E$6:$E$7)/12,Summary!$E$10*12,-Summary!$E$2,,0)))</f>
        <v>115933.77677389642</v>
      </c>
      <c r="DE6" s="179">
        <f>IF(DE3&gt;MIN(Summary!$E$11,Summary!$B$37*12),0,IF(DE3&lt;=Summary!$E$8,Debt!DE5*SUM(Summary!$E$6:$E$7)/12,PMT(SUM(Summary!$E$6:$E$7)/12,Summary!$E$10*12,-Summary!$E$2,,0)))</f>
        <v>115933.77677389642</v>
      </c>
      <c r="DF6" s="179">
        <f>IF(DF3&gt;MIN(Summary!$E$11,Summary!$B$37*12),0,IF(DF3&lt;=Summary!$E$8,Debt!DF5*SUM(Summary!$E$6:$E$7)/12,PMT(SUM(Summary!$E$6:$E$7)/12,Summary!$E$10*12,-Summary!$E$2,,0)))</f>
        <v>115933.77677389642</v>
      </c>
      <c r="DG6" s="179">
        <f>IF(DG3&gt;MIN(Summary!$E$11,Summary!$B$37*12),0,IF(DG3&lt;=Summary!$E$8,Debt!DG5*SUM(Summary!$E$6:$E$7)/12,PMT(SUM(Summary!$E$6:$E$7)/12,Summary!$E$10*12,-Summary!$E$2,,0)))</f>
        <v>115933.77677389642</v>
      </c>
      <c r="DH6" s="179">
        <f>IF(DH3&gt;MIN(Summary!$E$11,Summary!$B$37*12),0,IF(DH3&lt;=Summary!$E$8,Debt!DH5*SUM(Summary!$E$6:$E$7)/12,PMT(SUM(Summary!$E$6:$E$7)/12,Summary!$E$10*12,-Summary!$E$2,,0)))</f>
        <v>115933.77677389642</v>
      </c>
      <c r="DI6" s="179">
        <f>IF(DI3&gt;MIN(Summary!$E$11,Summary!$B$37*12),0,IF(DI3&lt;=Summary!$E$8,Debt!DI5*SUM(Summary!$E$6:$E$7)/12,PMT(SUM(Summary!$E$6:$E$7)/12,Summary!$E$10*12,-Summary!$E$2,,0)))</f>
        <v>115933.77677389642</v>
      </c>
      <c r="DJ6" s="179">
        <f>IF(DJ3&gt;MIN(Summary!$E$11,Summary!$B$37*12),0,IF(DJ3&lt;=Summary!$E$8,Debt!DJ5*SUM(Summary!$E$6:$E$7)/12,PMT(SUM(Summary!$E$6:$E$7)/12,Summary!$E$10*12,-Summary!$E$2,,0)))</f>
        <v>115933.77677389642</v>
      </c>
      <c r="DK6" s="179">
        <f>IF(DK3&gt;MIN(Summary!$E$11,Summary!$B$37*12),0,IF(DK3&lt;=Summary!$E$8,Debt!DK5*SUM(Summary!$E$6:$E$7)/12,PMT(SUM(Summary!$E$6:$E$7)/12,Summary!$E$10*12,-Summary!$E$2,,0)))</f>
        <v>115933.77677389642</v>
      </c>
      <c r="DL6" s="179">
        <f>IF(DL3&gt;MIN(Summary!$E$11,Summary!$B$37*12),0,IF(DL3&lt;=Summary!$E$8,Debt!DL5*SUM(Summary!$E$6:$E$7)/12,PMT(SUM(Summary!$E$6:$E$7)/12,Summary!$E$10*12,-Summary!$E$2,,0)))</f>
        <v>115933.77677389642</v>
      </c>
      <c r="DM6" s="179">
        <f>IF(DM3&gt;MIN(Summary!$E$11,Summary!$B$37*12),0,IF(DM3&lt;=Summary!$E$8,Debt!DM5*SUM(Summary!$E$6:$E$7)/12,PMT(SUM(Summary!$E$6:$E$7)/12,Summary!$E$10*12,-Summary!$E$2,,0)))</f>
        <v>115933.77677389642</v>
      </c>
      <c r="DN6" s="179">
        <f>IF(DN3&gt;MIN(Summary!$E$11,Summary!$B$37*12),0,IF(DN3&lt;=Summary!$E$8,Debt!DN5*SUM(Summary!$E$6:$E$7)/12,PMT(SUM(Summary!$E$6:$E$7)/12,Summary!$E$10*12,-Summary!$E$2,,0)))</f>
        <v>115933.77677389642</v>
      </c>
      <c r="DO6" s="179">
        <f>IF(DO3&gt;MIN(Summary!$E$11,Summary!$B$37*12),0,IF(DO3&lt;=Summary!$E$8,Debt!DO5*SUM(Summary!$E$6:$E$7)/12,PMT(SUM(Summary!$E$6:$E$7)/12,Summary!$E$10*12,-Summary!$E$2,,0)))</f>
        <v>115933.77677389642</v>
      </c>
      <c r="DP6" s="179">
        <f>IF(DP3&gt;MIN(Summary!$E$11,Summary!$B$37*12),0,IF(DP3&lt;=Summary!$E$8,Debt!DP5*SUM(Summary!$E$6:$E$7)/12,PMT(SUM(Summary!$E$6:$E$7)/12,Summary!$E$10*12,-Summary!$E$2,,0)))</f>
        <v>115933.77677389642</v>
      </c>
      <c r="DQ6" s="179">
        <f>IF(DQ3&gt;MIN(Summary!$E$11,Summary!$B$37*12),0,IF(DQ3&lt;=Summary!$E$8,Debt!DQ5*SUM(Summary!$E$6:$E$7)/12,PMT(SUM(Summary!$E$6:$E$7)/12,Summary!$E$10*12,-Summary!$E$2,,0)))</f>
        <v>115933.77677389642</v>
      </c>
      <c r="DR6" s="180">
        <f>IF(DR3&gt;MIN(Summary!$E$11,Summary!$B$37*12),0,IF(DR3&lt;=Summary!$E$8,Debt!DR5*SUM(Summary!$E$6:$E$7)/12,PMT(SUM(Summary!$E$6:$E$7)/12,Summary!$E$10*12,-Summary!$E$2,,0)))</f>
        <v>115933.77677389642</v>
      </c>
    </row>
    <row r="7" spans="1:122" x14ac:dyDescent="0.4">
      <c r="A7" s="212">
        <f>SUM(C7:DR7)</f>
        <v>3663190.061183027</v>
      </c>
      <c r="B7" s="80" t="s">
        <v>75</v>
      </c>
      <c r="C7" s="179">
        <f>IF(C3&gt;MIN(Summary!$E$11,Summary!$B$37*12),0,IF(C3&lt;=Summary!$E$8,0,C6-C8))</f>
        <v>0</v>
      </c>
      <c r="D7" s="179">
        <f>IF(D3&gt;MIN(Summary!$E$11,Summary!$B$37*12),0,IF(D3&lt;=Summary!$E$8,0,D6-D8))</f>
        <v>0</v>
      </c>
      <c r="E7" s="179">
        <f>IF(E3&gt;MIN(Summary!$E$11,Summary!$B$37*12),0,IF(E3&lt;=Summary!$E$8,0,E6-E8))</f>
        <v>0</v>
      </c>
      <c r="F7" s="179">
        <f>IF(F3&gt;MIN(Summary!$E$11,Summary!$B$37*12),0,IF(F3&lt;=Summary!$E$8,0,F6-F8))</f>
        <v>0</v>
      </c>
      <c r="G7" s="179">
        <f>IF(G3&gt;MIN(Summary!$E$11,Summary!$B$37*12),0,IF(G3&lt;=Summary!$E$8,0,G6-G8))</f>
        <v>0</v>
      </c>
      <c r="H7" s="179">
        <f>IF(H3&gt;MIN(Summary!$E$11,Summary!$B$37*12),0,IF(H3&lt;=Summary!$E$8,0,H6-H8))</f>
        <v>0</v>
      </c>
      <c r="I7" s="179">
        <f>IF(I3&gt;MIN(Summary!$E$11,Summary!$B$37*12),0,IF(I3&lt;=Summary!$E$8,0,I6-I8))</f>
        <v>0</v>
      </c>
      <c r="J7" s="179">
        <f>IF(J3&gt;MIN(Summary!$E$11,Summary!$B$37*12),0,IF(J3&lt;=Summary!$E$8,0,J6-J8))</f>
        <v>0</v>
      </c>
      <c r="K7" s="179">
        <f>IF(K3&gt;MIN(Summary!$E$11,Summary!$B$37*12),0,IF(K3&lt;=Summary!$E$8,0,K6-K8))</f>
        <v>0</v>
      </c>
      <c r="L7" s="179">
        <f>IF(L3&gt;MIN(Summary!$E$11,Summary!$B$37*12),0,IF(L3&lt;=Summary!$E$8,0,L6-L8))</f>
        <v>0</v>
      </c>
      <c r="M7" s="179">
        <f>IF(M3&gt;MIN(Summary!$E$11,Summary!$B$37*12),0,IF(M3&lt;=Summary!$E$8,0,M6-M8))</f>
        <v>0</v>
      </c>
      <c r="N7" s="179">
        <f>IF(N3&gt;MIN(Summary!$E$11,Summary!$B$37*12),0,IF(N3&lt;=Summary!$E$8,0,N6-N8))</f>
        <v>0</v>
      </c>
      <c r="O7" s="179">
        <f>IF(O3&gt;MIN(Summary!$E$11,Summary!$B$37*12),0,IF(O3&lt;=Summary!$E$8,0,O6-O8))</f>
        <v>0</v>
      </c>
      <c r="P7" s="179">
        <f>IF(P3&gt;MIN(Summary!$E$11,Summary!$B$37*12),0,IF(P3&lt;=Summary!$E$8,0,P6-P8))</f>
        <v>0</v>
      </c>
      <c r="Q7" s="179">
        <f>IF(Q3&gt;MIN(Summary!$E$11,Summary!$B$37*12),0,IF(Q3&lt;=Summary!$E$8,0,Q6-Q8))</f>
        <v>0</v>
      </c>
      <c r="R7" s="179">
        <f>IF(R3&gt;MIN(Summary!$E$11,Summary!$B$37*12),0,IF(R3&lt;=Summary!$E$8,0,R6-R8))</f>
        <v>0</v>
      </c>
      <c r="S7" s="179">
        <f>IF(S3&gt;MIN(Summary!$E$11,Summary!$B$37*12),0,IF(S3&lt;=Summary!$E$8,0,S6-S8))</f>
        <v>0</v>
      </c>
      <c r="T7" s="179">
        <f>IF(T3&gt;MIN(Summary!$E$11,Summary!$B$37*12),0,IF(T3&lt;=Summary!$E$8,0,T6-T8))</f>
        <v>0</v>
      </c>
      <c r="U7" s="179">
        <f>IF(U3&gt;MIN(Summary!$E$11,Summary!$B$37*12),0,IF(U3&lt;=Summary!$E$8,0,U6-U8))</f>
        <v>0</v>
      </c>
      <c r="V7" s="179">
        <f>IF(V3&gt;MIN(Summary!$E$11,Summary!$B$37*12),0,IF(V3&lt;=Summary!$E$8,0,V6-V8))</f>
        <v>0</v>
      </c>
      <c r="W7" s="179">
        <f>IF(W3&gt;MIN(Summary!$E$11,Summary!$B$37*12),0,IF(W3&lt;=Summary!$E$8,0,W6-W8))</f>
        <v>0</v>
      </c>
      <c r="X7" s="179">
        <f>IF(X3&gt;MIN(Summary!$E$11,Summary!$B$37*12),0,IF(X3&lt;=Summary!$E$8,0,X6-X8))</f>
        <v>0</v>
      </c>
      <c r="Y7" s="179">
        <f>IF(Y3&gt;MIN(Summary!$E$11,Summary!$B$37*12),0,IF(Y3&lt;=Summary!$E$8,0,Y6-Y8))</f>
        <v>0</v>
      </c>
      <c r="Z7" s="179">
        <f>IF(Z3&gt;MIN(Summary!$E$11,Summary!$B$37*12),0,IF(Z3&lt;=Summary!$E$8,0,Z6-Z8))</f>
        <v>0</v>
      </c>
      <c r="AA7" s="179">
        <f>IF(AA3&gt;MIN(Summary!$E$11,Summary!$B$37*12),0,IF(AA3&lt;=Summary!$E$8,0,AA6-AA8))</f>
        <v>0</v>
      </c>
      <c r="AB7" s="179">
        <f>IF(AB3&gt;MIN(Summary!$E$11,Summary!$B$37*12),0,IF(AB3&lt;=Summary!$E$8,0,AB6-AB8))</f>
        <v>0</v>
      </c>
      <c r="AC7" s="179">
        <f>IF(AC3&gt;MIN(Summary!$E$11,Summary!$B$37*12),0,IF(AC3&lt;=Summary!$E$8,0,AC6-AC8))</f>
        <v>0</v>
      </c>
      <c r="AD7" s="179">
        <f>IF(AD3&gt;MIN(Summary!$E$11,Summary!$B$37*12),0,IF(AD3&lt;=Summary!$E$8,0,AD6-AD8))</f>
        <v>0</v>
      </c>
      <c r="AE7" s="179">
        <f>IF(AE3&gt;MIN(Summary!$E$11,Summary!$B$37*12),0,IF(AE3&lt;=Summary!$E$8,0,AE6-AE8))</f>
        <v>0</v>
      </c>
      <c r="AF7" s="179">
        <f>IF(AF3&gt;MIN(Summary!$E$11,Summary!$B$37*12),0,IF(AF3&lt;=Summary!$E$8,0,AF6-AF8))</f>
        <v>0</v>
      </c>
      <c r="AG7" s="179">
        <f>IF(AG3&gt;MIN(Summary!$E$11,Summary!$B$37*12),0,IF(AG3&lt;=Summary!$E$8,0,AG6-AG8))</f>
        <v>0</v>
      </c>
      <c r="AH7" s="179">
        <f>IF(AH3&gt;MIN(Summary!$E$11,Summary!$B$37*12),0,IF(AH3&lt;=Summary!$E$8,0,AH6-AH8))</f>
        <v>0</v>
      </c>
      <c r="AI7" s="179">
        <f>IF(AI3&gt;MIN(Summary!$E$11,Summary!$B$37*12),0,IF(AI3&lt;=Summary!$E$8,0,AI6-AI8))</f>
        <v>0</v>
      </c>
      <c r="AJ7" s="179">
        <f>IF(AJ3&gt;MIN(Summary!$E$11,Summary!$B$37*12),0,IF(AJ3&lt;=Summary!$E$8,0,AJ6-AJ8))</f>
        <v>0</v>
      </c>
      <c r="AK7" s="179">
        <f>IF(AK3&gt;MIN(Summary!$E$11,Summary!$B$37*12),0,IF(AK3&lt;=Summary!$E$8,0,AK6-AK8))</f>
        <v>0</v>
      </c>
      <c r="AL7" s="179">
        <f>IF(AL3&gt;MIN(Summary!$E$11,Summary!$B$37*12),0,IF(AL3&lt;=Summary!$E$8,0,AL6-AL8))</f>
        <v>0</v>
      </c>
      <c r="AM7" s="179">
        <f>IF(AM3&gt;MIN(Summary!$E$11,Summary!$B$37*12),0,IF(AM3&lt;=Summary!$E$8,0,AM6-AM8))</f>
        <v>38272.318440563089</v>
      </c>
      <c r="AN7" s="179">
        <f>IF(AN3&gt;MIN(Summary!$E$11,Summary!$B$37*12),0,IF(AN3&lt;=Summary!$E$8,0,AN6-AN8))</f>
        <v>38390.324755754831</v>
      </c>
      <c r="AO7" s="179">
        <f>IF(AO3&gt;MIN(Summary!$E$11,Summary!$B$37*12),0,IF(AO3&lt;=Summary!$E$8,0,AO6-AO8))</f>
        <v>38508.69492375174</v>
      </c>
      <c r="AP7" s="179">
        <f>IF(AP3&gt;MIN(Summary!$E$11,Summary!$B$37*12),0,IF(AP3&lt;=Summary!$E$8,0,AP6-AP8))</f>
        <v>38627.430066433299</v>
      </c>
      <c r="AQ7" s="179">
        <f>IF(AQ3&gt;MIN(Summary!$E$11,Summary!$B$37*12),0,IF(AQ3&lt;=Summary!$E$8,0,AQ6-AQ8))</f>
        <v>38746.531309138139</v>
      </c>
      <c r="AR7" s="179">
        <f>IF(AR3&gt;MIN(Summary!$E$11,Summary!$B$37*12),0,IF(AR3&lt;=Summary!$E$8,0,AR6-AR8))</f>
        <v>38865.999780674654</v>
      </c>
      <c r="AS7" s="179">
        <f>IF(AS3&gt;MIN(Summary!$E$11,Summary!$B$37*12),0,IF(AS3&lt;=Summary!$E$8,0,AS6-AS8))</f>
        <v>38985.836613331732</v>
      </c>
      <c r="AT7" s="179">
        <f>IF(AT3&gt;MIN(Summary!$E$11,Summary!$B$37*12),0,IF(AT3&lt;=Summary!$E$8,0,AT6-AT8))</f>
        <v>39106.042942889486</v>
      </c>
      <c r="AU7" s="179">
        <f>IF(AU3&gt;MIN(Summary!$E$11,Summary!$B$37*12),0,IF(AU3&lt;=Summary!$E$8,0,AU6-AU8))</f>
        <v>39226.619908630077</v>
      </c>
      <c r="AV7" s="179">
        <f>IF(AV3&gt;MIN(Summary!$E$11,Summary!$B$37*12),0,IF(AV3&lt;=Summary!$E$8,0,AV6-AV8))</f>
        <v>39347.568653348353</v>
      </c>
      <c r="AW7" s="179">
        <f>IF(AW3&gt;MIN(Summary!$E$11,Summary!$B$37*12),0,IF(AW3&lt;=Summary!$E$8,0,AW6-AW8))</f>
        <v>39468.890323362837</v>
      </c>
      <c r="AX7" s="179">
        <f>IF(AX3&gt;MIN(Summary!$E$11,Summary!$B$37*12),0,IF(AX3&lt;=Summary!$E$8,0,AX6-AX8))</f>
        <v>39590.586068526536</v>
      </c>
      <c r="AY7" s="179">
        <f>IF(AY3&gt;MIN(Summary!$E$11,Summary!$B$37*12),0,IF(AY3&lt;=Summary!$E$8,0,AY6-AY8))</f>
        <v>39712.657042237828</v>
      </c>
      <c r="AZ7" s="179">
        <f>IF(AZ3&gt;MIN(Summary!$E$11,Summary!$B$37*12),0,IF(AZ3&lt;=Summary!$E$8,0,AZ6-AZ8))</f>
        <v>39835.104401451405</v>
      </c>
      <c r="BA7" s="179">
        <f>IF(BA3&gt;MIN(Summary!$E$11,Summary!$B$37*12),0,IF(BA3&lt;=Summary!$E$8,0,BA6-BA8))</f>
        <v>39957.929306689199</v>
      </c>
      <c r="BB7" s="179">
        <f>IF(BB3&gt;MIN(Summary!$E$11,Summary!$B$37*12),0,IF(BB3&lt;=Summary!$E$8,0,BB6-BB8))</f>
        <v>40081.132922051504</v>
      </c>
      <c r="BC7" s="179">
        <f>IF(BC3&gt;MIN(Summary!$E$11,Summary!$B$37*12),0,IF(BC3&lt;=Summary!$E$8,0,BC6-BC8))</f>
        <v>40204.716415227842</v>
      </c>
      <c r="BD7" s="179">
        <f>IF(BD3&gt;MIN(Summary!$E$11,Summary!$B$37*12),0,IF(BD3&lt;=Summary!$E$8,0,BD6-BD8))</f>
        <v>40328.680957508113</v>
      </c>
      <c r="BE7" s="179">
        <f>IF(BE3&gt;MIN(Summary!$E$11,Summary!$B$37*12),0,IF(BE3&lt;=Summary!$E$8,0,BE6-BE8))</f>
        <v>40453.02772379377</v>
      </c>
      <c r="BF7" s="179">
        <f>IF(BF3&gt;MIN(Summary!$E$11,Summary!$B$37*12),0,IF(BF3&lt;=Summary!$E$8,0,BF6-BF8))</f>
        <v>40577.757892608788</v>
      </c>
      <c r="BG7" s="179">
        <f>IF(BG3&gt;MIN(Summary!$E$11,Summary!$B$37*12),0,IF(BG3&lt;=Summary!$E$8,0,BG6-BG8))</f>
        <v>40702.872646110991</v>
      </c>
      <c r="BH7" s="179">
        <f>IF(BH3&gt;MIN(Summary!$E$11,Summary!$B$37*12),0,IF(BH3&lt;=Summary!$E$8,0,BH6-BH8))</f>
        <v>40828.373170103179</v>
      </c>
      <c r="BI7" s="179">
        <f>IF(BI3&gt;MIN(Summary!$E$11,Summary!$B$37*12),0,IF(BI3&lt;=Summary!$E$8,0,BI6-BI8))</f>
        <v>40954.260654044323</v>
      </c>
      <c r="BJ7" s="179">
        <f>IF(BJ3&gt;MIN(Summary!$E$11,Summary!$B$37*12),0,IF(BJ3&lt;=Summary!$E$8,0,BJ6-BJ8))</f>
        <v>41080.536291060969</v>
      </c>
      <c r="BK7" s="179">
        <f>IF(BK3&gt;MIN(Summary!$E$11,Summary!$B$37*12),0,IF(BK3&lt;=Summary!$E$8,0,BK6-BK8))</f>
        <v>41207.201277958418</v>
      </c>
      <c r="BL7" s="179">
        <f>IF(BL3&gt;MIN(Summary!$E$11,Summary!$B$37*12),0,IF(BL3&lt;=Summary!$E$8,0,BL6-BL8))</f>
        <v>41334.256815232118</v>
      </c>
      <c r="BM7" s="179">
        <f>IF(BM3&gt;MIN(Summary!$E$11,Summary!$B$37*12),0,IF(BM3&lt;=Summary!$E$8,0,BM6-BM8))</f>
        <v>41461.704107079087</v>
      </c>
      <c r="BN7" s="179">
        <f>IF(BN3&gt;MIN(Summary!$E$11,Summary!$B$37*12),0,IF(BN3&lt;=Summary!$E$8,0,BN6-BN8))</f>
        <v>41589.544361409251</v>
      </c>
      <c r="BO7" s="179">
        <f>IF(BO3&gt;MIN(Summary!$E$11,Summary!$B$37*12),0,IF(BO3&lt;=Summary!$E$8,0,BO6-BO8))</f>
        <v>41717.778789856922</v>
      </c>
      <c r="BP7" s="179">
        <f>IF(BP3&gt;MIN(Summary!$E$11,Summary!$B$37*12),0,IF(BP3&lt;=Summary!$E$8,0,BP6-BP8))</f>
        <v>41846.408607792313</v>
      </c>
      <c r="BQ7" s="179">
        <f>IF(BQ3&gt;MIN(Summary!$E$11,Summary!$B$37*12),0,IF(BQ3&lt;=Summary!$E$8,0,BQ6-BQ8))</f>
        <v>41975.435034333015</v>
      </c>
      <c r="BR7" s="179">
        <f>IF(BR3&gt;MIN(Summary!$E$11,Summary!$B$37*12),0,IF(BR3&lt;=Summary!$E$8,0,BR6-BR8))</f>
        <v>42104.859292355541</v>
      </c>
      <c r="BS7" s="179">
        <f>IF(BS3&gt;MIN(Summary!$E$11,Summary!$B$37*12),0,IF(BS3&lt;=Summary!$E$8,0,BS6-BS8))</f>
        <v>42234.682608506962</v>
      </c>
      <c r="BT7" s="179">
        <f>IF(BT3&gt;MIN(Summary!$E$11,Summary!$B$37*12),0,IF(BT3&lt;=Summary!$E$8,0,BT6-BT8))</f>
        <v>42364.906213216527</v>
      </c>
      <c r="BU7" s="179">
        <f>IF(BU3&gt;MIN(Summary!$E$11,Summary!$B$37*12),0,IF(BU3&lt;=Summary!$E$8,0,BU6-BU8))</f>
        <v>42495.531340707283</v>
      </c>
      <c r="BV7" s="179">
        <f>IF(BV3&gt;MIN(Summary!$E$11,Summary!$B$37*12),0,IF(BV3&lt;=Summary!$E$8,0,BV6-BV8))</f>
        <v>42626.559229007791</v>
      </c>
      <c r="BW7" s="179">
        <f>IF(BW3&gt;MIN(Summary!$E$11,Summary!$B$37*12),0,IF(BW3&lt;=Summary!$E$8,0,BW6-BW8))</f>
        <v>42757.991119963903</v>
      </c>
      <c r="BX7" s="179">
        <f>IF(BX3&gt;MIN(Summary!$E$11,Summary!$B$37*12),0,IF(BX3&lt;=Summary!$E$8,0,BX6-BX8))</f>
        <v>42889.828259250455</v>
      </c>
      <c r="BY7" s="179">
        <f>IF(BY3&gt;MIN(Summary!$E$11,Summary!$B$37*12),0,IF(BY3&lt;=Summary!$E$8,0,BY6-BY8))</f>
        <v>43022.071896383146</v>
      </c>
      <c r="BZ7" s="179">
        <f>IF(BZ3&gt;MIN(Summary!$E$11,Summary!$B$37*12),0,IF(BZ3&lt;=Summary!$E$8,0,BZ6-BZ8))</f>
        <v>43154.723284730324</v>
      </c>
      <c r="CA7" s="179">
        <f>IF(CA3&gt;MIN(Summary!$E$11,Summary!$B$37*12),0,IF(CA3&lt;=Summary!$E$8,0,CA6-CA8))</f>
        <v>43287.783681524903</v>
      </c>
      <c r="CB7" s="179">
        <f>IF(CB3&gt;MIN(Summary!$E$11,Summary!$B$37*12),0,IF(CB3&lt;=Summary!$E$8,0,CB6-CB8))</f>
        <v>43421.254347876267</v>
      </c>
      <c r="CC7" s="179">
        <f>IF(CC3&gt;MIN(Summary!$E$11,Summary!$B$37*12),0,IF(CC3&lt;=Summary!$E$8,0,CC6-CC8))</f>
        <v>43555.136548782219</v>
      </c>
      <c r="CD7" s="179">
        <f>IF(CD3&gt;MIN(Summary!$E$11,Summary!$B$37*12),0,IF(CD3&lt;=Summary!$E$8,0,CD6-CD8))</f>
        <v>43689.431553140967</v>
      </c>
      <c r="CE7" s="179">
        <f>IF(CE3&gt;MIN(Summary!$E$11,Summary!$B$37*12),0,IF(CE3&lt;=Summary!$E$8,0,CE6-CE8))</f>
        <v>43824.140633763149</v>
      </c>
      <c r="CF7" s="179">
        <f>IF(CF3&gt;MIN(Summary!$E$11,Summary!$B$37*12),0,IF(CF3&lt;=Summary!$E$8,0,CF6-CF8))</f>
        <v>43959.265067383923</v>
      </c>
      <c r="CG7" s="179">
        <f>IF(CG3&gt;MIN(Summary!$E$11,Summary!$B$37*12),0,IF(CG3&lt;=Summary!$E$8,0,CG6-CG8))</f>
        <v>44094.806134675018</v>
      </c>
      <c r="CH7" s="179">
        <f>IF(CH3&gt;MIN(Summary!$E$11,Summary!$B$37*12),0,IF(CH3&lt;=Summary!$E$8,0,CH6-CH8))</f>
        <v>44230.765120256925</v>
      </c>
      <c r="CI7" s="179">
        <f>IF(CI3&gt;MIN(Summary!$E$11,Summary!$B$37*12),0,IF(CI3&lt;=Summary!$E$8,0,CI6-CI8))</f>
        <v>44367.14331271105</v>
      </c>
      <c r="CJ7" s="179">
        <f>IF(CJ3&gt;MIN(Summary!$E$11,Summary!$B$37*12),0,IF(CJ3&lt;=Summary!$E$8,0,CJ6-CJ8))</f>
        <v>44503.942004591911</v>
      </c>
      <c r="CK7" s="179">
        <f>IF(CK3&gt;MIN(Summary!$E$11,Summary!$B$37*12),0,IF(CK3&lt;=Summary!$E$8,0,CK6-CK8))</f>
        <v>44641.162492439398</v>
      </c>
      <c r="CL7" s="179">
        <f>IF(CL3&gt;MIN(Summary!$E$11,Summary!$B$37*12),0,IF(CL3&lt;=Summary!$E$8,0,CL6-CL8))</f>
        <v>44778.806076791094</v>
      </c>
      <c r="CM7" s="179">
        <f>IF(CM3&gt;MIN(Summary!$E$11,Summary!$B$37*12),0,IF(CM3&lt;=Summary!$E$8,0,CM6-CM8))</f>
        <v>44916.874062194533</v>
      </c>
      <c r="CN7" s="179">
        <f>IF(CN3&gt;MIN(Summary!$E$11,Summary!$B$37*12),0,IF(CN3&lt;=Summary!$E$8,0,CN6-CN8))</f>
        <v>45055.367757219632</v>
      </c>
      <c r="CO7" s="179">
        <f>IF(CO3&gt;MIN(Summary!$E$11,Summary!$B$37*12),0,IF(CO3&lt;=Summary!$E$8,0,CO6-CO8))</f>
        <v>45194.288474471061</v>
      </c>
      <c r="CP7" s="179">
        <f>IF(CP3&gt;MIN(Summary!$E$11,Summary!$B$37*12),0,IF(CP3&lt;=Summary!$E$8,0,CP6-CP8))</f>
        <v>45333.637530600681</v>
      </c>
      <c r="CQ7" s="179">
        <f>IF(CQ3&gt;MIN(Summary!$E$11,Summary!$B$37*12),0,IF(CQ3&lt;=Summary!$E$8,0,CQ6-CQ8))</f>
        <v>45473.416246320034</v>
      </c>
      <c r="CR7" s="179">
        <f>IF(CR3&gt;MIN(Summary!$E$11,Summary!$B$37*12),0,IF(CR3&lt;=Summary!$E$8,0,CR6-CR8))</f>
        <v>45613.625946412867</v>
      </c>
      <c r="CS7" s="179">
        <f>IF(CS3&gt;MIN(Summary!$E$11,Summary!$B$37*12),0,IF(CS3&lt;=Summary!$E$8,0,CS6-CS8))</f>
        <v>45754.267959747638</v>
      </c>
      <c r="CT7" s="179">
        <f>IF(CT3&gt;MIN(Summary!$E$11,Summary!$B$37*12),0,IF(CT3&lt;=Summary!$E$8,0,CT6-CT8))</f>
        <v>45895.343619290186</v>
      </c>
      <c r="CU7" s="179">
        <f>IF(CU3&gt;MIN(Summary!$E$11,Summary!$B$37*12),0,IF(CU3&lt;=Summary!$E$8,0,CU6-CU8))</f>
        <v>46036.854262116336</v>
      </c>
      <c r="CV7" s="179">
        <f>IF(CV3&gt;MIN(Summary!$E$11,Summary!$B$37*12),0,IF(CV3&lt;=Summary!$E$8,0,CV6-CV8))</f>
        <v>46178.801229424527</v>
      </c>
      <c r="CW7" s="179">
        <f>IF(CW3&gt;MIN(Summary!$E$11,Summary!$B$37*12),0,IF(CW3&lt;=Summary!$E$8,0,CW6-CW8))</f>
        <v>46321.185866548592</v>
      </c>
      <c r="CX7" s="179">
        <f>IF(CX3&gt;MIN(Summary!$E$11,Summary!$B$37*12),0,IF(CX3&lt;=Summary!$E$8,0,CX6-CX8))</f>
        <v>46464.00952297046</v>
      </c>
      <c r="CY7" s="179">
        <f>IF(CY3&gt;MIN(Summary!$E$11,Summary!$B$37*12),0,IF(CY3&lt;=Summary!$E$8,0,CY6-CY8))</f>
        <v>46607.273552332947</v>
      </c>
      <c r="CZ7" s="179">
        <f>IF(CZ3&gt;MIN(Summary!$E$11,Summary!$B$37*12),0,IF(CZ3&lt;=Summary!$E$8,0,CZ6-CZ8))</f>
        <v>46750.979312452633</v>
      </c>
      <c r="DA7" s="179">
        <f>IF(DA3&gt;MIN(Summary!$E$11,Summary!$B$37*12),0,IF(DA3&lt;=Summary!$E$8,0,DA6-DA8))</f>
        <v>46895.128165332702</v>
      </c>
      <c r="DB7" s="179">
        <f>IF(DB3&gt;MIN(Summary!$E$11,Summary!$B$37*12),0,IF(DB3&lt;=Summary!$E$8,0,DB6-DB8))</f>
        <v>47039.721477175815</v>
      </c>
      <c r="DC7" s="179">
        <f>IF(DC3&gt;MIN(Summary!$E$11,Summary!$B$37*12),0,IF(DC3&lt;=Summary!$E$8,0,DC6-DC8))</f>
        <v>47184.760618397107</v>
      </c>
      <c r="DD7" s="179">
        <f>IF(DD3&gt;MIN(Summary!$E$11,Summary!$B$37*12),0,IF(DD3&lt;=Summary!$E$8,0,DD6-DD8))</f>
        <v>47330.246963637168</v>
      </c>
      <c r="DE7" s="179">
        <f>IF(DE3&gt;MIN(Summary!$E$11,Summary!$B$37*12),0,IF(DE3&lt;=Summary!$E$8,0,DE6-DE8))</f>
        <v>47476.18189177505</v>
      </c>
      <c r="DF7" s="179">
        <f>IF(DF3&gt;MIN(Summary!$E$11,Summary!$B$37*12),0,IF(DF3&lt;=Summary!$E$8,0,DF6-DF8))</f>
        <v>47622.566785941366</v>
      </c>
      <c r="DG7" s="179">
        <f>IF(DG3&gt;MIN(Summary!$E$11,Summary!$B$37*12),0,IF(DG3&lt;=Summary!$E$8,0,DG6-DG8))</f>
        <v>47769.403033531344</v>
      </c>
      <c r="DH7" s="179">
        <f>IF(DH3&gt;MIN(Summary!$E$11,Summary!$B$37*12),0,IF(DH3&lt;=Summary!$E$8,0,DH6-DH8))</f>
        <v>47916.692026218079</v>
      </c>
      <c r="DI7" s="179">
        <f>IF(DI3&gt;MIN(Summary!$E$11,Summary!$B$37*12),0,IF(DI3&lt;=Summary!$E$8,0,DI6-DI8))</f>
        <v>48064.435159965578</v>
      </c>
      <c r="DJ7" s="179">
        <f>IF(DJ3&gt;MIN(Summary!$E$11,Summary!$B$37*12),0,IF(DJ3&lt;=Summary!$E$8,0,DJ6-DJ8))</f>
        <v>48212.633835042143</v>
      </c>
      <c r="DK7" s="179">
        <f>IF(DK3&gt;MIN(Summary!$E$11,Summary!$B$37*12),0,IF(DK3&lt;=Summary!$E$8,0,DK6-DK8))</f>
        <v>48361.289456033526</v>
      </c>
      <c r="DL7" s="179">
        <f>IF(DL3&gt;MIN(Summary!$E$11,Summary!$B$37*12),0,IF(DL3&lt;=Summary!$E$8,0,DL6-DL8))</f>
        <v>48510.403431856292</v>
      </c>
      <c r="DM7" s="179">
        <f>IF(DM3&gt;MIN(Summary!$E$11,Summary!$B$37*12),0,IF(DM3&lt;=Summary!$E$8,0,DM6-DM8))</f>
        <v>48659.977175771186</v>
      </c>
      <c r="DN7" s="179">
        <f>IF(DN3&gt;MIN(Summary!$E$11,Summary!$B$37*12),0,IF(DN3&lt;=Summary!$E$8,0,DN6-DN8))</f>
        <v>48810.012105396469</v>
      </c>
      <c r="DO7" s="179">
        <f>IF(DO3&gt;MIN(Summary!$E$11,Summary!$B$37*12),0,IF(DO3&lt;=Summary!$E$8,0,DO6-DO8))</f>
        <v>48960.509642721459</v>
      </c>
      <c r="DP7" s="179">
        <f>IF(DP3&gt;MIN(Summary!$E$11,Summary!$B$37*12),0,IF(DP3&lt;=Summary!$E$8,0,DP6-DP8))</f>
        <v>49111.47121411984</v>
      </c>
      <c r="DQ7" s="179">
        <f>IF(DQ3&gt;MIN(Summary!$E$11,Summary!$B$37*12),0,IF(DQ3&lt;=Summary!$E$8,0,DQ6-DQ8))</f>
        <v>49262.898250363374</v>
      </c>
      <c r="DR7" s="180">
        <f>IF(DR3&gt;MIN(Summary!$E$11,Summary!$B$37*12),0,IF(DR3&lt;=Summary!$E$8,0,DR6-DR8))</f>
        <v>49414.792186635328</v>
      </c>
    </row>
    <row r="8" spans="1:122" x14ac:dyDescent="0.4">
      <c r="A8" s="212">
        <f>SUM(C8:DR8)</f>
        <v>8871059.6878242698</v>
      </c>
      <c r="B8" s="80" t="s">
        <v>76</v>
      </c>
      <c r="C8" s="179">
        <f>IF(C3&gt;MIN(Summary!$E$11,Summary!$B$37*12),0,C5*SUM(Summary!$E$6:$E$7)/12)</f>
        <v>77661.458333333328</v>
      </c>
      <c r="D8" s="179">
        <f>IF(D3&gt;MIN(Summary!$E$11,Summary!$B$37*12),0,D5*SUM(Summary!$E$6:$E$7)/12)</f>
        <v>77661.458333333328</v>
      </c>
      <c r="E8" s="179">
        <f>IF(E3&gt;MIN(Summary!$E$11,Summary!$B$37*12),0,E5*SUM(Summary!$E$6:$E$7)/12)</f>
        <v>77661.458333333328</v>
      </c>
      <c r="F8" s="179">
        <f>IF(F3&gt;MIN(Summary!$E$11,Summary!$B$37*12),0,F5*SUM(Summary!$E$6:$E$7)/12)</f>
        <v>77661.458333333328</v>
      </c>
      <c r="G8" s="179">
        <f>IF(G3&gt;MIN(Summary!$E$11,Summary!$B$37*12),0,G5*SUM(Summary!$E$6:$E$7)/12)</f>
        <v>77661.458333333328</v>
      </c>
      <c r="H8" s="179">
        <f>IF(H3&gt;MIN(Summary!$E$11,Summary!$B$37*12),0,H5*SUM(Summary!$E$6:$E$7)/12)</f>
        <v>77661.458333333328</v>
      </c>
      <c r="I8" s="179">
        <f>IF(I3&gt;MIN(Summary!$E$11,Summary!$B$37*12),0,I5*SUM(Summary!$E$6:$E$7)/12)</f>
        <v>77661.458333333328</v>
      </c>
      <c r="J8" s="179">
        <f>IF(J3&gt;MIN(Summary!$E$11,Summary!$B$37*12),0,J5*SUM(Summary!$E$6:$E$7)/12)</f>
        <v>77661.458333333328</v>
      </c>
      <c r="K8" s="179">
        <f>IF(K3&gt;MIN(Summary!$E$11,Summary!$B$37*12),0,K5*SUM(Summary!$E$6:$E$7)/12)</f>
        <v>77661.458333333328</v>
      </c>
      <c r="L8" s="179">
        <f>IF(L3&gt;MIN(Summary!$E$11,Summary!$B$37*12),0,L5*SUM(Summary!$E$6:$E$7)/12)</f>
        <v>77661.458333333328</v>
      </c>
      <c r="M8" s="179">
        <f>IF(M3&gt;MIN(Summary!$E$11,Summary!$B$37*12),0,M5*SUM(Summary!$E$6:$E$7)/12)</f>
        <v>77661.458333333328</v>
      </c>
      <c r="N8" s="179">
        <f>IF(N3&gt;MIN(Summary!$E$11,Summary!$B$37*12),0,N5*SUM(Summary!$E$6:$E$7)/12)</f>
        <v>77661.458333333328</v>
      </c>
      <c r="O8" s="179">
        <f>IF(O3&gt;MIN(Summary!$E$11,Summary!$B$37*12),0,O5*SUM(Summary!$E$6:$E$7)/12)</f>
        <v>77661.458333333328</v>
      </c>
      <c r="P8" s="179">
        <f>IF(P3&gt;MIN(Summary!$E$11,Summary!$B$37*12),0,P5*SUM(Summary!$E$6:$E$7)/12)</f>
        <v>77661.458333333328</v>
      </c>
      <c r="Q8" s="179">
        <f>IF(Q3&gt;MIN(Summary!$E$11,Summary!$B$37*12),0,Q5*SUM(Summary!$E$6:$E$7)/12)</f>
        <v>77661.458333333328</v>
      </c>
      <c r="R8" s="179">
        <f>IF(R3&gt;MIN(Summary!$E$11,Summary!$B$37*12),0,R5*SUM(Summary!$E$6:$E$7)/12)</f>
        <v>77661.458333333328</v>
      </c>
      <c r="S8" s="179">
        <f>IF(S3&gt;MIN(Summary!$E$11,Summary!$B$37*12),0,S5*SUM(Summary!$E$6:$E$7)/12)</f>
        <v>77661.458333333328</v>
      </c>
      <c r="T8" s="179">
        <f>IF(T3&gt;MIN(Summary!$E$11,Summary!$B$37*12),0,T5*SUM(Summary!$E$6:$E$7)/12)</f>
        <v>77661.458333333328</v>
      </c>
      <c r="U8" s="179">
        <f>IF(U3&gt;MIN(Summary!$E$11,Summary!$B$37*12),0,U5*SUM(Summary!$E$6:$E$7)/12)</f>
        <v>77661.458333333328</v>
      </c>
      <c r="V8" s="179">
        <f>IF(V3&gt;MIN(Summary!$E$11,Summary!$B$37*12),0,V5*SUM(Summary!$E$6:$E$7)/12)</f>
        <v>77661.458333333328</v>
      </c>
      <c r="W8" s="179">
        <f>IF(W3&gt;MIN(Summary!$E$11,Summary!$B$37*12),0,W5*SUM(Summary!$E$6:$E$7)/12)</f>
        <v>77661.458333333328</v>
      </c>
      <c r="X8" s="179">
        <f>IF(X3&gt;MIN(Summary!$E$11,Summary!$B$37*12),0,X5*SUM(Summary!$E$6:$E$7)/12)</f>
        <v>77661.458333333328</v>
      </c>
      <c r="Y8" s="179">
        <f>IF(Y3&gt;MIN(Summary!$E$11,Summary!$B$37*12),0,Y5*SUM(Summary!$E$6:$E$7)/12)</f>
        <v>77661.458333333328</v>
      </c>
      <c r="Z8" s="179">
        <f>IF(Z3&gt;MIN(Summary!$E$11,Summary!$B$37*12),0,Z5*SUM(Summary!$E$6:$E$7)/12)</f>
        <v>77661.458333333328</v>
      </c>
      <c r="AA8" s="179">
        <f>IF(AA3&gt;MIN(Summary!$E$11,Summary!$B$37*12),0,AA5*SUM(Summary!$E$6:$E$7)/12)</f>
        <v>77661.458333333328</v>
      </c>
      <c r="AB8" s="179">
        <f>IF(AB3&gt;MIN(Summary!$E$11,Summary!$B$37*12),0,AB5*SUM(Summary!$E$6:$E$7)/12)</f>
        <v>77661.458333333328</v>
      </c>
      <c r="AC8" s="179">
        <f>IF(AC3&gt;MIN(Summary!$E$11,Summary!$B$37*12),0,AC5*SUM(Summary!$E$6:$E$7)/12)</f>
        <v>77661.458333333328</v>
      </c>
      <c r="AD8" s="179">
        <f>IF(AD3&gt;MIN(Summary!$E$11,Summary!$B$37*12),0,AD5*SUM(Summary!$E$6:$E$7)/12)</f>
        <v>77661.458333333328</v>
      </c>
      <c r="AE8" s="179">
        <f>IF(AE3&gt;MIN(Summary!$E$11,Summary!$B$37*12),0,AE5*SUM(Summary!$E$6:$E$7)/12)</f>
        <v>77661.458333333328</v>
      </c>
      <c r="AF8" s="179">
        <f>IF(AF3&gt;MIN(Summary!$E$11,Summary!$B$37*12),0,AF5*SUM(Summary!$E$6:$E$7)/12)</f>
        <v>77661.458333333328</v>
      </c>
      <c r="AG8" s="179">
        <f>IF(AG3&gt;MIN(Summary!$E$11,Summary!$B$37*12),0,AG5*SUM(Summary!$E$6:$E$7)/12)</f>
        <v>77661.458333333328</v>
      </c>
      <c r="AH8" s="179">
        <f>IF(AH3&gt;MIN(Summary!$E$11,Summary!$B$37*12),0,AH5*SUM(Summary!$E$6:$E$7)/12)</f>
        <v>77661.458333333328</v>
      </c>
      <c r="AI8" s="179">
        <f>IF(AI3&gt;MIN(Summary!$E$11,Summary!$B$37*12),0,AI5*SUM(Summary!$E$6:$E$7)/12)</f>
        <v>77661.458333333328</v>
      </c>
      <c r="AJ8" s="179">
        <f>IF(AJ3&gt;MIN(Summary!$E$11,Summary!$B$37*12),0,AJ5*SUM(Summary!$E$6:$E$7)/12)</f>
        <v>77661.458333333328</v>
      </c>
      <c r="AK8" s="179">
        <f>IF(AK3&gt;MIN(Summary!$E$11,Summary!$B$37*12),0,AK5*SUM(Summary!$E$6:$E$7)/12)</f>
        <v>77661.458333333328</v>
      </c>
      <c r="AL8" s="179">
        <f>IF(AL3&gt;MIN(Summary!$E$11,Summary!$B$37*12),0,AL5*SUM(Summary!$E$6:$E$7)/12)</f>
        <v>77661.458333333328</v>
      </c>
      <c r="AM8" s="179">
        <f>IF(AM3&gt;MIN(Summary!$E$11,Summary!$B$37*12),0,AM5*SUM(Summary!$E$6:$E$7)/12)</f>
        <v>77661.458333333328</v>
      </c>
      <c r="AN8" s="179">
        <f>IF(AN3&gt;MIN(Summary!$E$11,Summary!$B$37*12),0,AN5*SUM(Summary!$E$6:$E$7)/12)</f>
        <v>77543.452018141586</v>
      </c>
      <c r="AO8" s="179">
        <f>IF(AO3&gt;MIN(Summary!$E$11,Summary!$B$37*12),0,AO5*SUM(Summary!$E$6:$E$7)/12)</f>
        <v>77425.081850144677</v>
      </c>
      <c r="AP8" s="179">
        <f>IF(AP3&gt;MIN(Summary!$E$11,Summary!$B$37*12),0,AP5*SUM(Summary!$E$6:$E$7)/12)</f>
        <v>77306.346707463119</v>
      </c>
      <c r="AQ8" s="179">
        <f>IF(AQ3&gt;MIN(Summary!$E$11,Summary!$B$37*12),0,AQ5*SUM(Summary!$E$6:$E$7)/12)</f>
        <v>77187.245464758278</v>
      </c>
      <c r="AR8" s="179">
        <f>IF(AR3&gt;MIN(Summary!$E$11,Summary!$B$37*12),0,AR5*SUM(Summary!$E$6:$E$7)/12)</f>
        <v>77067.776993221763</v>
      </c>
      <c r="AS8" s="179">
        <f>IF(AS3&gt;MIN(Summary!$E$11,Summary!$B$37*12),0,AS5*SUM(Summary!$E$6:$E$7)/12)</f>
        <v>76947.940160564685</v>
      </c>
      <c r="AT8" s="179">
        <f>IF(AT3&gt;MIN(Summary!$E$11,Summary!$B$37*12),0,AT5*SUM(Summary!$E$6:$E$7)/12)</f>
        <v>76827.733831006932</v>
      </c>
      <c r="AU8" s="179">
        <f>IF(AU3&gt;MIN(Summary!$E$11,Summary!$B$37*12),0,AU5*SUM(Summary!$E$6:$E$7)/12)</f>
        <v>76707.156865266341</v>
      </c>
      <c r="AV8" s="179">
        <f>IF(AV3&gt;MIN(Summary!$E$11,Summary!$B$37*12),0,AV5*SUM(Summary!$E$6:$E$7)/12)</f>
        <v>76586.208120548064</v>
      </c>
      <c r="AW8" s="179">
        <f>IF(AW3&gt;MIN(Summary!$E$11,Summary!$B$37*12),0,AW5*SUM(Summary!$E$6:$E$7)/12)</f>
        <v>76464.886450533581</v>
      </c>
      <c r="AX8" s="179">
        <f>IF(AX3&gt;MIN(Summary!$E$11,Summary!$B$37*12),0,AX5*SUM(Summary!$E$6:$E$7)/12)</f>
        <v>76343.190705369881</v>
      </c>
      <c r="AY8" s="179">
        <f>IF(AY3&gt;MIN(Summary!$E$11,Summary!$B$37*12),0,AY5*SUM(Summary!$E$6:$E$7)/12)</f>
        <v>76221.119731658589</v>
      </c>
      <c r="AZ8" s="179">
        <f>IF(AZ3&gt;MIN(Summary!$E$11,Summary!$B$37*12),0,AZ5*SUM(Summary!$E$6:$E$7)/12)</f>
        <v>76098.672372445013</v>
      </c>
      <c r="BA8" s="179">
        <f>IF(BA3&gt;MIN(Summary!$E$11,Summary!$B$37*12),0,BA5*SUM(Summary!$E$6:$E$7)/12)</f>
        <v>75975.847467207219</v>
      </c>
      <c r="BB8" s="179">
        <f>IF(BB3&gt;MIN(Summary!$E$11,Summary!$B$37*12),0,BB5*SUM(Summary!$E$6:$E$7)/12)</f>
        <v>75852.643851844914</v>
      </c>
      <c r="BC8" s="179">
        <f>IF(BC3&gt;MIN(Summary!$E$11,Summary!$B$37*12),0,BC5*SUM(Summary!$E$6:$E$7)/12)</f>
        <v>75729.060358668576</v>
      </c>
      <c r="BD8" s="179">
        <f>IF(BD3&gt;MIN(Summary!$E$11,Summary!$B$37*12),0,BD5*SUM(Summary!$E$6:$E$7)/12)</f>
        <v>75605.095816388304</v>
      </c>
      <c r="BE8" s="179">
        <f>IF(BE3&gt;MIN(Summary!$E$11,Summary!$B$37*12),0,BE5*SUM(Summary!$E$6:$E$7)/12)</f>
        <v>75480.749050102648</v>
      </c>
      <c r="BF8" s="179">
        <f>IF(BF3&gt;MIN(Summary!$E$11,Summary!$B$37*12),0,BF5*SUM(Summary!$E$6:$E$7)/12)</f>
        <v>75356.018881287629</v>
      </c>
      <c r="BG8" s="179">
        <f>IF(BG3&gt;MIN(Summary!$E$11,Summary!$B$37*12),0,BG5*SUM(Summary!$E$6:$E$7)/12)</f>
        <v>75230.904127785427</v>
      </c>
      <c r="BH8" s="179">
        <f>IF(BH3&gt;MIN(Summary!$E$11,Summary!$B$37*12),0,BH5*SUM(Summary!$E$6:$E$7)/12)</f>
        <v>75105.403603793238</v>
      </c>
      <c r="BI8" s="179">
        <f>IF(BI3&gt;MIN(Summary!$E$11,Summary!$B$37*12),0,BI5*SUM(Summary!$E$6:$E$7)/12)</f>
        <v>74979.516119852095</v>
      </c>
      <c r="BJ8" s="179">
        <f>IF(BJ3&gt;MIN(Summary!$E$11,Summary!$B$37*12),0,BJ5*SUM(Summary!$E$6:$E$7)/12)</f>
        <v>74853.240482835448</v>
      </c>
      <c r="BK8" s="179">
        <f>IF(BK3&gt;MIN(Summary!$E$11,Summary!$B$37*12),0,BK5*SUM(Summary!$E$6:$E$7)/12)</f>
        <v>74726.575495937999</v>
      </c>
      <c r="BL8" s="179">
        <f>IF(BL3&gt;MIN(Summary!$E$11,Summary!$B$37*12),0,BL5*SUM(Summary!$E$6:$E$7)/12)</f>
        <v>74599.519958664299</v>
      </c>
      <c r="BM8" s="179">
        <f>IF(BM3&gt;MIN(Summary!$E$11,Summary!$B$37*12),0,BM5*SUM(Summary!$E$6:$E$7)/12)</f>
        <v>74472.07266681733</v>
      </c>
      <c r="BN8" s="179">
        <f>IF(BN3&gt;MIN(Summary!$E$11,Summary!$B$37*12),0,BN5*SUM(Summary!$E$6:$E$7)/12)</f>
        <v>74344.232412487167</v>
      </c>
      <c r="BO8" s="179">
        <f>IF(BO3&gt;MIN(Summary!$E$11,Summary!$B$37*12),0,BO5*SUM(Summary!$E$6:$E$7)/12)</f>
        <v>74215.997984039495</v>
      </c>
      <c r="BP8" s="179">
        <f>IF(BP3&gt;MIN(Summary!$E$11,Summary!$B$37*12),0,BP5*SUM(Summary!$E$6:$E$7)/12)</f>
        <v>74087.368166104105</v>
      </c>
      <c r="BQ8" s="179">
        <f>IF(BQ3&gt;MIN(Summary!$E$11,Summary!$B$37*12),0,BQ5*SUM(Summary!$E$6:$E$7)/12)</f>
        <v>73958.341739563402</v>
      </c>
      <c r="BR8" s="179">
        <f>IF(BR3&gt;MIN(Summary!$E$11,Summary!$B$37*12),0,BR5*SUM(Summary!$E$6:$E$7)/12)</f>
        <v>73828.917481540877</v>
      </c>
      <c r="BS8" s="179">
        <f>IF(BS3&gt;MIN(Summary!$E$11,Summary!$B$37*12),0,BS5*SUM(Summary!$E$6:$E$7)/12)</f>
        <v>73699.094165389455</v>
      </c>
      <c r="BT8" s="179">
        <f>IF(BT3&gt;MIN(Summary!$E$11,Summary!$B$37*12),0,BT5*SUM(Summary!$E$6:$E$7)/12)</f>
        <v>73568.87056067989</v>
      </c>
      <c r="BU8" s="179">
        <f>IF(BU3&gt;MIN(Summary!$E$11,Summary!$B$37*12),0,BU5*SUM(Summary!$E$6:$E$7)/12)</f>
        <v>73438.245433189135</v>
      </c>
      <c r="BV8" s="179">
        <f>IF(BV3&gt;MIN(Summary!$E$11,Summary!$B$37*12),0,BV5*SUM(Summary!$E$6:$E$7)/12)</f>
        <v>73307.217544888626</v>
      </c>
      <c r="BW8" s="179">
        <f>IF(BW3&gt;MIN(Summary!$E$11,Summary!$B$37*12),0,BW5*SUM(Summary!$E$6:$E$7)/12)</f>
        <v>73175.785653932515</v>
      </c>
      <c r="BX8" s="179">
        <f>IF(BX3&gt;MIN(Summary!$E$11,Summary!$B$37*12),0,BX5*SUM(Summary!$E$6:$E$7)/12)</f>
        <v>73043.948514645963</v>
      </c>
      <c r="BY8" s="179">
        <f>IF(BY3&gt;MIN(Summary!$E$11,Summary!$B$37*12),0,BY5*SUM(Summary!$E$6:$E$7)/12)</f>
        <v>72911.704877513272</v>
      </c>
      <c r="BZ8" s="179">
        <f>IF(BZ3&gt;MIN(Summary!$E$11,Summary!$B$37*12),0,BZ5*SUM(Summary!$E$6:$E$7)/12)</f>
        <v>72779.053489166094</v>
      </c>
      <c r="CA8" s="179">
        <f>IF(CA3&gt;MIN(Summary!$E$11,Summary!$B$37*12),0,CA5*SUM(Summary!$E$6:$E$7)/12)</f>
        <v>72645.993092371515</v>
      </c>
      <c r="CB8" s="179">
        <f>IF(CB3&gt;MIN(Summary!$E$11,Summary!$B$37*12),0,CB5*SUM(Summary!$E$6:$E$7)/12)</f>
        <v>72512.52242602015</v>
      </c>
      <c r="CC8" s="179">
        <f>IF(CC3&gt;MIN(Summary!$E$11,Summary!$B$37*12),0,CC5*SUM(Summary!$E$6:$E$7)/12)</f>
        <v>72378.640225114199</v>
      </c>
      <c r="CD8" s="179">
        <f>IF(CD3&gt;MIN(Summary!$E$11,Summary!$B$37*12),0,CD5*SUM(Summary!$E$6:$E$7)/12)</f>
        <v>72244.345220755451</v>
      </c>
      <c r="CE8" s="179">
        <f>IF(CE3&gt;MIN(Summary!$E$11,Summary!$B$37*12),0,CE5*SUM(Summary!$E$6:$E$7)/12)</f>
        <v>72109.636140133269</v>
      </c>
      <c r="CF8" s="179">
        <f>IF(CF3&gt;MIN(Summary!$E$11,Summary!$B$37*12),0,CF5*SUM(Summary!$E$6:$E$7)/12)</f>
        <v>71974.511706512494</v>
      </c>
      <c r="CG8" s="179">
        <f>IF(CG3&gt;MIN(Summary!$E$11,Summary!$B$37*12),0,CG5*SUM(Summary!$E$6:$E$7)/12)</f>
        <v>71838.970639221399</v>
      </c>
      <c r="CH8" s="179">
        <f>IF(CH3&gt;MIN(Summary!$E$11,Summary!$B$37*12),0,CH5*SUM(Summary!$E$6:$E$7)/12)</f>
        <v>71703.011653639493</v>
      </c>
      <c r="CI8" s="179">
        <f>IF(CI3&gt;MIN(Summary!$E$11,Summary!$B$37*12),0,CI5*SUM(Summary!$E$6:$E$7)/12)</f>
        <v>71566.633461185367</v>
      </c>
      <c r="CJ8" s="179">
        <f>IF(CJ3&gt;MIN(Summary!$E$11,Summary!$B$37*12),0,CJ5*SUM(Summary!$E$6:$E$7)/12)</f>
        <v>71429.834769304507</v>
      </c>
      <c r="CK8" s="179">
        <f>IF(CK3&gt;MIN(Summary!$E$11,Summary!$B$37*12),0,CK5*SUM(Summary!$E$6:$E$7)/12)</f>
        <v>71292.614281457019</v>
      </c>
      <c r="CL8" s="179">
        <f>IF(CL3&gt;MIN(Summary!$E$11,Summary!$B$37*12),0,CL5*SUM(Summary!$E$6:$E$7)/12)</f>
        <v>71154.970697105324</v>
      </c>
      <c r="CM8" s="179">
        <f>IF(CM3&gt;MIN(Summary!$E$11,Summary!$B$37*12),0,CM5*SUM(Summary!$E$6:$E$7)/12)</f>
        <v>71016.902711701885</v>
      </c>
      <c r="CN8" s="179">
        <f>IF(CN3&gt;MIN(Summary!$E$11,Summary!$B$37*12),0,CN5*SUM(Summary!$E$6:$E$7)/12)</f>
        <v>70878.409016676786</v>
      </c>
      <c r="CO8" s="179">
        <f>IF(CO3&gt;MIN(Summary!$E$11,Summary!$B$37*12),0,CO5*SUM(Summary!$E$6:$E$7)/12)</f>
        <v>70739.488299425357</v>
      </c>
      <c r="CP8" s="179">
        <f>IF(CP3&gt;MIN(Summary!$E$11,Summary!$B$37*12),0,CP5*SUM(Summary!$E$6:$E$7)/12)</f>
        <v>70600.139243295736</v>
      </c>
      <c r="CQ8" s="179">
        <f>IF(CQ3&gt;MIN(Summary!$E$11,Summary!$B$37*12),0,CQ5*SUM(Summary!$E$6:$E$7)/12)</f>
        <v>70460.360527576384</v>
      </c>
      <c r="CR8" s="179">
        <f>IF(CR3&gt;MIN(Summary!$E$11,Summary!$B$37*12),0,CR5*SUM(Summary!$E$6:$E$7)/12)</f>
        <v>70320.150827483551</v>
      </c>
      <c r="CS8" s="179">
        <f>IF(CS3&gt;MIN(Summary!$E$11,Summary!$B$37*12),0,CS5*SUM(Summary!$E$6:$E$7)/12)</f>
        <v>70179.508814148779</v>
      </c>
      <c r="CT8" s="179">
        <f>IF(CT3&gt;MIN(Summary!$E$11,Summary!$B$37*12),0,CT5*SUM(Summary!$E$6:$E$7)/12)</f>
        <v>70038.433154606231</v>
      </c>
      <c r="CU8" s="179">
        <f>IF(CU3&gt;MIN(Summary!$E$11,Summary!$B$37*12),0,CU5*SUM(Summary!$E$6:$E$7)/12)</f>
        <v>69896.922511780082</v>
      </c>
      <c r="CV8" s="179">
        <f>IF(CV3&gt;MIN(Summary!$E$11,Summary!$B$37*12),0,CV5*SUM(Summary!$E$6:$E$7)/12)</f>
        <v>69754.97554447189</v>
      </c>
      <c r="CW8" s="179">
        <f>IF(CW3&gt;MIN(Summary!$E$11,Summary!$B$37*12),0,CW5*SUM(Summary!$E$6:$E$7)/12)</f>
        <v>69612.590907347825</v>
      </c>
      <c r="CX8" s="179">
        <f>IF(CX3&gt;MIN(Summary!$E$11,Summary!$B$37*12),0,CX5*SUM(Summary!$E$6:$E$7)/12)</f>
        <v>69469.767250925957</v>
      </c>
      <c r="CY8" s="179">
        <f>IF(CY3&gt;MIN(Summary!$E$11,Summary!$B$37*12),0,CY5*SUM(Summary!$E$6:$E$7)/12)</f>
        <v>69326.503221563471</v>
      </c>
      <c r="CZ8" s="179">
        <f>IF(CZ3&gt;MIN(Summary!$E$11,Summary!$B$37*12),0,CZ5*SUM(Summary!$E$6:$E$7)/12)</f>
        <v>69182.797461443784</v>
      </c>
      <c r="DA8" s="179">
        <f>IF(DA3&gt;MIN(Summary!$E$11,Summary!$B$37*12),0,DA5*SUM(Summary!$E$6:$E$7)/12)</f>
        <v>69038.648608563715</v>
      </c>
      <c r="DB8" s="179">
        <f>IF(DB3&gt;MIN(Summary!$E$11,Summary!$B$37*12),0,DB5*SUM(Summary!$E$6:$E$7)/12)</f>
        <v>68894.055296720602</v>
      </c>
      <c r="DC8" s="179">
        <f>IF(DC3&gt;MIN(Summary!$E$11,Summary!$B$37*12),0,DC5*SUM(Summary!$E$6:$E$7)/12)</f>
        <v>68749.01615549931</v>
      </c>
      <c r="DD8" s="179">
        <f>IF(DD3&gt;MIN(Summary!$E$11,Summary!$B$37*12),0,DD5*SUM(Summary!$E$6:$E$7)/12)</f>
        <v>68603.52981025925</v>
      </c>
      <c r="DE8" s="179">
        <f>IF(DE3&gt;MIN(Summary!$E$11,Summary!$B$37*12),0,DE5*SUM(Summary!$E$6:$E$7)/12)</f>
        <v>68457.594882121368</v>
      </c>
      <c r="DF8" s="179">
        <f>IF(DF3&gt;MIN(Summary!$E$11,Summary!$B$37*12),0,DF5*SUM(Summary!$E$6:$E$7)/12)</f>
        <v>68311.209987955051</v>
      </c>
      <c r="DG8" s="179">
        <f>IF(DG3&gt;MIN(Summary!$E$11,Summary!$B$37*12),0,DG5*SUM(Summary!$E$6:$E$7)/12)</f>
        <v>68164.373740365074</v>
      </c>
      <c r="DH8" s="179">
        <f>IF(DH3&gt;MIN(Summary!$E$11,Summary!$B$37*12),0,DH5*SUM(Summary!$E$6:$E$7)/12)</f>
        <v>68017.084747678338</v>
      </c>
      <c r="DI8" s="179">
        <f>IF(DI3&gt;MIN(Summary!$E$11,Summary!$B$37*12),0,DI5*SUM(Summary!$E$6:$E$7)/12)</f>
        <v>67869.341613930839</v>
      </c>
      <c r="DJ8" s="179">
        <f>IF(DJ3&gt;MIN(Summary!$E$11,Summary!$B$37*12),0,DJ5*SUM(Summary!$E$6:$E$7)/12)</f>
        <v>67721.142938854275</v>
      </c>
      <c r="DK8" s="179">
        <f>IF(DK3&gt;MIN(Summary!$E$11,Summary!$B$37*12),0,DK5*SUM(Summary!$E$6:$E$7)/12)</f>
        <v>67572.487317862891</v>
      </c>
      <c r="DL8" s="179">
        <f>IF(DL3&gt;MIN(Summary!$E$11,Summary!$B$37*12),0,DL5*SUM(Summary!$E$6:$E$7)/12)</f>
        <v>67423.373342040126</v>
      </c>
      <c r="DM8" s="179">
        <f>IF(DM3&gt;MIN(Summary!$E$11,Summary!$B$37*12),0,DM5*SUM(Summary!$E$6:$E$7)/12)</f>
        <v>67273.799598125232</v>
      </c>
      <c r="DN8" s="179">
        <f>IF(DN3&gt;MIN(Summary!$E$11,Summary!$B$37*12),0,DN5*SUM(Summary!$E$6:$E$7)/12)</f>
        <v>67123.764668499949</v>
      </c>
      <c r="DO8" s="179">
        <f>IF(DO3&gt;MIN(Summary!$E$11,Summary!$B$37*12),0,DO5*SUM(Summary!$E$6:$E$7)/12)</f>
        <v>66973.267131174958</v>
      </c>
      <c r="DP8" s="179">
        <f>IF(DP3&gt;MIN(Summary!$E$11,Summary!$B$37*12),0,DP5*SUM(Summary!$E$6:$E$7)/12)</f>
        <v>66822.305559776578</v>
      </c>
      <c r="DQ8" s="179">
        <f>IF(DQ3&gt;MIN(Summary!$E$11,Summary!$B$37*12),0,DQ5*SUM(Summary!$E$6:$E$7)/12)</f>
        <v>66670.878523533043</v>
      </c>
      <c r="DR8" s="180">
        <f>IF(DR3&gt;MIN(Summary!$E$11,Summary!$B$37*12),0,DR5*SUM(Summary!$E$6:$E$7)/12)</f>
        <v>66518.984587261089</v>
      </c>
    </row>
    <row r="9" spans="1:122" x14ac:dyDescent="0.4">
      <c r="A9" s="212">
        <f>SUM(C9:DR9)</f>
        <v>-21524309.938816961</v>
      </c>
      <c r="B9" s="80" t="s">
        <v>132</v>
      </c>
      <c r="C9" s="179">
        <f>IF(C3=MIN(Summary!$E$11,Summary!$B$37*12),-Debt!C5+C7,0)</f>
        <v>0</v>
      </c>
      <c r="D9" s="179">
        <f>IF(D3=MIN(Summary!$E$11,Summary!$B$37*12),-Debt!D5+D7,0)</f>
        <v>0</v>
      </c>
      <c r="E9" s="179">
        <f>IF(E3=MIN(Summary!$E$11,Summary!$B$37*12),-Debt!E5+E7,0)</f>
        <v>0</v>
      </c>
      <c r="F9" s="179">
        <f>IF(F3=MIN(Summary!$E$11,Summary!$B$37*12),-Debt!F5+F7,0)</f>
        <v>0</v>
      </c>
      <c r="G9" s="179">
        <f>IF(G3=MIN(Summary!$E$11,Summary!$B$37*12),-Debt!G5+G7,0)</f>
        <v>0</v>
      </c>
      <c r="H9" s="179">
        <f>IF(H3=MIN(Summary!$E$11,Summary!$B$37*12),-Debt!H5+H7,0)</f>
        <v>0</v>
      </c>
      <c r="I9" s="179">
        <f>IF(I3=MIN(Summary!$E$11,Summary!$B$37*12),-Debt!I5+I7,0)</f>
        <v>0</v>
      </c>
      <c r="J9" s="179">
        <f>IF(J3=MIN(Summary!$E$11,Summary!$B$37*12),-Debt!J5+J7,0)</f>
        <v>0</v>
      </c>
      <c r="K9" s="179">
        <f>IF(K3=MIN(Summary!$E$11,Summary!$B$37*12),-Debt!K5+K7,0)</f>
        <v>0</v>
      </c>
      <c r="L9" s="179">
        <f>IF(L3=MIN(Summary!$E$11,Summary!$B$37*12),-Debt!L5+L7,0)</f>
        <v>0</v>
      </c>
      <c r="M9" s="179">
        <f>IF(M3=MIN(Summary!$E$11,Summary!$B$37*12),-Debt!M5+M7,0)</f>
        <v>0</v>
      </c>
      <c r="N9" s="179">
        <f>IF(N3=MIN(Summary!$E$11,Summary!$B$37*12),-Debt!N5+N7,0)</f>
        <v>0</v>
      </c>
      <c r="O9" s="179">
        <f>IF(O3=MIN(Summary!$E$11,Summary!$B$37*12),-Debt!O5+O7,0)</f>
        <v>0</v>
      </c>
      <c r="P9" s="179">
        <f>IF(P3=MIN(Summary!$E$11,Summary!$B$37*12),-Debt!P5+P7,0)</f>
        <v>0</v>
      </c>
      <c r="Q9" s="179">
        <f>IF(Q3=MIN(Summary!$E$11,Summary!$B$37*12),-Debt!Q5+Q7,0)</f>
        <v>0</v>
      </c>
      <c r="R9" s="179">
        <f>IF(R3=MIN(Summary!$E$11,Summary!$B$37*12),-Debt!R5+R7,0)</f>
        <v>0</v>
      </c>
      <c r="S9" s="179">
        <f>IF(S3=MIN(Summary!$E$11,Summary!$B$37*12),-Debt!S5+S7,0)</f>
        <v>0</v>
      </c>
      <c r="T9" s="179">
        <f>IF(T3=MIN(Summary!$E$11,Summary!$B$37*12),-Debt!T5+T7,0)</f>
        <v>0</v>
      </c>
      <c r="U9" s="179">
        <f>IF(U3=MIN(Summary!$E$11,Summary!$B$37*12),-Debt!U5+U7,0)</f>
        <v>0</v>
      </c>
      <c r="V9" s="179">
        <f>IF(V3=MIN(Summary!$E$11,Summary!$B$37*12),-Debt!V5+V7,0)</f>
        <v>0</v>
      </c>
      <c r="W9" s="179">
        <f>IF(W3=MIN(Summary!$E$11,Summary!$B$37*12),-Debt!W5+W7,0)</f>
        <v>0</v>
      </c>
      <c r="X9" s="179">
        <f>IF(X3=MIN(Summary!$E$11,Summary!$B$37*12),-Debt!X5+X7,0)</f>
        <v>0</v>
      </c>
      <c r="Y9" s="179">
        <f>IF(Y3=MIN(Summary!$E$11,Summary!$B$37*12),-Debt!Y5+Y7,0)</f>
        <v>0</v>
      </c>
      <c r="Z9" s="179">
        <f>IF(Z3=MIN(Summary!$E$11,Summary!$B$37*12),-Debt!Z5+Z7,0)</f>
        <v>0</v>
      </c>
      <c r="AA9" s="179">
        <f>IF(AA3=MIN(Summary!$E$11,Summary!$B$37*12),-Debt!AA5+AA7,0)</f>
        <v>0</v>
      </c>
      <c r="AB9" s="179">
        <f>IF(AB3=MIN(Summary!$E$11,Summary!$B$37*12),-Debt!AB5+AB7,0)</f>
        <v>0</v>
      </c>
      <c r="AC9" s="179">
        <f>IF(AC3=MIN(Summary!$E$11,Summary!$B$37*12),-Debt!AC5+AC7,0)</f>
        <v>0</v>
      </c>
      <c r="AD9" s="179">
        <f>IF(AD3=MIN(Summary!$E$11,Summary!$B$37*12),-Debt!AD5+AD7,0)</f>
        <v>0</v>
      </c>
      <c r="AE9" s="179">
        <f>IF(AE3=MIN(Summary!$E$11,Summary!$B$37*12),-Debt!AE5+AE7,0)</f>
        <v>0</v>
      </c>
      <c r="AF9" s="179">
        <f>IF(AF3=MIN(Summary!$E$11,Summary!$B$37*12),-Debt!AF5+AF7,0)</f>
        <v>0</v>
      </c>
      <c r="AG9" s="179">
        <f>IF(AG3=MIN(Summary!$E$11,Summary!$B$37*12),-Debt!AG5+AG7,0)</f>
        <v>0</v>
      </c>
      <c r="AH9" s="179">
        <f>IF(AH3=MIN(Summary!$E$11,Summary!$B$37*12),-Debt!AH5+AH7,0)</f>
        <v>0</v>
      </c>
      <c r="AI9" s="179">
        <f>IF(AI3=MIN(Summary!$E$11,Summary!$B$37*12),-Debt!AI5+AI7,0)</f>
        <v>0</v>
      </c>
      <c r="AJ9" s="179">
        <f>IF(AJ3=MIN(Summary!$E$11,Summary!$B$37*12),-Debt!AJ5+AJ7,0)</f>
        <v>0</v>
      </c>
      <c r="AK9" s="179">
        <f>IF(AK3=MIN(Summary!$E$11,Summary!$B$37*12),-Debt!AK5+AK7,0)</f>
        <v>0</v>
      </c>
      <c r="AL9" s="179">
        <f>IF(AL3=MIN(Summary!$E$11,Summary!$B$37*12),-Debt!AL5+AL7,0)</f>
        <v>0</v>
      </c>
      <c r="AM9" s="179">
        <f>IF(AM3=MIN(Summary!$E$11,Summary!$B$37*12),-Debt!AM5+AM7,0)</f>
        <v>0</v>
      </c>
      <c r="AN9" s="179">
        <f>IF(AN3=MIN(Summary!$E$11,Summary!$B$37*12),-Debt!AN5+AN7,0)</f>
        <v>0</v>
      </c>
      <c r="AO9" s="179">
        <f>IF(AO3=MIN(Summary!$E$11,Summary!$B$37*12),-Debt!AO5+AO7,0)</f>
        <v>0</v>
      </c>
      <c r="AP9" s="179">
        <f>IF(AP3=MIN(Summary!$E$11,Summary!$B$37*12),-Debt!AP5+AP7,0)</f>
        <v>0</v>
      </c>
      <c r="AQ9" s="179">
        <f>IF(AQ3=MIN(Summary!$E$11,Summary!$B$37*12),-Debt!AQ5+AQ7,0)</f>
        <v>0</v>
      </c>
      <c r="AR9" s="179">
        <f>IF(AR3=MIN(Summary!$E$11,Summary!$B$37*12),-Debt!AR5+AR7,0)</f>
        <v>0</v>
      </c>
      <c r="AS9" s="179">
        <f>IF(AS3=MIN(Summary!$E$11,Summary!$B$37*12),-Debt!AS5+AS7,0)</f>
        <v>0</v>
      </c>
      <c r="AT9" s="179">
        <f>IF(AT3=MIN(Summary!$E$11,Summary!$B$37*12),-Debt!AT5+AT7,0)</f>
        <v>0</v>
      </c>
      <c r="AU9" s="179">
        <f>IF(AU3=MIN(Summary!$E$11,Summary!$B$37*12),-Debt!AU5+AU7,0)</f>
        <v>0</v>
      </c>
      <c r="AV9" s="179">
        <f>IF(AV3=MIN(Summary!$E$11,Summary!$B$37*12),-Debt!AV5+AV7,0)</f>
        <v>0</v>
      </c>
      <c r="AW9" s="179">
        <f>IF(AW3=MIN(Summary!$E$11,Summary!$B$37*12),-Debt!AW5+AW7,0)</f>
        <v>0</v>
      </c>
      <c r="AX9" s="179">
        <f>IF(AX3=MIN(Summary!$E$11,Summary!$B$37*12),-Debt!AX5+AX7,0)</f>
        <v>0</v>
      </c>
      <c r="AY9" s="179">
        <f>IF(AY3=MIN(Summary!$E$11,Summary!$B$37*12),-Debt!AY5+AY7,0)</f>
        <v>0</v>
      </c>
      <c r="AZ9" s="179">
        <f>IF(AZ3=MIN(Summary!$E$11,Summary!$B$37*12),-Debt!AZ5+AZ7,0)</f>
        <v>0</v>
      </c>
      <c r="BA9" s="179">
        <f>IF(BA3=MIN(Summary!$E$11,Summary!$B$37*12),-Debt!BA5+BA7,0)</f>
        <v>0</v>
      </c>
      <c r="BB9" s="179">
        <f>IF(BB3=MIN(Summary!$E$11,Summary!$B$37*12),-Debt!BB5+BB7,0)</f>
        <v>0</v>
      </c>
      <c r="BC9" s="179">
        <f>IF(BC3=MIN(Summary!$E$11,Summary!$B$37*12),-Debt!BC5+BC7,0)</f>
        <v>0</v>
      </c>
      <c r="BD9" s="179">
        <f>IF(BD3=MIN(Summary!$E$11,Summary!$B$37*12),-Debt!BD5+BD7,0)</f>
        <v>0</v>
      </c>
      <c r="BE9" s="179">
        <f>IF(BE3=MIN(Summary!$E$11,Summary!$B$37*12),-Debt!BE5+BE7,0)</f>
        <v>0</v>
      </c>
      <c r="BF9" s="179">
        <f>IF(BF3=MIN(Summary!$E$11,Summary!$B$37*12),-Debt!BF5+BF7,0)</f>
        <v>0</v>
      </c>
      <c r="BG9" s="179">
        <f>IF(BG3=MIN(Summary!$E$11,Summary!$B$37*12),-Debt!BG5+BG7,0)</f>
        <v>0</v>
      </c>
      <c r="BH9" s="179">
        <f>IF(BH3=MIN(Summary!$E$11,Summary!$B$37*12),-Debt!BH5+BH7,0)</f>
        <v>0</v>
      </c>
      <c r="BI9" s="179">
        <f>IF(BI3=MIN(Summary!$E$11,Summary!$B$37*12),-Debt!BI5+BI7,0)</f>
        <v>0</v>
      </c>
      <c r="BJ9" s="179">
        <f>IF(BJ3=MIN(Summary!$E$11,Summary!$B$37*12),-Debt!BJ5+BJ7,0)</f>
        <v>0</v>
      </c>
      <c r="BK9" s="179">
        <f>IF(BK3=MIN(Summary!$E$11,Summary!$B$37*12),-Debt!BK5+BK7,0)</f>
        <v>0</v>
      </c>
      <c r="BL9" s="179">
        <f>IF(BL3=MIN(Summary!$E$11,Summary!$B$37*12),-Debt!BL5+BL7,0)</f>
        <v>0</v>
      </c>
      <c r="BM9" s="179">
        <f>IF(BM3=MIN(Summary!$E$11,Summary!$B$37*12),-Debt!BM5+BM7,0)</f>
        <v>0</v>
      </c>
      <c r="BN9" s="179">
        <f>IF(BN3=MIN(Summary!$E$11,Summary!$B$37*12),-Debt!BN5+BN7,0)</f>
        <v>0</v>
      </c>
      <c r="BO9" s="179">
        <f>IF(BO3=MIN(Summary!$E$11,Summary!$B$37*12),-Debt!BO5+BO7,0)</f>
        <v>0</v>
      </c>
      <c r="BP9" s="179">
        <f>IF(BP3=MIN(Summary!$E$11,Summary!$B$37*12),-Debt!BP5+BP7,0)</f>
        <v>0</v>
      </c>
      <c r="BQ9" s="179">
        <f>IF(BQ3=MIN(Summary!$E$11,Summary!$B$37*12),-Debt!BQ5+BQ7,0)</f>
        <v>0</v>
      </c>
      <c r="BR9" s="179">
        <f>IF(BR3=MIN(Summary!$E$11,Summary!$B$37*12),-Debt!BR5+BR7,0)</f>
        <v>0</v>
      </c>
      <c r="BS9" s="179">
        <f>IF(BS3=MIN(Summary!$E$11,Summary!$B$37*12),-Debt!BS5+BS7,0)</f>
        <v>0</v>
      </c>
      <c r="BT9" s="179">
        <f>IF(BT3=MIN(Summary!$E$11,Summary!$B$37*12),-Debt!BT5+BT7,0)</f>
        <v>0</v>
      </c>
      <c r="BU9" s="179">
        <f>IF(BU3=MIN(Summary!$E$11,Summary!$B$37*12),-Debt!BU5+BU7,0)</f>
        <v>0</v>
      </c>
      <c r="BV9" s="179">
        <f>IF(BV3=MIN(Summary!$E$11,Summary!$B$37*12),-Debt!BV5+BV7,0)</f>
        <v>0</v>
      </c>
      <c r="BW9" s="179">
        <f>IF(BW3=MIN(Summary!$E$11,Summary!$B$37*12),-Debt!BW5+BW7,0)</f>
        <v>0</v>
      </c>
      <c r="BX9" s="179">
        <f>IF(BX3=MIN(Summary!$E$11,Summary!$B$37*12),-Debt!BX5+BX7,0)</f>
        <v>0</v>
      </c>
      <c r="BY9" s="179">
        <f>IF(BY3=MIN(Summary!$E$11,Summary!$B$37*12),-Debt!BY5+BY7,0)</f>
        <v>0</v>
      </c>
      <c r="BZ9" s="179">
        <f>IF(BZ3=MIN(Summary!$E$11,Summary!$B$37*12),-Debt!BZ5+BZ7,0)</f>
        <v>0</v>
      </c>
      <c r="CA9" s="179">
        <f>IF(CA3=MIN(Summary!$E$11,Summary!$B$37*12),-Debt!CA5+CA7,0)</f>
        <v>0</v>
      </c>
      <c r="CB9" s="179">
        <f>IF(CB3=MIN(Summary!$E$11,Summary!$B$37*12),-Debt!CB5+CB7,0)</f>
        <v>0</v>
      </c>
      <c r="CC9" s="179">
        <f>IF(CC3=MIN(Summary!$E$11,Summary!$B$37*12),-Debt!CC5+CC7,0)</f>
        <v>0</v>
      </c>
      <c r="CD9" s="179">
        <f>IF(CD3=MIN(Summary!$E$11,Summary!$B$37*12),-Debt!CD5+CD7,0)</f>
        <v>0</v>
      </c>
      <c r="CE9" s="179">
        <f>IF(CE3=MIN(Summary!$E$11,Summary!$B$37*12),-Debt!CE5+CE7,0)</f>
        <v>0</v>
      </c>
      <c r="CF9" s="179">
        <f>IF(CF3=MIN(Summary!$E$11,Summary!$B$37*12),-Debt!CF5+CF7,0)</f>
        <v>0</v>
      </c>
      <c r="CG9" s="179">
        <f>IF(CG3=MIN(Summary!$E$11,Summary!$B$37*12),-Debt!CG5+CG7,0)</f>
        <v>0</v>
      </c>
      <c r="CH9" s="179">
        <f>IF(CH3=MIN(Summary!$E$11,Summary!$B$37*12),-Debt!CH5+CH7,0)</f>
        <v>0</v>
      </c>
      <c r="CI9" s="179">
        <f>IF(CI3=MIN(Summary!$E$11,Summary!$B$37*12),-Debt!CI5+CI7,0)</f>
        <v>0</v>
      </c>
      <c r="CJ9" s="179">
        <f>IF(CJ3=MIN(Summary!$E$11,Summary!$B$37*12),-Debt!CJ5+CJ7,0)</f>
        <v>0</v>
      </c>
      <c r="CK9" s="179">
        <f>IF(CK3=MIN(Summary!$E$11,Summary!$B$37*12),-Debt!CK5+CK7,0)</f>
        <v>0</v>
      </c>
      <c r="CL9" s="179">
        <f>IF(CL3=MIN(Summary!$E$11,Summary!$B$37*12),-Debt!CL5+CL7,0)</f>
        <v>0</v>
      </c>
      <c r="CM9" s="179">
        <f>IF(CM3=MIN(Summary!$E$11,Summary!$B$37*12),-Debt!CM5+CM7,0)</f>
        <v>0</v>
      </c>
      <c r="CN9" s="179">
        <f>IF(CN3=MIN(Summary!$E$11,Summary!$B$37*12),-Debt!CN5+CN7,0)</f>
        <v>0</v>
      </c>
      <c r="CO9" s="179">
        <f>IF(CO3=MIN(Summary!$E$11,Summary!$B$37*12),-Debt!CO5+CO7,0)</f>
        <v>0</v>
      </c>
      <c r="CP9" s="179">
        <f>IF(CP3=MIN(Summary!$E$11,Summary!$B$37*12),-Debt!CP5+CP7,0)</f>
        <v>0</v>
      </c>
      <c r="CQ9" s="179">
        <f>IF(CQ3=MIN(Summary!$E$11,Summary!$B$37*12),-Debt!CQ5+CQ7,0)</f>
        <v>0</v>
      </c>
      <c r="CR9" s="179">
        <f>IF(CR3=MIN(Summary!$E$11,Summary!$B$37*12),-Debt!CR5+CR7,0)</f>
        <v>0</v>
      </c>
      <c r="CS9" s="179">
        <f>IF(CS3=MIN(Summary!$E$11,Summary!$B$37*12),-Debt!CS5+CS7,0)</f>
        <v>0</v>
      </c>
      <c r="CT9" s="179">
        <f>IF(CT3=MIN(Summary!$E$11,Summary!$B$37*12),-Debt!CT5+CT7,0)</f>
        <v>0</v>
      </c>
      <c r="CU9" s="179">
        <f>IF(CU3=MIN(Summary!$E$11,Summary!$B$37*12),-Debt!CU5+CU7,0)</f>
        <v>0</v>
      </c>
      <c r="CV9" s="179">
        <f>IF(CV3=MIN(Summary!$E$11,Summary!$B$37*12),-Debt!CV5+CV7,0)</f>
        <v>0</v>
      </c>
      <c r="CW9" s="179">
        <f>IF(CW3=MIN(Summary!$E$11,Summary!$B$37*12),-Debt!CW5+CW7,0)</f>
        <v>0</v>
      </c>
      <c r="CX9" s="179">
        <f>IF(CX3=MIN(Summary!$E$11,Summary!$B$37*12),-Debt!CX5+CX7,0)</f>
        <v>0</v>
      </c>
      <c r="CY9" s="179">
        <f>IF(CY3=MIN(Summary!$E$11,Summary!$B$37*12),-Debt!CY5+CY7,0)</f>
        <v>0</v>
      </c>
      <c r="CZ9" s="179">
        <f>IF(CZ3=MIN(Summary!$E$11,Summary!$B$37*12),-Debt!CZ5+CZ7,0)</f>
        <v>0</v>
      </c>
      <c r="DA9" s="179">
        <f>IF(DA3=MIN(Summary!$E$11,Summary!$B$37*12),-Debt!DA5+DA7,0)</f>
        <v>0</v>
      </c>
      <c r="DB9" s="179">
        <f>IF(DB3=MIN(Summary!$E$11,Summary!$B$37*12),-Debt!DB5+DB7,0)</f>
        <v>0</v>
      </c>
      <c r="DC9" s="179">
        <f>IF(DC3=MIN(Summary!$E$11,Summary!$B$37*12),-Debt!DC5+DC7,0)</f>
        <v>0</v>
      </c>
      <c r="DD9" s="179">
        <f>IF(DD3=MIN(Summary!$E$11,Summary!$B$37*12),-Debt!DD5+DD7,0)</f>
        <v>0</v>
      </c>
      <c r="DE9" s="179">
        <f>IF(DE3=MIN(Summary!$E$11,Summary!$B$37*12),-Debt!DE5+DE7,0)</f>
        <v>0</v>
      </c>
      <c r="DF9" s="179">
        <f>IF(DF3=MIN(Summary!$E$11,Summary!$B$37*12),-Debt!DF5+DF7,0)</f>
        <v>0</v>
      </c>
      <c r="DG9" s="179">
        <f>IF(DG3=MIN(Summary!$E$11,Summary!$B$37*12),-Debt!DG5+DG7,0)</f>
        <v>0</v>
      </c>
      <c r="DH9" s="179">
        <f>IF(DH3=MIN(Summary!$E$11,Summary!$B$37*12),-Debt!DH5+DH7,0)</f>
        <v>0</v>
      </c>
      <c r="DI9" s="179">
        <f>IF(DI3=MIN(Summary!$E$11,Summary!$B$37*12),-Debt!DI5+DI7,0)</f>
        <v>0</v>
      </c>
      <c r="DJ9" s="179">
        <f>IF(DJ3=MIN(Summary!$E$11,Summary!$B$37*12),-Debt!DJ5+DJ7,0)</f>
        <v>0</v>
      </c>
      <c r="DK9" s="179">
        <f>IF(DK3=MIN(Summary!$E$11,Summary!$B$37*12),-Debt!DK5+DK7,0)</f>
        <v>0</v>
      </c>
      <c r="DL9" s="179">
        <f>IF(DL3=MIN(Summary!$E$11,Summary!$B$37*12),-Debt!DL5+DL7,0)</f>
        <v>0</v>
      </c>
      <c r="DM9" s="179">
        <f>IF(DM3=MIN(Summary!$E$11,Summary!$B$37*12),-Debt!DM5+DM7,0)</f>
        <v>0</v>
      </c>
      <c r="DN9" s="179">
        <f>IF(DN3=MIN(Summary!$E$11,Summary!$B$37*12),-Debt!DN5+DN7,0)</f>
        <v>0</v>
      </c>
      <c r="DO9" s="179">
        <f>IF(DO3=MIN(Summary!$E$11,Summary!$B$37*12),-Debt!DO5+DO7,0)</f>
        <v>0</v>
      </c>
      <c r="DP9" s="179">
        <f>IF(DP3=MIN(Summary!$E$11,Summary!$B$37*12),-Debt!DP5+DP7,0)</f>
        <v>0</v>
      </c>
      <c r="DQ9" s="179">
        <f>IF(DQ3=MIN(Summary!$E$11,Summary!$B$37*12),-Debt!DQ5+DQ7,0)</f>
        <v>0</v>
      </c>
      <c r="DR9" s="179">
        <f>IF(DR3=MIN(Summary!$E$11,Summary!$B$37*12),-Debt!DR5+DR7,0)</f>
        <v>-21524309.938816961</v>
      </c>
    </row>
    <row r="10" spans="1:122" x14ac:dyDescent="0.4">
      <c r="B10" s="110" t="s">
        <v>77</v>
      </c>
      <c r="C10" s="187">
        <f>C5-C7+C9</f>
        <v>25187500</v>
      </c>
      <c r="D10" s="187">
        <f t="shared" ref="D10:BO10" si="6">D5-D7+D9</f>
        <v>25187500</v>
      </c>
      <c r="E10" s="187">
        <f t="shared" si="6"/>
        <v>25187500</v>
      </c>
      <c r="F10" s="187">
        <f t="shared" si="6"/>
        <v>25187500</v>
      </c>
      <c r="G10" s="187">
        <f t="shared" si="6"/>
        <v>25187500</v>
      </c>
      <c r="H10" s="187">
        <f t="shared" si="6"/>
        <v>25187500</v>
      </c>
      <c r="I10" s="187">
        <f t="shared" si="6"/>
        <v>25187500</v>
      </c>
      <c r="J10" s="187">
        <f t="shared" si="6"/>
        <v>25187500</v>
      </c>
      <c r="K10" s="187">
        <f t="shared" si="6"/>
        <v>25187500</v>
      </c>
      <c r="L10" s="187">
        <f t="shared" si="6"/>
        <v>25187500</v>
      </c>
      <c r="M10" s="187">
        <f t="shared" si="6"/>
        <v>25187500</v>
      </c>
      <c r="N10" s="187">
        <f t="shared" si="6"/>
        <v>25187500</v>
      </c>
      <c r="O10" s="187">
        <f t="shared" si="6"/>
        <v>25187500</v>
      </c>
      <c r="P10" s="187">
        <f t="shared" si="6"/>
        <v>25187500</v>
      </c>
      <c r="Q10" s="187">
        <f t="shared" si="6"/>
        <v>25187500</v>
      </c>
      <c r="R10" s="187">
        <f t="shared" si="6"/>
        <v>25187500</v>
      </c>
      <c r="S10" s="187">
        <f t="shared" si="6"/>
        <v>25187500</v>
      </c>
      <c r="T10" s="187">
        <f t="shared" si="6"/>
        <v>25187500</v>
      </c>
      <c r="U10" s="187">
        <f t="shared" si="6"/>
        <v>25187500</v>
      </c>
      <c r="V10" s="187">
        <f t="shared" si="6"/>
        <v>25187500</v>
      </c>
      <c r="W10" s="187">
        <f t="shared" si="6"/>
        <v>25187500</v>
      </c>
      <c r="X10" s="187">
        <f t="shared" si="6"/>
        <v>25187500</v>
      </c>
      <c r="Y10" s="187">
        <f t="shared" si="6"/>
        <v>25187500</v>
      </c>
      <c r="Z10" s="187">
        <f t="shared" si="6"/>
        <v>25187500</v>
      </c>
      <c r="AA10" s="187">
        <f t="shared" si="6"/>
        <v>25187500</v>
      </c>
      <c r="AB10" s="187">
        <f t="shared" si="6"/>
        <v>25187500</v>
      </c>
      <c r="AC10" s="187">
        <f t="shared" si="6"/>
        <v>25187500</v>
      </c>
      <c r="AD10" s="187">
        <f t="shared" si="6"/>
        <v>25187500</v>
      </c>
      <c r="AE10" s="187">
        <f t="shared" si="6"/>
        <v>25187500</v>
      </c>
      <c r="AF10" s="187">
        <f t="shared" si="6"/>
        <v>25187500</v>
      </c>
      <c r="AG10" s="187">
        <f t="shared" si="6"/>
        <v>25187500</v>
      </c>
      <c r="AH10" s="187">
        <f t="shared" si="6"/>
        <v>25187500</v>
      </c>
      <c r="AI10" s="187">
        <f t="shared" si="6"/>
        <v>25187500</v>
      </c>
      <c r="AJ10" s="187">
        <f t="shared" si="6"/>
        <v>25187500</v>
      </c>
      <c r="AK10" s="187">
        <f t="shared" si="6"/>
        <v>25187500</v>
      </c>
      <c r="AL10" s="187">
        <f t="shared" si="6"/>
        <v>25187500</v>
      </c>
      <c r="AM10" s="187">
        <f t="shared" si="6"/>
        <v>25149227.681559436</v>
      </c>
      <c r="AN10" s="187">
        <f t="shared" si="6"/>
        <v>25110837.356803682</v>
      </c>
      <c r="AO10" s="187">
        <f t="shared" si="6"/>
        <v>25072328.661879931</v>
      </c>
      <c r="AP10" s="187">
        <f t="shared" si="6"/>
        <v>25033701.231813498</v>
      </c>
      <c r="AQ10" s="187">
        <f t="shared" si="6"/>
        <v>24994954.700504359</v>
      </c>
      <c r="AR10" s="187">
        <f t="shared" si="6"/>
        <v>24956088.700723685</v>
      </c>
      <c r="AS10" s="187">
        <f t="shared" si="6"/>
        <v>24917102.864110354</v>
      </c>
      <c r="AT10" s="187">
        <f t="shared" si="6"/>
        <v>24877996.821167465</v>
      </c>
      <c r="AU10" s="187">
        <f t="shared" si="6"/>
        <v>24838770.201258834</v>
      </c>
      <c r="AV10" s="187">
        <f t="shared" si="6"/>
        <v>24799422.632605486</v>
      </c>
      <c r="AW10" s="187">
        <f t="shared" si="6"/>
        <v>24759953.742282122</v>
      </c>
      <c r="AX10" s="187">
        <f t="shared" si="6"/>
        <v>24720363.156213596</v>
      </c>
      <c r="AY10" s="187">
        <f t="shared" si="6"/>
        <v>24680650.499171358</v>
      </c>
      <c r="AZ10" s="187">
        <f t="shared" si="6"/>
        <v>24640815.394769907</v>
      </c>
      <c r="BA10" s="187">
        <f t="shared" si="6"/>
        <v>24600857.465463217</v>
      </c>
      <c r="BB10" s="187">
        <f t="shared" si="6"/>
        <v>24560776.332541164</v>
      </c>
      <c r="BC10" s="187">
        <f t="shared" si="6"/>
        <v>24520571.616125938</v>
      </c>
      <c r="BD10" s="187">
        <f t="shared" si="6"/>
        <v>24480242.93516843</v>
      </c>
      <c r="BE10" s="187">
        <f t="shared" si="6"/>
        <v>24439789.907444637</v>
      </c>
      <c r="BF10" s="187">
        <f t="shared" si="6"/>
        <v>24399212.149552029</v>
      </c>
      <c r="BG10" s="187">
        <f t="shared" si="6"/>
        <v>24358509.276905917</v>
      </c>
      <c r="BH10" s="187">
        <f t="shared" si="6"/>
        <v>24317680.903735813</v>
      </c>
      <c r="BI10" s="187">
        <f t="shared" si="6"/>
        <v>24276726.643081769</v>
      </c>
      <c r="BJ10" s="187">
        <f t="shared" si="6"/>
        <v>24235646.106790707</v>
      </c>
      <c r="BK10" s="187">
        <f t="shared" si="6"/>
        <v>24194438.905512746</v>
      </c>
      <c r="BL10" s="187">
        <f t="shared" si="6"/>
        <v>24153104.648697514</v>
      </c>
      <c r="BM10" s="187">
        <f t="shared" si="6"/>
        <v>24111642.944590434</v>
      </c>
      <c r="BN10" s="187">
        <f t="shared" si="6"/>
        <v>24070053.400229026</v>
      </c>
      <c r="BO10" s="187">
        <f t="shared" si="6"/>
        <v>24028335.62143917</v>
      </c>
      <c r="BP10" s="187">
        <f t="shared" ref="BP10:DR10" si="7">BP5-BP7+BP9</f>
        <v>23986489.212831378</v>
      </c>
      <c r="BQ10" s="187">
        <f t="shared" si="7"/>
        <v>23944513.777797043</v>
      </c>
      <c r="BR10" s="187">
        <f t="shared" si="7"/>
        <v>23902408.918504689</v>
      </c>
      <c r="BS10" s="187">
        <f t="shared" si="7"/>
        <v>23860174.235896181</v>
      </c>
      <c r="BT10" s="187">
        <f t="shared" si="7"/>
        <v>23817809.329682965</v>
      </c>
      <c r="BU10" s="187">
        <f t="shared" si="7"/>
        <v>23775313.798342258</v>
      </c>
      <c r="BV10" s="187">
        <f t="shared" si="7"/>
        <v>23732687.239113249</v>
      </c>
      <c r="BW10" s="187">
        <f t="shared" si="7"/>
        <v>23689929.247993287</v>
      </c>
      <c r="BX10" s="187">
        <f t="shared" si="7"/>
        <v>23647039.419734035</v>
      </c>
      <c r="BY10" s="187">
        <f t="shared" si="7"/>
        <v>23604017.347837653</v>
      </c>
      <c r="BZ10" s="187">
        <f t="shared" si="7"/>
        <v>23560862.624552924</v>
      </c>
      <c r="CA10" s="187">
        <f t="shared" si="7"/>
        <v>23517574.840871401</v>
      </c>
      <c r="CB10" s="187">
        <f t="shared" si="7"/>
        <v>23474153.586523525</v>
      </c>
      <c r="CC10" s="187">
        <f t="shared" si="7"/>
        <v>23430598.449974742</v>
      </c>
      <c r="CD10" s="187">
        <f t="shared" si="7"/>
        <v>23386909.018421602</v>
      </c>
      <c r="CE10" s="187">
        <f t="shared" si="7"/>
        <v>23343084.87778784</v>
      </c>
      <c r="CF10" s="187">
        <f t="shared" si="7"/>
        <v>23299125.612720456</v>
      </c>
      <c r="CG10" s="187">
        <f t="shared" si="7"/>
        <v>23255030.806585781</v>
      </c>
      <c r="CH10" s="187">
        <f t="shared" si="7"/>
        <v>23210800.041465525</v>
      </c>
      <c r="CI10" s="187">
        <f t="shared" si="7"/>
        <v>23166432.898152813</v>
      </c>
      <c r="CJ10" s="187">
        <f t="shared" si="7"/>
        <v>23121928.956148222</v>
      </c>
      <c r="CK10" s="187">
        <f t="shared" si="7"/>
        <v>23077287.793655783</v>
      </c>
      <c r="CL10" s="187">
        <f t="shared" si="7"/>
        <v>23032508.987578992</v>
      </c>
      <c r="CM10" s="187">
        <f t="shared" si="7"/>
        <v>22987592.113516796</v>
      </c>
      <c r="CN10" s="187">
        <f t="shared" si="7"/>
        <v>22942536.745759577</v>
      </c>
      <c r="CO10" s="187">
        <f t="shared" si="7"/>
        <v>22897342.457285106</v>
      </c>
      <c r="CP10" s="187">
        <f t="shared" si="7"/>
        <v>22852008.819754504</v>
      </c>
      <c r="CQ10" s="187">
        <f t="shared" si="7"/>
        <v>22806535.403508183</v>
      </c>
      <c r="CR10" s="187">
        <f t="shared" si="7"/>
        <v>22760921.777561769</v>
      </c>
      <c r="CS10" s="187">
        <f t="shared" si="7"/>
        <v>22715167.509602021</v>
      </c>
      <c r="CT10" s="187">
        <f t="shared" si="7"/>
        <v>22669272.165982731</v>
      </c>
      <c r="CU10" s="187">
        <f t="shared" si="7"/>
        <v>22623235.311720613</v>
      </c>
      <c r="CV10" s="187">
        <f t="shared" si="7"/>
        <v>22577056.510491189</v>
      </c>
      <c r="CW10" s="187">
        <f t="shared" si="7"/>
        <v>22530735.324624639</v>
      </c>
      <c r="CX10" s="187">
        <f t="shared" si="7"/>
        <v>22484271.315101668</v>
      </c>
      <c r="CY10" s="187">
        <f t="shared" si="7"/>
        <v>22437664.041549336</v>
      </c>
      <c r="CZ10" s="187">
        <f t="shared" si="7"/>
        <v>22390913.062236883</v>
      </c>
      <c r="DA10" s="187">
        <f t="shared" si="7"/>
        <v>22344017.934071548</v>
      </c>
      <c r="DB10" s="187">
        <f t="shared" si="7"/>
        <v>22296978.212594371</v>
      </c>
      <c r="DC10" s="187">
        <f t="shared" si="7"/>
        <v>22249793.451975975</v>
      </c>
      <c r="DD10" s="187">
        <f t="shared" si="7"/>
        <v>22202463.205012336</v>
      </c>
      <c r="DE10" s="187">
        <f t="shared" si="7"/>
        <v>22154987.02312056</v>
      </c>
      <c r="DF10" s="187">
        <f t="shared" si="7"/>
        <v>22107364.456334617</v>
      </c>
      <c r="DG10" s="187">
        <f t="shared" si="7"/>
        <v>22059595.053301085</v>
      </c>
      <c r="DH10" s="187">
        <f t="shared" si="7"/>
        <v>22011678.361274868</v>
      </c>
      <c r="DI10" s="187">
        <f t="shared" si="7"/>
        <v>21963613.926114902</v>
      </c>
      <c r="DJ10" s="187">
        <f t="shared" si="7"/>
        <v>21915401.292279858</v>
      </c>
      <c r="DK10" s="187">
        <f t="shared" si="7"/>
        <v>21867040.002823826</v>
      </c>
      <c r="DL10" s="187">
        <f t="shared" si="7"/>
        <v>21818529.599391971</v>
      </c>
      <c r="DM10" s="187">
        <f t="shared" si="7"/>
        <v>21769869.622216199</v>
      </c>
      <c r="DN10" s="187">
        <f t="shared" si="7"/>
        <v>21721059.610110801</v>
      </c>
      <c r="DO10" s="187">
        <f t="shared" si="7"/>
        <v>21672099.10046808</v>
      </c>
      <c r="DP10" s="187">
        <f t="shared" si="7"/>
        <v>21622987.629253961</v>
      </c>
      <c r="DQ10" s="187">
        <f t="shared" si="7"/>
        <v>21573724.731003597</v>
      </c>
      <c r="DR10" s="188">
        <f t="shared" si="7"/>
        <v>0</v>
      </c>
    </row>
    <row r="12" spans="1:122" x14ac:dyDescent="0.4">
      <c r="A12" s="344" t="s">
        <v>127</v>
      </c>
      <c r="B12" s="168" t="s">
        <v>69</v>
      </c>
      <c r="C12" s="337"/>
      <c r="D12" s="337"/>
      <c r="E12" s="337"/>
      <c r="F12" s="337"/>
      <c r="G12" s="337"/>
      <c r="H12" s="337"/>
      <c r="I12" s="337"/>
      <c r="J12" s="337"/>
      <c r="K12" s="337"/>
      <c r="L12" s="337"/>
      <c r="M12" s="337"/>
      <c r="N12" s="337"/>
      <c r="O12" s="337"/>
      <c r="P12" s="337"/>
      <c r="Q12" s="337"/>
      <c r="R12" s="337"/>
      <c r="S12" s="337"/>
      <c r="T12" s="337"/>
      <c r="U12" s="337"/>
      <c r="V12" s="337"/>
      <c r="W12" s="337"/>
      <c r="X12" s="337"/>
      <c r="Y12" s="337"/>
      <c r="Z12" s="337"/>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45"/>
    </row>
    <row r="13" spans="1:122" x14ac:dyDescent="0.4">
      <c r="A13" s="329" t="str">
        <f>IF(ABS(A15-(A17-A19))&lt;0.01,"OK","ERROR")</f>
        <v>OK</v>
      </c>
      <c r="B13" s="110" t="s">
        <v>70</v>
      </c>
      <c r="C13" s="64">
        <v>1</v>
      </c>
      <c r="D13" s="65">
        <f>C13+1</f>
        <v>2</v>
      </c>
      <c r="E13" s="65">
        <f t="shared" ref="E13" si="8">D13+1</f>
        <v>3</v>
      </c>
      <c r="F13" s="65">
        <f t="shared" ref="F13" si="9">E13+1</f>
        <v>4</v>
      </c>
      <c r="G13" s="65">
        <f t="shared" ref="G13" si="10">F13+1</f>
        <v>5</v>
      </c>
      <c r="H13" s="65">
        <f t="shared" ref="H13" si="11">G13+1</f>
        <v>6</v>
      </c>
      <c r="I13" s="65">
        <f t="shared" ref="I13" si="12">H13+1</f>
        <v>7</v>
      </c>
      <c r="J13" s="65">
        <f t="shared" ref="J13" si="13">I13+1</f>
        <v>8</v>
      </c>
      <c r="K13" s="65">
        <f t="shared" ref="K13" si="14">J13+1</f>
        <v>9</v>
      </c>
      <c r="L13" s="65">
        <f t="shared" ref="L13" si="15">K13+1</f>
        <v>10</v>
      </c>
      <c r="M13" s="65">
        <f t="shared" ref="M13" si="16">L13+1</f>
        <v>11</v>
      </c>
      <c r="N13" s="65">
        <f t="shared" ref="N13" si="17">M13+1</f>
        <v>12</v>
      </c>
      <c r="O13" s="65">
        <f t="shared" ref="O13" si="18">N13+1</f>
        <v>13</v>
      </c>
      <c r="P13" s="65">
        <f t="shared" ref="P13" si="19">O13+1</f>
        <v>14</v>
      </c>
      <c r="Q13" s="65">
        <f t="shared" ref="Q13" si="20">P13+1</f>
        <v>15</v>
      </c>
      <c r="R13" s="65">
        <f t="shared" ref="R13" si="21">Q13+1</f>
        <v>16</v>
      </c>
      <c r="S13" s="65">
        <f t="shared" ref="S13" si="22">R13+1</f>
        <v>17</v>
      </c>
      <c r="T13" s="65">
        <f t="shared" ref="T13" si="23">S13+1</f>
        <v>18</v>
      </c>
      <c r="U13" s="65">
        <f t="shared" ref="U13" si="24">T13+1</f>
        <v>19</v>
      </c>
      <c r="V13" s="65">
        <f t="shared" ref="V13" si="25">U13+1</f>
        <v>20</v>
      </c>
      <c r="W13" s="65">
        <f t="shared" ref="W13" si="26">V13+1</f>
        <v>21</v>
      </c>
      <c r="X13" s="65">
        <f t="shared" ref="X13" si="27">W13+1</f>
        <v>22</v>
      </c>
      <c r="Y13" s="65">
        <f t="shared" ref="Y13" si="28">X13+1</f>
        <v>23</v>
      </c>
      <c r="Z13" s="65">
        <f t="shared" ref="Z13" si="29">Y13+1</f>
        <v>24</v>
      </c>
      <c r="AA13" s="65">
        <f t="shared" ref="AA13" si="30">Z13+1</f>
        <v>25</v>
      </c>
      <c r="AB13" s="65">
        <f t="shared" ref="AB13" si="31">AA13+1</f>
        <v>26</v>
      </c>
      <c r="AC13" s="65">
        <f t="shared" ref="AC13" si="32">AB13+1</f>
        <v>27</v>
      </c>
      <c r="AD13" s="65">
        <f t="shared" ref="AD13" si="33">AC13+1</f>
        <v>28</v>
      </c>
      <c r="AE13" s="65">
        <f t="shared" ref="AE13" si="34">AD13+1</f>
        <v>29</v>
      </c>
      <c r="AF13" s="65">
        <f t="shared" ref="AF13" si="35">AE13+1</f>
        <v>30</v>
      </c>
      <c r="AG13" s="65">
        <f t="shared" ref="AG13" si="36">AF13+1</f>
        <v>31</v>
      </c>
      <c r="AH13" s="65">
        <f t="shared" ref="AH13" si="37">AG13+1</f>
        <v>32</v>
      </c>
      <c r="AI13" s="65">
        <f t="shared" ref="AI13" si="38">AH13+1</f>
        <v>33</v>
      </c>
      <c r="AJ13" s="65">
        <f t="shared" ref="AJ13" si="39">AI13+1</f>
        <v>34</v>
      </c>
      <c r="AK13" s="65">
        <f t="shared" ref="AK13" si="40">AJ13+1</f>
        <v>35</v>
      </c>
      <c r="AL13" s="65">
        <f t="shared" ref="AL13" si="41">AK13+1</f>
        <v>36</v>
      </c>
      <c r="AM13" s="65">
        <f t="shared" ref="AM13" si="42">AL13+1</f>
        <v>37</v>
      </c>
      <c r="AN13" s="65">
        <f t="shared" ref="AN13" si="43">AM13+1</f>
        <v>38</v>
      </c>
      <c r="AO13" s="65">
        <f t="shared" ref="AO13" si="44">AN13+1</f>
        <v>39</v>
      </c>
      <c r="AP13" s="65">
        <f t="shared" ref="AP13" si="45">AO13+1</f>
        <v>40</v>
      </c>
      <c r="AQ13" s="65">
        <f t="shared" ref="AQ13" si="46">AP13+1</f>
        <v>41</v>
      </c>
      <c r="AR13" s="65">
        <f t="shared" ref="AR13" si="47">AQ13+1</f>
        <v>42</v>
      </c>
      <c r="AS13" s="65">
        <f t="shared" ref="AS13" si="48">AR13+1</f>
        <v>43</v>
      </c>
      <c r="AT13" s="65">
        <f t="shared" ref="AT13" si="49">AS13+1</f>
        <v>44</v>
      </c>
      <c r="AU13" s="65">
        <f t="shared" ref="AU13" si="50">AT13+1</f>
        <v>45</v>
      </c>
      <c r="AV13" s="65">
        <f t="shared" ref="AV13" si="51">AU13+1</f>
        <v>46</v>
      </c>
      <c r="AW13" s="65">
        <f t="shared" ref="AW13" si="52">AV13+1</f>
        <v>47</v>
      </c>
      <c r="AX13" s="65">
        <f t="shared" ref="AX13" si="53">AW13+1</f>
        <v>48</v>
      </c>
      <c r="AY13" s="65">
        <f t="shared" ref="AY13" si="54">AX13+1</f>
        <v>49</v>
      </c>
      <c r="AZ13" s="65">
        <f t="shared" ref="AZ13" si="55">AY13+1</f>
        <v>50</v>
      </c>
      <c r="BA13" s="65">
        <f t="shared" ref="BA13" si="56">AZ13+1</f>
        <v>51</v>
      </c>
      <c r="BB13" s="65">
        <f t="shared" ref="BB13" si="57">BA13+1</f>
        <v>52</v>
      </c>
      <c r="BC13" s="65">
        <f t="shared" ref="BC13" si="58">BB13+1</f>
        <v>53</v>
      </c>
      <c r="BD13" s="65">
        <f t="shared" ref="BD13" si="59">BC13+1</f>
        <v>54</v>
      </c>
      <c r="BE13" s="65">
        <f t="shared" ref="BE13" si="60">BD13+1</f>
        <v>55</v>
      </c>
      <c r="BF13" s="65">
        <f t="shared" ref="BF13" si="61">BE13+1</f>
        <v>56</v>
      </c>
      <c r="BG13" s="65">
        <f t="shared" ref="BG13" si="62">BF13+1</f>
        <v>57</v>
      </c>
      <c r="BH13" s="65">
        <f t="shared" ref="BH13" si="63">BG13+1</f>
        <v>58</v>
      </c>
      <c r="BI13" s="65">
        <f t="shared" ref="BI13" si="64">BH13+1</f>
        <v>59</v>
      </c>
      <c r="BJ13" s="65">
        <f t="shared" ref="BJ13" si="65">BI13+1</f>
        <v>60</v>
      </c>
      <c r="BK13" s="65">
        <f t="shared" ref="BK13" si="66">BJ13+1</f>
        <v>61</v>
      </c>
      <c r="BL13" s="65">
        <f t="shared" ref="BL13" si="67">BK13+1</f>
        <v>62</v>
      </c>
      <c r="BM13" s="65">
        <f t="shared" ref="BM13" si="68">BL13+1</f>
        <v>63</v>
      </c>
      <c r="BN13" s="65">
        <f t="shared" ref="BN13" si="69">BM13+1</f>
        <v>64</v>
      </c>
      <c r="BO13" s="65">
        <f t="shared" ref="BO13" si="70">BN13+1</f>
        <v>65</v>
      </c>
      <c r="BP13" s="65">
        <f t="shared" ref="BP13" si="71">BO13+1</f>
        <v>66</v>
      </c>
      <c r="BQ13" s="65">
        <f t="shared" ref="BQ13" si="72">BP13+1</f>
        <v>67</v>
      </c>
      <c r="BR13" s="65">
        <f t="shared" ref="BR13" si="73">BQ13+1</f>
        <v>68</v>
      </c>
      <c r="BS13" s="65">
        <f t="shared" ref="BS13" si="74">BR13+1</f>
        <v>69</v>
      </c>
      <c r="BT13" s="65">
        <f t="shared" ref="BT13" si="75">BS13+1</f>
        <v>70</v>
      </c>
      <c r="BU13" s="65">
        <f t="shared" ref="BU13" si="76">BT13+1</f>
        <v>71</v>
      </c>
      <c r="BV13" s="65">
        <f t="shared" ref="BV13" si="77">BU13+1</f>
        <v>72</v>
      </c>
      <c r="BW13" s="65">
        <f t="shared" ref="BW13" si="78">BV13+1</f>
        <v>73</v>
      </c>
      <c r="BX13" s="65">
        <f t="shared" ref="BX13" si="79">BW13+1</f>
        <v>74</v>
      </c>
      <c r="BY13" s="65">
        <f t="shared" ref="BY13" si="80">BX13+1</f>
        <v>75</v>
      </c>
      <c r="BZ13" s="65">
        <f t="shared" ref="BZ13" si="81">BY13+1</f>
        <v>76</v>
      </c>
      <c r="CA13" s="65">
        <f t="shared" ref="CA13" si="82">BZ13+1</f>
        <v>77</v>
      </c>
      <c r="CB13" s="65">
        <f t="shared" ref="CB13" si="83">CA13+1</f>
        <v>78</v>
      </c>
      <c r="CC13" s="65">
        <f t="shared" ref="CC13" si="84">CB13+1</f>
        <v>79</v>
      </c>
      <c r="CD13" s="65">
        <f t="shared" ref="CD13" si="85">CC13+1</f>
        <v>80</v>
      </c>
      <c r="CE13" s="65">
        <f t="shared" ref="CE13" si="86">CD13+1</f>
        <v>81</v>
      </c>
      <c r="CF13" s="65">
        <f t="shared" ref="CF13" si="87">CE13+1</f>
        <v>82</v>
      </c>
      <c r="CG13" s="65">
        <f t="shared" ref="CG13" si="88">CF13+1</f>
        <v>83</v>
      </c>
      <c r="CH13" s="65">
        <f t="shared" ref="CH13" si="89">CG13+1</f>
        <v>84</v>
      </c>
      <c r="CI13" s="65">
        <f t="shared" ref="CI13" si="90">CH13+1</f>
        <v>85</v>
      </c>
      <c r="CJ13" s="65">
        <f t="shared" ref="CJ13" si="91">CI13+1</f>
        <v>86</v>
      </c>
      <c r="CK13" s="65">
        <f t="shared" ref="CK13" si="92">CJ13+1</f>
        <v>87</v>
      </c>
      <c r="CL13" s="65">
        <f t="shared" ref="CL13" si="93">CK13+1</f>
        <v>88</v>
      </c>
      <c r="CM13" s="65">
        <f t="shared" ref="CM13" si="94">CL13+1</f>
        <v>89</v>
      </c>
      <c r="CN13" s="65">
        <f t="shared" ref="CN13" si="95">CM13+1</f>
        <v>90</v>
      </c>
      <c r="CO13" s="65">
        <f t="shared" ref="CO13" si="96">CN13+1</f>
        <v>91</v>
      </c>
      <c r="CP13" s="65">
        <f t="shared" ref="CP13" si="97">CO13+1</f>
        <v>92</v>
      </c>
      <c r="CQ13" s="65">
        <f t="shared" ref="CQ13" si="98">CP13+1</f>
        <v>93</v>
      </c>
      <c r="CR13" s="65">
        <f t="shared" ref="CR13" si="99">CQ13+1</f>
        <v>94</v>
      </c>
      <c r="CS13" s="65">
        <f t="shared" ref="CS13" si="100">CR13+1</f>
        <v>95</v>
      </c>
      <c r="CT13" s="65">
        <f t="shared" ref="CT13" si="101">CS13+1</f>
        <v>96</v>
      </c>
      <c r="CU13" s="65">
        <f t="shared" ref="CU13" si="102">CT13+1</f>
        <v>97</v>
      </c>
      <c r="CV13" s="65">
        <f t="shared" ref="CV13" si="103">CU13+1</f>
        <v>98</v>
      </c>
      <c r="CW13" s="65">
        <f t="shared" ref="CW13" si="104">CV13+1</f>
        <v>99</v>
      </c>
      <c r="CX13" s="65">
        <f t="shared" ref="CX13" si="105">CW13+1</f>
        <v>100</v>
      </c>
      <c r="CY13" s="65">
        <f t="shared" ref="CY13" si="106">CX13+1</f>
        <v>101</v>
      </c>
      <c r="CZ13" s="65">
        <f t="shared" ref="CZ13" si="107">CY13+1</f>
        <v>102</v>
      </c>
      <c r="DA13" s="65">
        <f t="shared" ref="DA13" si="108">CZ13+1</f>
        <v>103</v>
      </c>
      <c r="DB13" s="65">
        <f t="shared" ref="DB13" si="109">DA13+1</f>
        <v>104</v>
      </c>
      <c r="DC13" s="65">
        <f t="shared" ref="DC13" si="110">DB13+1</f>
        <v>105</v>
      </c>
      <c r="DD13" s="65">
        <f t="shared" ref="DD13" si="111">DC13+1</f>
        <v>106</v>
      </c>
      <c r="DE13" s="65">
        <f t="shared" ref="DE13" si="112">DD13+1</f>
        <v>107</v>
      </c>
      <c r="DF13" s="65">
        <f t="shared" ref="DF13" si="113">DE13+1</f>
        <v>108</v>
      </c>
      <c r="DG13" s="65">
        <f t="shared" ref="DG13" si="114">DF13+1</f>
        <v>109</v>
      </c>
      <c r="DH13" s="65">
        <f t="shared" ref="DH13" si="115">DG13+1</f>
        <v>110</v>
      </c>
      <c r="DI13" s="65">
        <f t="shared" ref="DI13" si="116">DH13+1</f>
        <v>111</v>
      </c>
      <c r="DJ13" s="65">
        <f t="shared" ref="DJ13" si="117">DI13+1</f>
        <v>112</v>
      </c>
      <c r="DK13" s="65">
        <f t="shared" ref="DK13" si="118">DJ13+1</f>
        <v>113</v>
      </c>
      <c r="DL13" s="65">
        <f t="shared" ref="DL13" si="119">DK13+1</f>
        <v>114</v>
      </c>
      <c r="DM13" s="65">
        <f t="shared" ref="DM13" si="120">DL13+1</f>
        <v>115</v>
      </c>
      <c r="DN13" s="65">
        <f t="shared" ref="DN13" si="121">DM13+1</f>
        <v>116</v>
      </c>
      <c r="DO13" s="65">
        <f t="shared" ref="DO13" si="122">DN13+1</f>
        <v>117</v>
      </c>
      <c r="DP13" s="65">
        <f t="shared" ref="DP13" si="123">DO13+1</f>
        <v>118</v>
      </c>
      <c r="DQ13" s="65">
        <f t="shared" ref="DQ13" si="124">DP13+1</f>
        <v>119</v>
      </c>
      <c r="DR13" s="66">
        <f t="shared" ref="DR13" si="125">DQ13+1</f>
        <v>120</v>
      </c>
    </row>
    <row r="14" spans="1:122" x14ac:dyDescent="0.4">
      <c r="B14" s="110" t="s">
        <v>71</v>
      </c>
      <c r="C14" s="209">
        <f>C4</f>
        <v>44043</v>
      </c>
      <c r="D14" s="210">
        <f>EOMONTH(C14,1)</f>
        <v>44074</v>
      </c>
      <c r="E14" s="210">
        <f t="shared" ref="E14" si="126">EOMONTH(D14,1)</f>
        <v>44104</v>
      </c>
      <c r="F14" s="210">
        <f t="shared" ref="F14" si="127">EOMONTH(E14,1)</f>
        <v>44135</v>
      </c>
      <c r="G14" s="210">
        <f t="shared" ref="G14" si="128">EOMONTH(F14,1)</f>
        <v>44165</v>
      </c>
      <c r="H14" s="210">
        <f t="shared" ref="H14" si="129">EOMONTH(G14,1)</f>
        <v>44196</v>
      </c>
      <c r="I14" s="210">
        <f t="shared" ref="I14" si="130">EOMONTH(H14,1)</f>
        <v>44227</v>
      </c>
      <c r="J14" s="210">
        <f t="shared" ref="J14" si="131">EOMONTH(I14,1)</f>
        <v>44255</v>
      </c>
      <c r="K14" s="210">
        <f t="shared" ref="K14" si="132">EOMONTH(J14,1)</f>
        <v>44286</v>
      </c>
      <c r="L14" s="210">
        <f t="shared" ref="L14" si="133">EOMONTH(K14,1)</f>
        <v>44316</v>
      </c>
      <c r="M14" s="210">
        <f t="shared" ref="M14" si="134">EOMONTH(L14,1)</f>
        <v>44347</v>
      </c>
      <c r="N14" s="210">
        <f t="shared" ref="N14" si="135">EOMONTH(M14,1)</f>
        <v>44377</v>
      </c>
      <c r="O14" s="210">
        <f t="shared" ref="O14" si="136">EOMONTH(N14,1)</f>
        <v>44408</v>
      </c>
      <c r="P14" s="210">
        <f t="shared" ref="P14" si="137">EOMONTH(O14,1)</f>
        <v>44439</v>
      </c>
      <c r="Q14" s="210">
        <f t="shared" ref="Q14" si="138">EOMONTH(P14,1)</f>
        <v>44469</v>
      </c>
      <c r="R14" s="210">
        <f t="shared" ref="R14" si="139">EOMONTH(Q14,1)</f>
        <v>44500</v>
      </c>
      <c r="S14" s="210">
        <f t="shared" ref="S14" si="140">EOMONTH(R14,1)</f>
        <v>44530</v>
      </c>
      <c r="T14" s="210">
        <f t="shared" ref="T14" si="141">EOMONTH(S14,1)</f>
        <v>44561</v>
      </c>
      <c r="U14" s="210">
        <f t="shared" ref="U14" si="142">EOMONTH(T14,1)</f>
        <v>44592</v>
      </c>
      <c r="V14" s="210">
        <f t="shared" ref="V14" si="143">EOMONTH(U14,1)</f>
        <v>44620</v>
      </c>
      <c r="W14" s="210">
        <f t="shared" ref="W14" si="144">EOMONTH(V14,1)</f>
        <v>44651</v>
      </c>
      <c r="X14" s="210">
        <f t="shared" ref="X14" si="145">EOMONTH(W14,1)</f>
        <v>44681</v>
      </c>
      <c r="Y14" s="210">
        <f t="shared" ref="Y14" si="146">EOMONTH(X14,1)</f>
        <v>44712</v>
      </c>
      <c r="Z14" s="210">
        <f t="shared" ref="Z14" si="147">EOMONTH(Y14,1)</f>
        <v>44742</v>
      </c>
      <c r="AA14" s="210">
        <f t="shared" ref="AA14" si="148">EOMONTH(Z14,1)</f>
        <v>44773</v>
      </c>
      <c r="AB14" s="210">
        <f t="shared" ref="AB14" si="149">EOMONTH(AA14,1)</f>
        <v>44804</v>
      </c>
      <c r="AC14" s="210">
        <f t="shared" ref="AC14" si="150">EOMONTH(AB14,1)</f>
        <v>44834</v>
      </c>
      <c r="AD14" s="210">
        <f t="shared" ref="AD14" si="151">EOMONTH(AC14,1)</f>
        <v>44865</v>
      </c>
      <c r="AE14" s="210">
        <f t="shared" ref="AE14" si="152">EOMONTH(AD14,1)</f>
        <v>44895</v>
      </c>
      <c r="AF14" s="210">
        <f t="shared" ref="AF14" si="153">EOMONTH(AE14,1)</f>
        <v>44926</v>
      </c>
      <c r="AG14" s="210">
        <f t="shared" ref="AG14" si="154">EOMONTH(AF14,1)</f>
        <v>44957</v>
      </c>
      <c r="AH14" s="210">
        <f t="shared" ref="AH14" si="155">EOMONTH(AG14,1)</f>
        <v>44985</v>
      </c>
      <c r="AI14" s="210">
        <f t="shared" ref="AI14" si="156">EOMONTH(AH14,1)</f>
        <v>45016</v>
      </c>
      <c r="AJ14" s="210">
        <f t="shared" ref="AJ14" si="157">EOMONTH(AI14,1)</f>
        <v>45046</v>
      </c>
      <c r="AK14" s="210">
        <f t="shared" ref="AK14" si="158">EOMONTH(AJ14,1)</f>
        <v>45077</v>
      </c>
      <c r="AL14" s="210">
        <f t="shared" ref="AL14" si="159">EOMONTH(AK14,1)</f>
        <v>45107</v>
      </c>
      <c r="AM14" s="210">
        <f t="shared" ref="AM14" si="160">EOMONTH(AL14,1)</f>
        <v>45138</v>
      </c>
      <c r="AN14" s="210">
        <f t="shared" ref="AN14" si="161">EOMONTH(AM14,1)</f>
        <v>45169</v>
      </c>
      <c r="AO14" s="210">
        <f t="shared" ref="AO14" si="162">EOMONTH(AN14,1)</f>
        <v>45199</v>
      </c>
      <c r="AP14" s="210">
        <f t="shared" ref="AP14" si="163">EOMONTH(AO14,1)</f>
        <v>45230</v>
      </c>
      <c r="AQ14" s="210">
        <f t="shared" ref="AQ14" si="164">EOMONTH(AP14,1)</f>
        <v>45260</v>
      </c>
      <c r="AR14" s="210">
        <f t="shared" ref="AR14" si="165">EOMONTH(AQ14,1)</f>
        <v>45291</v>
      </c>
      <c r="AS14" s="210">
        <f t="shared" ref="AS14" si="166">EOMONTH(AR14,1)</f>
        <v>45322</v>
      </c>
      <c r="AT14" s="210">
        <f t="shared" ref="AT14" si="167">EOMONTH(AS14,1)</f>
        <v>45351</v>
      </c>
      <c r="AU14" s="210">
        <f t="shared" ref="AU14" si="168">EOMONTH(AT14,1)</f>
        <v>45382</v>
      </c>
      <c r="AV14" s="210">
        <f t="shared" ref="AV14" si="169">EOMONTH(AU14,1)</f>
        <v>45412</v>
      </c>
      <c r="AW14" s="210">
        <f t="shared" ref="AW14" si="170">EOMONTH(AV14,1)</f>
        <v>45443</v>
      </c>
      <c r="AX14" s="210">
        <f t="shared" ref="AX14" si="171">EOMONTH(AW14,1)</f>
        <v>45473</v>
      </c>
      <c r="AY14" s="210">
        <f t="shared" ref="AY14" si="172">EOMONTH(AX14,1)</f>
        <v>45504</v>
      </c>
      <c r="AZ14" s="210">
        <f t="shared" ref="AZ14" si="173">EOMONTH(AY14,1)</f>
        <v>45535</v>
      </c>
      <c r="BA14" s="210">
        <f t="shared" ref="BA14" si="174">EOMONTH(AZ14,1)</f>
        <v>45565</v>
      </c>
      <c r="BB14" s="210">
        <f t="shared" ref="BB14" si="175">EOMONTH(BA14,1)</f>
        <v>45596</v>
      </c>
      <c r="BC14" s="210">
        <f t="shared" ref="BC14" si="176">EOMONTH(BB14,1)</f>
        <v>45626</v>
      </c>
      <c r="BD14" s="210">
        <f t="shared" ref="BD14" si="177">EOMONTH(BC14,1)</f>
        <v>45657</v>
      </c>
      <c r="BE14" s="210">
        <f t="shared" ref="BE14" si="178">EOMONTH(BD14,1)</f>
        <v>45688</v>
      </c>
      <c r="BF14" s="210">
        <f t="shared" ref="BF14" si="179">EOMONTH(BE14,1)</f>
        <v>45716</v>
      </c>
      <c r="BG14" s="210">
        <f t="shared" ref="BG14" si="180">EOMONTH(BF14,1)</f>
        <v>45747</v>
      </c>
      <c r="BH14" s="210">
        <f t="shared" ref="BH14" si="181">EOMONTH(BG14,1)</f>
        <v>45777</v>
      </c>
      <c r="BI14" s="210">
        <f t="shared" ref="BI14" si="182">EOMONTH(BH14,1)</f>
        <v>45808</v>
      </c>
      <c r="BJ14" s="210">
        <f t="shared" ref="BJ14" si="183">EOMONTH(BI14,1)</f>
        <v>45838</v>
      </c>
      <c r="BK14" s="210">
        <f t="shared" ref="BK14" si="184">EOMONTH(BJ14,1)</f>
        <v>45869</v>
      </c>
      <c r="BL14" s="210">
        <f t="shared" ref="BL14" si="185">EOMONTH(BK14,1)</f>
        <v>45900</v>
      </c>
      <c r="BM14" s="210">
        <f t="shared" ref="BM14" si="186">EOMONTH(BL14,1)</f>
        <v>45930</v>
      </c>
      <c r="BN14" s="210">
        <f t="shared" ref="BN14" si="187">EOMONTH(BM14,1)</f>
        <v>45961</v>
      </c>
      <c r="BO14" s="210">
        <f t="shared" ref="BO14" si="188">EOMONTH(BN14,1)</f>
        <v>45991</v>
      </c>
      <c r="BP14" s="210">
        <f t="shared" ref="BP14" si="189">EOMONTH(BO14,1)</f>
        <v>46022</v>
      </c>
      <c r="BQ14" s="210">
        <f t="shared" ref="BQ14" si="190">EOMONTH(BP14,1)</f>
        <v>46053</v>
      </c>
      <c r="BR14" s="210">
        <f t="shared" ref="BR14" si="191">EOMONTH(BQ14,1)</f>
        <v>46081</v>
      </c>
      <c r="BS14" s="210">
        <f t="shared" ref="BS14" si="192">EOMONTH(BR14,1)</f>
        <v>46112</v>
      </c>
      <c r="BT14" s="210">
        <f t="shared" ref="BT14" si="193">EOMONTH(BS14,1)</f>
        <v>46142</v>
      </c>
      <c r="BU14" s="210">
        <f t="shared" ref="BU14" si="194">EOMONTH(BT14,1)</f>
        <v>46173</v>
      </c>
      <c r="BV14" s="210">
        <f t="shared" ref="BV14" si="195">EOMONTH(BU14,1)</f>
        <v>46203</v>
      </c>
      <c r="BW14" s="210">
        <f t="shared" ref="BW14" si="196">EOMONTH(BV14,1)</f>
        <v>46234</v>
      </c>
      <c r="BX14" s="210">
        <f t="shared" ref="BX14" si="197">EOMONTH(BW14,1)</f>
        <v>46265</v>
      </c>
      <c r="BY14" s="210">
        <f t="shared" ref="BY14" si="198">EOMONTH(BX14,1)</f>
        <v>46295</v>
      </c>
      <c r="BZ14" s="210">
        <f t="shared" ref="BZ14" si="199">EOMONTH(BY14,1)</f>
        <v>46326</v>
      </c>
      <c r="CA14" s="210">
        <f t="shared" ref="CA14" si="200">EOMONTH(BZ14,1)</f>
        <v>46356</v>
      </c>
      <c r="CB14" s="210">
        <f t="shared" ref="CB14" si="201">EOMONTH(CA14,1)</f>
        <v>46387</v>
      </c>
      <c r="CC14" s="210">
        <f t="shared" ref="CC14" si="202">EOMONTH(CB14,1)</f>
        <v>46418</v>
      </c>
      <c r="CD14" s="210">
        <f t="shared" ref="CD14" si="203">EOMONTH(CC14,1)</f>
        <v>46446</v>
      </c>
      <c r="CE14" s="210">
        <f t="shared" ref="CE14" si="204">EOMONTH(CD14,1)</f>
        <v>46477</v>
      </c>
      <c r="CF14" s="210">
        <f t="shared" ref="CF14" si="205">EOMONTH(CE14,1)</f>
        <v>46507</v>
      </c>
      <c r="CG14" s="210">
        <f t="shared" ref="CG14" si="206">EOMONTH(CF14,1)</f>
        <v>46538</v>
      </c>
      <c r="CH14" s="210">
        <f t="shared" ref="CH14" si="207">EOMONTH(CG14,1)</f>
        <v>46568</v>
      </c>
      <c r="CI14" s="210">
        <f t="shared" ref="CI14" si="208">EOMONTH(CH14,1)</f>
        <v>46599</v>
      </c>
      <c r="CJ14" s="210">
        <f t="shared" ref="CJ14" si="209">EOMONTH(CI14,1)</f>
        <v>46630</v>
      </c>
      <c r="CK14" s="210">
        <f t="shared" ref="CK14" si="210">EOMONTH(CJ14,1)</f>
        <v>46660</v>
      </c>
      <c r="CL14" s="210">
        <f t="shared" ref="CL14" si="211">EOMONTH(CK14,1)</f>
        <v>46691</v>
      </c>
      <c r="CM14" s="210">
        <f t="shared" ref="CM14" si="212">EOMONTH(CL14,1)</f>
        <v>46721</v>
      </c>
      <c r="CN14" s="210">
        <f t="shared" ref="CN14" si="213">EOMONTH(CM14,1)</f>
        <v>46752</v>
      </c>
      <c r="CO14" s="210">
        <f t="shared" ref="CO14" si="214">EOMONTH(CN14,1)</f>
        <v>46783</v>
      </c>
      <c r="CP14" s="210">
        <f t="shared" ref="CP14" si="215">EOMONTH(CO14,1)</f>
        <v>46812</v>
      </c>
      <c r="CQ14" s="210">
        <f t="shared" ref="CQ14" si="216">EOMONTH(CP14,1)</f>
        <v>46843</v>
      </c>
      <c r="CR14" s="210">
        <f t="shared" ref="CR14" si="217">EOMONTH(CQ14,1)</f>
        <v>46873</v>
      </c>
      <c r="CS14" s="210">
        <f t="shared" ref="CS14" si="218">EOMONTH(CR14,1)</f>
        <v>46904</v>
      </c>
      <c r="CT14" s="210">
        <f t="shared" ref="CT14" si="219">EOMONTH(CS14,1)</f>
        <v>46934</v>
      </c>
      <c r="CU14" s="210">
        <f t="shared" ref="CU14" si="220">EOMONTH(CT14,1)</f>
        <v>46965</v>
      </c>
      <c r="CV14" s="210">
        <f t="shared" ref="CV14" si="221">EOMONTH(CU14,1)</f>
        <v>46996</v>
      </c>
      <c r="CW14" s="210">
        <f t="shared" ref="CW14" si="222">EOMONTH(CV14,1)</f>
        <v>47026</v>
      </c>
      <c r="CX14" s="210">
        <f t="shared" ref="CX14" si="223">EOMONTH(CW14,1)</f>
        <v>47057</v>
      </c>
      <c r="CY14" s="210">
        <f t="shared" ref="CY14" si="224">EOMONTH(CX14,1)</f>
        <v>47087</v>
      </c>
      <c r="CZ14" s="210">
        <f t="shared" ref="CZ14" si="225">EOMONTH(CY14,1)</f>
        <v>47118</v>
      </c>
      <c r="DA14" s="210">
        <f t="shared" ref="DA14" si="226">EOMONTH(CZ14,1)</f>
        <v>47149</v>
      </c>
      <c r="DB14" s="210">
        <f t="shared" ref="DB14" si="227">EOMONTH(DA14,1)</f>
        <v>47177</v>
      </c>
      <c r="DC14" s="210">
        <f t="shared" ref="DC14" si="228">EOMONTH(DB14,1)</f>
        <v>47208</v>
      </c>
      <c r="DD14" s="210">
        <f t="shared" ref="DD14" si="229">EOMONTH(DC14,1)</f>
        <v>47238</v>
      </c>
      <c r="DE14" s="210">
        <f t="shared" ref="DE14" si="230">EOMONTH(DD14,1)</f>
        <v>47269</v>
      </c>
      <c r="DF14" s="210">
        <f t="shared" ref="DF14" si="231">EOMONTH(DE14,1)</f>
        <v>47299</v>
      </c>
      <c r="DG14" s="210">
        <f t="shared" ref="DG14" si="232">EOMONTH(DF14,1)</f>
        <v>47330</v>
      </c>
      <c r="DH14" s="210">
        <f t="shared" ref="DH14" si="233">EOMONTH(DG14,1)</f>
        <v>47361</v>
      </c>
      <c r="DI14" s="210">
        <f t="shared" ref="DI14" si="234">EOMONTH(DH14,1)</f>
        <v>47391</v>
      </c>
      <c r="DJ14" s="210">
        <f t="shared" ref="DJ14" si="235">EOMONTH(DI14,1)</f>
        <v>47422</v>
      </c>
      <c r="DK14" s="210">
        <f t="shared" ref="DK14" si="236">EOMONTH(DJ14,1)</f>
        <v>47452</v>
      </c>
      <c r="DL14" s="210">
        <f t="shared" ref="DL14" si="237">EOMONTH(DK14,1)</f>
        <v>47483</v>
      </c>
      <c r="DM14" s="210">
        <f t="shared" ref="DM14" si="238">EOMONTH(DL14,1)</f>
        <v>47514</v>
      </c>
      <c r="DN14" s="210">
        <f t="shared" ref="DN14" si="239">EOMONTH(DM14,1)</f>
        <v>47542</v>
      </c>
      <c r="DO14" s="210">
        <f t="shared" ref="DO14" si="240">EOMONTH(DN14,1)</f>
        <v>47573</v>
      </c>
      <c r="DP14" s="210">
        <f t="shared" ref="DP14" si="241">EOMONTH(DO14,1)</f>
        <v>47603</v>
      </c>
      <c r="DQ14" s="210">
        <f t="shared" ref="DQ14" si="242">EOMONTH(DP14,1)</f>
        <v>47634</v>
      </c>
      <c r="DR14" s="211">
        <f t="shared" ref="DR14" si="243">EOMONTH(DQ14,1)</f>
        <v>47664</v>
      </c>
    </row>
    <row r="15" spans="1:122" x14ac:dyDescent="0.4">
      <c r="A15" s="212">
        <f>MAX(C15:DR15)</f>
        <v>0</v>
      </c>
      <c r="B15" s="80" t="s">
        <v>73</v>
      </c>
      <c r="C15" s="179">
        <f>IF(AND(C13/12=HOLD,HOLD*12=Summary!$E$11),0,IF(C13&gt;Summary!$B$37*12,0,IF(C13&lt;Summary!$E$11,0,IF(C13=Summary!$E$11,Summary!$E$15,Debt!B20))))</f>
        <v>0</v>
      </c>
      <c r="D15" s="179">
        <f>IF(AND(D13/12=HOLD,HOLD*12=Summary!$E$11),0,IF(D13&gt;Summary!$B$37*12,0,IF(D13&lt;Summary!$E$11,0,IF(D13=Summary!$E$11,Summary!$E$15,Debt!C20))))</f>
        <v>0</v>
      </c>
      <c r="E15" s="179">
        <f>IF(AND(E13/12=HOLD,HOLD*12=Summary!$E$11),0,IF(E13&gt;Summary!$B$37*12,0,IF(E13&lt;Summary!$E$11,0,IF(E13=Summary!$E$11,Summary!$E$15,Debt!D20))))</f>
        <v>0</v>
      </c>
      <c r="F15" s="179">
        <f>IF(AND(F13/12=HOLD,HOLD*12=Summary!$E$11),0,IF(F13&gt;Summary!$B$37*12,0,IF(F13&lt;Summary!$E$11,0,IF(F13=Summary!$E$11,Summary!$E$15,Debt!E20))))</f>
        <v>0</v>
      </c>
      <c r="G15" s="179">
        <f>IF(AND(G13/12=HOLD,HOLD*12=Summary!$E$11),0,IF(G13&gt;Summary!$B$37*12,0,IF(G13&lt;Summary!$E$11,0,IF(G13=Summary!$E$11,Summary!$E$15,Debt!F20))))</f>
        <v>0</v>
      </c>
      <c r="H15" s="179">
        <f>IF(AND(H13/12=HOLD,HOLD*12=Summary!$E$11),0,IF(H13&gt;Summary!$B$37*12,0,IF(H13&lt;Summary!$E$11,0,IF(H13=Summary!$E$11,Summary!$E$15,Debt!G20))))</f>
        <v>0</v>
      </c>
      <c r="I15" s="179">
        <f>IF(AND(I13/12=HOLD,HOLD*12=Summary!$E$11),0,IF(I13&gt;Summary!$B$37*12,0,IF(I13&lt;Summary!$E$11,0,IF(I13=Summary!$E$11,Summary!$E$15,Debt!H20))))</f>
        <v>0</v>
      </c>
      <c r="J15" s="179">
        <f>IF(AND(J13/12=HOLD,HOLD*12=Summary!$E$11),0,IF(J13&gt;Summary!$B$37*12,0,IF(J13&lt;Summary!$E$11,0,IF(J13=Summary!$E$11,Summary!$E$15,Debt!I20))))</f>
        <v>0</v>
      </c>
      <c r="K15" s="179">
        <f>IF(AND(K13/12=HOLD,HOLD*12=Summary!$E$11),0,IF(K13&gt;Summary!$B$37*12,0,IF(K13&lt;Summary!$E$11,0,IF(K13=Summary!$E$11,Summary!$E$15,Debt!J20))))</f>
        <v>0</v>
      </c>
      <c r="L15" s="179">
        <f>IF(AND(L13/12=HOLD,HOLD*12=Summary!$E$11),0,IF(L13&gt;Summary!$B$37*12,0,IF(L13&lt;Summary!$E$11,0,IF(L13=Summary!$E$11,Summary!$E$15,Debt!K20))))</f>
        <v>0</v>
      </c>
      <c r="M15" s="179">
        <f>IF(AND(M13/12=HOLD,HOLD*12=Summary!$E$11),0,IF(M13&gt;Summary!$B$37*12,0,IF(M13&lt;Summary!$E$11,0,IF(M13=Summary!$E$11,Summary!$E$15,Debt!L20))))</f>
        <v>0</v>
      </c>
      <c r="N15" s="179">
        <f>IF(AND(N13/12=HOLD,HOLD*12=Summary!$E$11),0,IF(N13&gt;Summary!$B$37*12,0,IF(N13&lt;Summary!$E$11,0,IF(N13=Summary!$E$11,Summary!$E$15,Debt!M20))))</f>
        <v>0</v>
      </c>
      <c r="O15" s="179">
        <f>IF(AND(O13/12=HOLD,HOLD*12=Summary!$E$11),0,IF(O13&gt;Summary!$B$37*12,0,IF(O13&lt;Summary!$E$11,0,IF(O13=Summary!$E$11,Summary!$E$15,Debt!N20))))</f>
        <v>0</v>
      </c>
      <c r="P15" s="179">
        <f>IF(AND(P13/12=HOLD,HOLD*12=Summary!$E$11),0,IF(P13&gt;Summary!$B$37*12,0,IF(P13&lt;Summary!$E$11,0,IF(P13=Summary!$E$11,Summary!$E$15,Debt!O20))))</f>
        <v>0</v>
      </c>
      <c r="Q15" s="179">
        <f>IF(AND(Q13/12=HOLD,HOLD*12=Summary!$E$11),0,IF(Q13&gt;Summary!$B$37*12,0,IF(Q13&lt;Summary!$E$11,0,IF(Q13=Summary!$E$11,Summary!$E$15,Debt!P20))))</f>
        <v>0</v>
      </c>
      <c r="R15" s="179">
        <f>IF(AND(R13/12=HOLD,HOLD*12=Summary!$E$11),0,IF(R13&gt;Summary!$B$37*12,0,IF(R13&lt;Summary!$E$11,0,IF(R13=Summary!$E$11,Summary!$E$15,Debt!Q20))))</f>
        <v>0</v>
      </c>
      <c r="S15" s="179">
        <f>IF(AND(S13/12=HOLD,HOLD*12=Summary!$E$11),0,IF(S13&gt;Summary!$B$37*12,0,IF(S13&lt;Summary!$E$11,0,IF(S13=Summary!$E$11,Summary!$E$15,Debt!R20))))</f>
        <v>0</v>
      </c>
      <c r="T15" s="179">
        <f>IF(AND(T13/12=HOLD,HOLD*12=Summary!$E$11),0,IF(T13&gt;Summary!$B$37*12,0,IF(T13&lt;Summary!$E$11,0,IF(T13=Summary!$E$11,Summary!$E$15,Debt!S20))))</f>
        <v>0</v>
      </c>
      <c r="U15" s="179">
        <f>IF(AND(U13/12=HOLD,HOLD*12=Summary!$E$11),0,IF(U13&gt;Summary!$B$37*12,0,IF(U13&lt;Summary!$E$11,0,IF(U13=Summary!$E$11,Summary!$E$15,Debt!T20))))</f>
        <v>0</v>
      </c>
      <c r="V15" s="179">
        <f>IF(AND(V13/12=HOLD,HOLD*12=Summary!$E$11),0,IF(V13&gt;Summary!$B$37*12,0,IF(V13&lt;Summary!$E$11,0,IF(V13=Summary!$E$11,Summary!$E$15,Debt!U20))))</f>
        <v>0</v>
      </c>
      <c r="W15" s="179">
        <f>IF(AND(W13/12=HOLD,HOLD*12=Summary!$E$11),0,IF(W13&gt;Summary!$B$37*12,0,IF(W13&lt;Summary!$E$11,0,IF(W13=Summary!$E$11,Summary!$E$15,Debt!V20))))</f>
        <v>0</v>
      </c>
      <c r="X15" s="179">
        <f>IF(AND(X13/12=HOLD,HOLD*12=Summary!$E$11),0,IF(X13&gt;Summary!$B$37*12,0,IF(X13&lt;Summary!$E$11,0,IF(X13=Summary!$E$11,Summary!$E$15,Debt!W20))))</f>
        <v>0</v>
      </c>
      <c r="Y15" s="179">
        <f>IF(AND(Y13/12=HOLD,HOLD*12=Summary!$E$11),0,IF(Y13&gt;Summary!$B$37*12,0,IF(Y13&lt;Summary!$E$11,0,IF(Y13=Summary!$E$11,Summary!$E$15,Debt!X20))))</f>
        <v>0</v>
      </c>
      <c r="Z15" s="179">
        <f>IF(AND(Z13/12=HOLD,HOLD*12=Summary!$E$11),0,IF(Z13&gt;Summary!$B$37*12,0,IF(Z13&lt;Summary!$E$11,0,IF(Z13=Summary!$E$11,Summary!$E$15,Debt!Y20))))</f>
        <v>0</v>
      </c>
      <c r="AA15" s="179">
        <f>IF(AND(AA13/12=HOLD,HOLD*12=Summary!$E$11),0,IF(AA13&gt;Summary!$B$37*12,0,IF(AA13&lt;Summary!$E$11,0,IF(AA13=Summary!$E$11,Summary!$E$15,Debt!Z20))))</f>
        <v>0</v>
      </c>
      <c r="AB15" s="179">
        <f>IF(AND(AB13/12=HOLD,HOLD*12=Summary!$E$11),0,IF(AB13&gt;Summary!$B$37*12,0,IF(AB13&lt;Summary!$E$11,0,IF(AB13=Summary!$E$11,Summary!$E$15,Debt!AA20))))</f>
        <v>0</v>
      </c>
      <c r="AC15" s="179">
        <f>IF(AND(AC13/12=HOLD,HOLD*12=Summary!$E$11),0,IF(AC13&gt;Summary!$B$37*12,0,IF(AC13&lt;Summary!$E$11,0,IF(AC13=Summary!$E$11,Summary!$E$15,Debt!AB20))))</f>
        <v>0</v>
      </c>
      <c r="AD15" s="179">
        <f>IF(AND(AD13/12=HOLD,HOLD*12=Summary!$E$11),0,IF(AD13&gt;Summary!$B$37*12,0,IF(AD13&lt;Summary!$E$11,0,IF(AD13=Summary!$E$11,Summary!$E$15,Debt!AC20))))</f>
        <v>0</v>
      </c>
      <c r="AE15" s="179">
        <f>IF(AND(AE13/12=HOLD,HOLD*12=Summary!$E$11),0,IF(AE13&gt;Summary!$B$37*12,0,IF(AE13&lt;Summary!$E$11,0,IF(AE13=Summary!$E$11,Summary!$E$15,Debt!AD20))))</f>
        <v>0</v>
      </c>
      <c r="AF15" s="179">
        <f>IF(AND(AF13/12=HOLD,HOLD*12=Summary!$E$11),0,IF(AF13&gt;Summary!$B$37*12,0,IF(AF13&lt;Summary!$E$11,0,IF(AF13=Summary!$E$11,Summary!$E$15,Debt!AE20))))</f>
        <v>0</v>
      </c>
      <c r="AG15" s="179">
        <f>IF(AND(AG13/12=HOLD,HOLD*12=Summary!$E$11),0,IF(AG13&gt;Summary!$B$37*12,0,IF(AG13&lt;Summary!$E$11,0,IF(AG13=Summary!$E$11,Summary!$E$15,Debt!AF20))))</f>
        <v>0</v>
      </c>
      <c r="AH15" s="179">
        <f>IF(AND(AH13/12=HOLD,HOLD*12=Summary!$E$11),0,IF(AH13&gt;Summary!$B$37*12,0,IF(AH13&lt;Summary!$E$11,0,IF(AH13=Summary!$E$11,Summary!$E$15,Debt!AG20))))</f>
        <v>0</v>
      </c>
      <c r="AI15" s="179">
        <f>IF(AND(AI13/12=HOLD,HOLD*12=Summary!$E$11),0,IF(AI13&gt;Summary!$B$37*12,0,IF(AI13&lt;Summary!$E$11,0,IF(AI13=Summary!$E$11,Summary!$E$15,Debt!AH20))))</f>
        <v>0</v>
      </c>
      <c r="AJ15" s="179">
        <f>IF(AND(AJ13/12=HOLD,HOLD*12=Summary!$E$11),0,IF(AJ13&gt;Summary!$B$37*12,0,IF(AJ13&lt;Summary!$E$11,0,IF(AJ13=Summary!$E$11,Summary!$E$15,Debt!AI20))))</f>
        <v>0</v>
      </c>
      <c r="AK15" s="179">
        <f>IF(AND(AK13/12=HOLD,HOLD*12=Summary!$E$11),0,IF(AK13&gt;Summary!$B$37*12,0,IF(AK13&lt;Summary!$E$11,0,IF(AK13=Summary!$E$11,Summary!$E$15,Debt!AJ20))))</f>
        <v>0</v>
      </c>
      <c r="AL15" s="179">
        <f>IF(AND(AL13/12=HOLD,HOLD*12=Summary!$E$11),0,IF(AL13&gt;Summary!$B$37*12,0,IF(AL13&lt;Summary!$E$11,0,IF(AL13=Summary!$E$11,Summary!$E$15,Debt!AK20))))</f>
        <v>0</v>
      </c>
      <c r="AM15" s="179">
        <f>IF(AND(AM13/12=HOLD,HOLD*12=Summary!$E$11),0,IF(AM13&gt;Summary!$B$37*12,0,IF(AM13&lt;Summary!$E$11,0,IF(AM13=Summary!$E$11,Summary!$E$15,Debt!AL20))))</f>
        <v>0</v>
      </c>
      <c r="AN15" s="179">
        <f>IF(AND(AN13/12=HOLD,HOLD*12=Summary!$E$11),0,IF(AN13&gt;Summary!$B$37*12,0,IF(AN13&lt;Summary!$E$11,0,IF(AN13=Summary!$E$11,Summary!$E$15,Debt!AM20))))</f>
        <v>0</v>
      </c>
      <c r="AO15" s="179">
        <f>IF(AND(AO13/12=HOLD,HOLD*12=Summary!$E$11),0,IF(AO13&gt;Summary!$B$37*12,0,IF(AO13&lt;Summary!$E$11,0,IF(AO13=Summary!$E$11,Summary!$E$15,Debt!AN20))))</f>
        <v>0</v>
      </c>
      <c r="AP15" s="179">
        <f>IF(AND(AP13/12=HOLD,HOLD*12=Summary!$E$11),0,IF(AP13&gt;Summary!$B$37*12,0,IF(AP13&lt;Summary!$E$11,0,IF(AP13=Summary!$E$11,Summary!$E$15,Debt!AO20))))</f>
        <v>0</v>
      </c>
      <c r="AQ15" s="179">
        <f>IF(AND(AQ13/12=HOLD,HOLD*12=Summary!$E$11),0,IF(AQ13&gt;Summary!$B$37*12,0,IF(AQ13&lt;Summary!$E$11,0,IF(AQ13=Summary!$E$11,Summary!$E$15,Debt!AP20))))</f>
        <v>0</v>
      </c>
      <c r="AR15" s="179">
        <f>IF(AND(AR13/12=HOLD,HOLD*12=Summary!$E$11),0,IF(AR13&gt;Summary!$B$37*12,0,IF(AR13&lt;Summary!$E$11,0,IF(AR13=Summary!$E$11,Summary!$E$15,Debt!AQ20))))</f>
        <v>0</v>
      </c>
      <c r="AS15" s="179">
        <f>IF(AND(AS13/12=HOLD,HOLD*12=Summary!$E$11),0,IF(AS13&gt;Summary!$B$37*12,0,IF(AS13&lt;Summary!$E$11,0,IF(AS13=Summary!$E$11,Summary!$E$15,Debt!AR20))))</f>
        <v>0</v>
      </c>
      <c r="AT15" s="179">
        <f>IF(AND(AT13/12=HOLD,HOLD*12=Summary!$E$11),0,IF(AT13&gt;Summary!$B$37*12,0,IF(AT13&lt;Summary!$E$11,0,IF(AT13=Summary!$E$11,Summary!$E$15,Debt!AS20))))</f>
        <v>0</v>
      </c>
      <c r="AU15" s="179">
        <f>IF(AND(AU13/12=HOLD,HOLD*12=Summary!$E$11),0,IF(AU13&gt;Summary!$B$37*12,0,IF(AU13&lt;Summary!$E$11,0,IF(AU13=Summary!$E$11,Summary!$E$15,Debt!AT20))))</f>
        <v>0</v>
      </c>
      <c r="AV15" s="179">
        <f>IF(AND(AV13/12=HOLD,HOLD*12=Summary!$E$11),0,IF(AV13&gt;Summary!$B$37*12,0,IF(AV13&lt;Summary!$E$11,0,IF(AV13=Summary!$E$11,Summary!$E$15,Debt!AU20))))</f>
        <v>0</v>
      </c>
      <c r="AW15" s="179">
        <f>IF(AND(AW13/12=HOLD,HOLD*12=Summary!$E$11),0,IF(AW13&gt;Summary!$B$37*12,0,IF(AW13&lt;Summary!$E$11,0,IF(AW13=Summary!$E$11,Summary!$E$15,Debt!AV20))))</f>
        <v>0</v>
      </c>
      <c r="AX15" s="179">
        <f>IF(AND(AX13/12=HOLD,HOLD*12=Summary!$E$11),0,IF(AX13&gt;Summary!$B$37*12,0,IF(AX13&lt;Summary!$E$11,0,IF(AX13=Summary!$E$11,Summary!$E$15,Debt!AW20))))</f>
        <v>0</v>
      </c>
      <c r="AY15" s="179">
        <f>IF(AND(AY13/12=HOLD,HOLD*12=Summary!$E$11),0,IF(AY13&gt;Summary!$B$37*12,0,IF(AY13&lt;Summary!$E$11,0,IF(AY13=Summary!$E$11,Summary!$E$15,Debt!AX20))))</f>
        <v>0</v>
      </c>
      <c r="AZ15" s="179">
        <f>IF(AND(AZ13/12=HOLD,HOLD*12=Summary!$E$11),0,IF(AZ13&gt;Summary!$B$37*12,0,IF(AZ13&lt;Summary!$E$11,0,IF(AZ13=Summary!$E$11,Summary!$E$15,Debt!AY20))))</f>
        <v>0</v>
      </c>
      <c r="BA15" s="179">
        <f>IF(AND(BA13/12=HOLD,HOLD*12=Summary!$E$11),0,IF(BA13&gt;Summary!$B$37*12,0,IF(BA13&lt;Summary!$E$11,0,IF(BA13=Summary!$E$11,Summary!$E$15,Debt!AZ20))))</f>
        <v>0</v>
      </c>
      <c r="BB15" s="179">
        <f>IF(AND(BB13/12=HOLD,HOLD*12=Summary!$E$11),0,IF(BB13&gt;Summary!$B$37*12,0,IF(BB13&lt;Summary!$E$11,0,IF(BB13=Summary!$E$11,Summary!$E$15,Debt!BA20))))</f>
        <v>0</v>
      </c>
      <c r="BC15" s="179">
        <f>IF(AND(BC13/12=HOLD,HOLD*12=Summary!$E$11),0,IF(BC13&gt;Summary!$B$37*12,0,IF(BC13&lt;Summary!$E$11,0,IF(BC13=Summary!$E$11,Summary!$E$15,Debt!BB20))))</f>
        <v>0</v>
      </c>
      <c r="BD15" s="179">
        <f>IF(AND(BD13/12=HOLD,HOLD*12=Summary!$E$11),0,IF(BD13&gt;Summary!$B$37*12,0,IF(BD13&lt;Summary!$E$11,0,IF(BD13=Summary!$E$11,Summary!$E$15,Debt!BC20))))</f>
        <v>0</v>
      </c>
      <c r="BE15" s="179">
        <f>IF(AND(BE13/12=HOLD,HOLD*12=Summary!$E$11),0,IF(BE13&gt;Summary!$B$37*12,0,IF(BE13&lt;Summary!$E$11,0,IF(BE13=Summary!$E$11,Summary!$E$15,Debt!BD20))))</f>
        <v>0</v>
      </c>
      <c r="BF15" s="179">
        <f>IF(AND(BF13/12=HOLD,HOLD*12=Summary!$E$11),0,IF(BF13&gt;Summary!$B$37*12,0,IF(BF13&lt;Summary!$E$11,0,IF(BF13=Summary!$E$11,Summary!$E$15,Debt!BE20))))</f>
        <v>0</v>
      </c>
      <c r="BG15" s="179">
        <f>IF(AND(BG13/12=HOLD,HOLD*12=Summary!$E$11),0,IF(BG13&gt;Summary!$B$37*12,0,IF(BG13&lt;Summary!$E$11,0,IF(BG13=Summary!$E$11,Summary!$E$15,Debt!BF20))))</f>
        <v>0</v>
      </c>
      <c r="BH15" s="179">
        <f>IF(AND(BH13/12=HOLD,HOLD*12=Summary!$E$11),0,IF(BH13&gt;Summary!$B$37*12,0,IF(BH13&lt;Summary!$E$11,0,IF(BH13=Summary!$E$11,Summary!$E$15,Debt!BG20))))</f>
        <v>0</v>
      </c>
      <c r="BI15" s="179">
        <f>IF(AND(BI13/12=HOLD,HOLD*12=Summary!$E$11),0,IF(BI13&gt;Summary!$B$37*12,0,IF(BI13&lt;Summary!$E$11,0,IF(BI13=Summary!$E$11,Summary!$E$15,Debt!BH20))))</f>
        <v>0</v>
      </c>
      <c r="BJ15" s="179">
        <f>IF(AND(BJ13/12=HOLD,HOLD*12=Summary!$E$11),0,IF(BJ13&gt;Summary!$B$37*12,0,IF(BJ13&lt;Summary!$E$11,0,IF(BJ13=Summary!$E$11,Summary!$E$15,Debt!BI20))))</f>
        <v>0</v>
      </c>
      <c r="BK15" s="179">
        <f>IF(AND(BK13/12=HOLD,HOLD*12=Summary!$E$11),0,IF(BK13&gt;Summary!$B$37*12,0,IF(BK13&lt;Summary!$E$11,0,IF(BK13=Summary!$E$11,Summary!$E$15,Debt!BJ20))))</f>
        <v>0</v>
      </c>
      <c r="BL15" s="179">
        <f>IF(AND(BL13/12=HOLD,HOLD*12=Summary!$E$11),0,IF(BL13&gt;Summary!$B$37*12,0,IF(BL13&lt;Summary!$E$11,0,IF(BL13=Summary!$E$11,Summary!$E$15,Debt!BK20))))</f>
        <v>0</v>
      </c>
      <c r="BM15" s="179">
        <f>IF(AND(BM13/12=HOLD,HOLD*12=Summary!$E$11),0,IF(BM13&gt;Summary!$B$37*12,0,IF(BM13&lt;Summary!$E$11,0,IF(BM13=Summary!$E$11,Summary!$E$15,Debt!BL20))))</f>
        <v>0</v>
      </c>
      <c r="BN15" s="179">
        <f>IF(AND(BN13/12=HOLD,HOLD*12=Summary!$E$11),0,IF(BN13&gt;Summary!$B$37*12,0,IF(BN13&lt;Summary!$E$11,0,IF(BN13=Summary!$E$11,Summary!$E$15,Debt!BM20))))</f>
        <v>0</v>
      </c>
      <c r="BO15" s="179">
        <f>IF(AND(BO13/12=HOLD,HOLD*12=Summary!$E$11),0,IF(BO13&gt;Summary!$B$37*12,0,IF(BO13&lt;Summary!$E$11,0,IF(BO13=Summary!$E$11,Summary!$E$15,Debt!BN20))))</f>
        <v>0</v>
      </c>
      <c r="BP15" s="179">
        <f>IF(AND(BP13/12=HOLD,HOLD*12=Summary!$E$11),0,IF(BP13&gt;Summary!$B$37*12,0,IF(BP13&lt;Summary!$E$11,0,IF(BP13=Summary!$E$11,Summary!$E$15,Debt!BO20))))</f>
        <v>0</v>
      </c>
      <c r="BQ15" s="179">
        <f>IF(AND(BQ13/12=HOLD,HOLD*12=Summary!$E$11),0,IF(BQ13&gt;Summary!$B$37*12,0,IF(BQ13&lt;Summary!$E$11,0,IF(BQ13=Summary!$E$11,Summary!$E$15,Debt!BP20))))</f>
        <v>0</v>
      </c>
      <c r="BR15" s="179">
        <f>IF(AND(BR13/12=HOLD,HOLD*12=Summary!$E$11),0,IF(BR13&gt;Summary!$B$37*12,0,IF(BR13&lt;Summary!$E$11,0,IF(BR13=Summary!$E$11,Summary!$E$15,Debt!BQ20))))</f>
        <v>0</v>
      </c>
      <c r="BS15" s="179">
        <f>IF(AND(BS13/12=HOLD,HOLD*12=Summary!$E$11),0,IF(BS13&gt;Summary!$B$37*12,0,IF(BS13&lt;Summary!$E$11,0,IF(BS13=Summary!$E$11,Summary!$E$15,Debt!BR20))))</f>
        <v>0</v>
      </c>
      <c r="BT15" s="179">
        <f>IF(AND(BT13/12=HOLD,HOLD*12=Summary!$E$11),0,IF(BT13&gt;Summary!$B$37*12,0,IF(BT13&lt;Summary!$E$11,0,IF(BT13=Summary!$E$11,Summary!$E$15,Debt!BS20))))</f>
        <v>0</v>
      </c>
      <c r="BU15" s="179">
        <f>IF(AND(BU13/12=HOLD,HOLD*12=Summary!$E$11),0,IF(BU13&gt;Summary!$B$37*12,0,IF(BU13&lt;Summary!$E$11,0,IF(BU13=Summary!$E$11,Summary!$E$15,Debt!BT20))))</f>
        <v>0</v>
      </c>
      <c r="BV15" s="179">
        <f>IF(AND(BV13/12=HOLD,HOLD*12=Summary!$E$11),0,IF(BV13&gt;Summary!$B$37*12,0,IF(BV13&lt;Summary!$E$11,0,IF(BV13=Summary!$E$11,Summary!$E$15,Debt!BU20))))</f>
        <v>0</v>
      </c>
      <c r="BW15" s="179">
        <f>IF(AND(BW13/12=HOLD,HOLD*12=Summary!$E$11),0,IF(BW13&gt;Summary!$B$37*12,0,IF(BW13&lt;Summary!$E$11,0,IF(BW13=Summary!$E$11,Summary!$E$15,Debt!BV20))))</f>
        <v>0</v>
      </c>
      <c r="BX15" s="179">
        <f>IF(AND(BX13/12=HOLD,HOLD*12=Summary!$E$11),0,IF(BX13&gt;Summary!$B$37*12,0,IF(BX13&lt;Summary!$E$11,0,IF(BX13=Summary!$E$11,Summary!$E$15,Debt!BW20))))</f>
        <v>0</v>
      </c>
      <c r="BY15" s="179">
        <f>IF(AND(BY13/12=HOLD,HOLD*12=Summary!$E$11),0,IF(BY13&gt;Summary!$B$37*12,0,IF(BY13&lt;Summary!$E$11,0,IF(BY13=Summary!$E$11,Summary!$E$15,Debt!BX20))))</f>
        <v>0</v>
      </c>
      <c r="BZ15" s="179">
        <f>IF(AND(BZ13/12=HOLD,HOLD*12=Summary!$E$11),0,IF(BZ13&gt;Summary!$B$37*12,0,IF(BZ13&lt;Summary!$E$11,0,IF(BZ13=Summary!$E$11,Summary!$E$15,Debt!BY20))))</f>
        <v>0</v>
      </c>
      <c r="CA15" s="179">
        <f>IF(AND(CA13/12=HOLD,HOLD*12=Summary!$E$11),0,IF(CA13&gt;Summary!$B$37*12,0,IF(CA13&lt;Summary!$E$11,0,IF(CA13=Summary!$E$11,Summary!$E$15,Debt!BZ20))))</f>
        <v>0</v>
      </c>
      <c r="CB15" s="179">
        <f>IF(AND(CB13/12=HOLD,HOLD*12=Summary!$E$11),0,IF(CB13&gt;Summary!$B$37*12,0,IF(CB13&lt;Summary!$E$11,0,IF(CB13=Summary!$E$11,Summary!$E$15,Debt!CA20))))</f>
        <v>0</v>
      </c>
      <c r="CC15" s="179">
        <f>IF(AND(CC13/12=HOLD,HOLD*12=Summary!$E$11),0,IF(CC13&gt;Summary!$B$37*12,0,IF(CC13&lt;Summary!$E$11,0,IF(CC13=Summary!$E$11,Summary!$E$15,Debt!CB20))))</f>
        <v>0</v>
      </c>
      <c r="CD15" s="179">
        <f>IF(AND(CD13/12=HOLD,HOLD*12=Summary!$E$11),0,IF(CD13&gt;Summary!$B$37*12,0,IF(CD13&lt;Summary!$E$11,0,IF(CD13=Summary!$E$11,Summary!$E$15,Debt!CC20))))</f>
        <v>0</v>
      </c>
      <c r="CE15" s="179">
        <f>IF(AND(CE13/12=HOLD,HOLD*12=Summary!$E$11),0,IF(CE13&gt;Summary!$B$37*12,0,IF(CE13&lt;Summary!$E$11,0,IF(CE13=Summary!$E$11,Summary!$E$15,Debt!CD20))))</f>
        <v>0</v>
      </c>
      <c r="CF15" s="179">
        <f>IF(AND(CF13/12=HOLD,HOLD*12=Summary!$E$11),0,IF(CF13&gt;Summary!$B$37*12,0,IF(CF13&lt;Summary!$E$11,0,IF(CF13=Summary!$E$11,Summary!$E$15,Debt!CE20))))</f>
        <v>0</v>
      </c>
      <c r="CG15" s="179">
        <f>IF(AND(CG13/12=HOLD,HOLD*12=Summary!$E$11),0,IF(CG13&gt;Summary!$B$37*12,0,IF(CG13&lt;Summary!$E$11,0,IF(CG13=Summary!$E$11,Summary!$E$15,Debt!CF20))))</f>
        <v>0</v>
      </c>
      <c r="CH15" s="179">
        <f>IF(AND(CH13/12=HOLD,HOLD*12=Summary!$E$11),0,IF(CH13&gt;Summary!$B$37*12,0,IF(CH13&lt;Summary!$E$11,0,IF(CH13=Summary!$E$11,Summary!$E$15,Debt!CG20))))</f>
        <v>0</v>
      </c>
      <c r="CI15" s="179">
        <f>IF(AND(CI13/12=HOLD,HOLD*12=Summary!$E$11),0,IF(CI13&gt;Summary!$B$37*12,0,IF(CI13&lt;Summary!$E$11,0,IF(CI13=Summary!$E$11,Summary!$E$15,Debt!CH20))))</f>
        <v>0</v>
      </c>
      <c r="CJ15" s="179">
        <f>IF(AND(CJ13/12=HOLD,HOLD*12=Summary!$E$11),0,IF(CJ13&gt;Summary!$B$37*12,0,IF(CJ13&lt;Summary!$E$11,0,IF(CJ13=Summary!$E$11,Summary!$E$15,Debt!CI20))))</f>
        <v>0</v>
      </c>
      <c r="CK15" s="179">
        <f>IF(AND(CK13/12=HOLD,HOLD*12=Summary!$E$11),0,IF(CK13&gt;Summary!$B$37*12,0,IF(CK13&lt;Summary!$E$11,0,IF(CK13=Summary!$E$11,Summary!$E$15,Debt!CJ20))))</f>
        <v>0</v>
      </c>
      <c r="CL15" s="179">
        <f>IF(AND(CL13/12=HOLD,HOLD*12=Summary!$E$11),0,IF(CL13&gt;Summary!$B$37*12,0,IF(CL13&lt;Summary!$E$11,0,IF(CL13=Summary!$E$11,Summary!$E$15,Debt!CK20))))</f>
        <v>0</v>
      </c>
      <c r="CM15" s="179">
        <f>IF(AND(CM13/12=HOLD,HOLD*12=Summary!$E$11),0,IF(CM13&gt;Summary!$B$37*12,0,IF(CM13&lt;Summary!$E$11,0,IF(CM13=Summary!$E$11,Summary!$E$15,Debt!CL20))))</f>
        <v>0</v>
      </c>
      <c r="CN15" s="179">
        <f>IF(AND(CN13/12=HOLD,HOLD*12=Summary!$E$11),0,IF(CN13&gt;Summary!$B$37*12,0,IF(CN13&lt;Summary!$E$11,0,IF(CN13=Summary!$E$11,Summary!$E$15,Debt!CM20))))</f>
        <v>0</v>
      </c>
      <c r="CO15" s="179">
        <f>IF(AND(CO13/12=HOLD,HOLD*12=Summary!$E$11),0,IF(CO13&gt;Summary!$B$37*12,0,IF(CO13&lt;Summary!$E$11,0,IF(CO13=Summary!$E$11,Summary!$E$15,Debt!CN20))))</f>
        <v>0</v>
      </c>
      <c r="CP15" s="179">
        <f>IF(AND(CP13/12=HOLD,HOLD*12=Summary!$E$11),0,IF(CP13&gt;Summary!$B$37*12,0,IF(CP13&lt;Summary!$E$11,0,IF(CP13=Summary!$E$11,Summary!$E$15,Debt!CO20))))</f>
        <v>0</v>
      </c>
      <c r="CQ15" s="179">
        <f>IF(AND(CQ13/12=HOLD,HOLD*12=Summary!$E$11),0,IF(CQ13&gt;Summary!$B$37*12,0,IF(CQ13&lt;Summary!$E$11,0,IF(CQ13=Summary!$E$11,Summary!$E$15,Debt!CP20))))</f>
        <v>0</v>
      </c>
      <c r="CR15" s="179">
        <f>IF(AND(CR13/12=HOLD,HOLD*12=Summary!$E$11),0,IF(CR13&gt;Summary!$B$37*12,0,IF(CR13&lt;Summary!$E$11,0,IF(CR13=Summary!$E$11,Summary!$E$15,Debt!CQ20))))</f>
        <v>0</v>
      </c>
      <c r="CS15" s="179">
        <f>IF(AND(CS13/12=HOLD,HOLD*12=Summary!$E$11),0,IF(CS13&gt;Summary!$B$37*12,0,IF(CS13&lt;Summary!$E$11,0,IF(CS13=Summary!$E$11,Summary!$E$15,Debt!CR20))))</f>
        <v>0</v>
      </c>
      <c r="CT15" s="179">
        <f>IF(AND(CT13/12=HOLD,HOLD*12=Summary!$E$11),0,IF(CT13&gt;Summary!$B$37*12,0,IF(CT13&lt;Summary!$E$11,0,IF(CT13=Summary!$E$11,Summary!$E$15,Debt!CS20))))</f>
        <v>0</v>
      </c>
      <c r="CU15" s="179">
        <f>IF(AND(CU13/12=HOLD,HOLD*12=Summary!$E$11),0,IF(CU13&gt;Summary!$B$37*12,0,IF(CU13&lt;Summary!$E$11,0,IF(CU13=Summary!$E$11,Summary!$E$15,Debt!CT20))))</f>
        <v>0</v>
      </c>
      <c r="CV15" s="179">
        <f>IF(AND(CV13/12=HOLD,HOLD*12=Summary!$E$11),0,IF(CV13&gt;Summary!$B$37*12,0,IF(CV13&lt;Summary!$E$11,0,IF(CV13=Summary!$E$11,Summary!$E$15,Debt!CU20))))</f>
        <v>0</v>
      </c>
      <c r="CW15" s="179">
        <f>IF(AND(CW13/12=HOLD,HOLD*12=Summary!$E$11),0,IF(CW13&gt;Summary!$B$37*12,0,IF(CW13&lt;Summary!$E$11,0,IF(CW13=Summary!$E$11,Summary!$E$15,Debt!CV20))))</f>
        <v>0</v>
      </c>
      <c r="CX15" s="179">
        <f>IF(AND(CX13/12=HOLD,HOLD*12=Summary!$E$11),0,IF(CX13&gt;Summary!$B$37*12,0,IF(CX13&lt;Summary!$E$11,0,IF(CX13=Summary!$E$11,Summary!$E$15,Debt!CW20))))</f>
        <v>0</v>
      </c>
      <c r="CY15" s="179">
        <f>IF(AND(CY13/12=HOLD,HOLD*12=Summary!$E$11),0,IF(CY13&gt;Summary!$B$37*12,0,IF(CY13&lt;Summary!$E$11,0,IF(CY13=Summary!$E$11,Summary!$E$15,Debt!CX20))))</f>
        <v>0</v>
      </c>
      <c r="CZ15" s="179">
        <f>IF(AND(CZ13/12=HOLD,HOLD*12=Summary!$E$11),0,IF(CZ13&gt;Summary!$B$37*12,0,IF(CZ13&lt;Summary!$E$11,0,IF(CZ13=Summary!$E$11,Summary!$E$15,Debt!CY20))))</f>
        <v>0</v>
      </c>
      <c r="DA15" s="179">
        <f>IF(AND(DA13/12=HOLD,HOLD*12=Summary!$E$11),0,IF(DA13&gt;Summary!$B$37*12,0,IF(DA13&lt;Summary!$E$11,0,IF(DA13=Summary!$E$11,Summary!$E$15,Debt!CZ20))))</f>
        <v>0</v>
      </c>
      <c r="DB15" s="179">
        <f>IF(AND(DB13/12=HOLD,HOLD*12=Summary!$E$11),0,IF(DB13&gt;Summary!$B$37*12,0,IF(DB13&lt;Summary!$E$11,0,IF(DB13=Summary!$E$11,Summary!$E$15,Debt!DA20))))</f>
        <v>0</v>
      </c>
      <c r="DC15" s="179">
        <f>IF(AND(DC13/12=HOLD,HOLD*12=Summary!$E$11),0,IF(DC13&gt;Summary!$B$37*12,0,IF(DC13&lt;Summary!$E$11,0,IF(DC13=Summary!$E$11,Summary!$E$15,Debt!DB20))))</f>
        <v>0</v>
      </c>
      <c r="DD15" s="179">
        <f>IF(AND(DD13/12=HOLD,HOLD*12=Summary!$E$11),0,IF(DD13&gt;Summary!$B$37*12,0,IF(DD13&lt;Summary!$E$11,0,IF(DD13=Summary!$E$11,Summary!$E$15,Debt!DC20))))</f>
        <v>0</v>
      </c>
      <c r="DE15" s="179">
        <f>IF(AND(DE13/12=HOLD,HOLD*12=Summary!$E$11),0,IF(DE13&gt;Summary!$B$37*12,0,IF(DE13&lt;Summary!$E$11,0,IF(DE13=Summary!$E$11,Summary!$E$15,Debt!DD20))))</f>
        <v>0</v>
      </c>
      <c r="DF15" s="179">
        <f>IF(AND(DF13/12=HOLD,HOLD*12=Summary!$E$11),0,IF(DF13&gt;Summary!$B$37*12,0,IF(DF13&lt;Summary!$E$11,0,IF(DF13=Summary!$E$11,Summary!$E$15,Debt!DE20))))</f>
        <v>0</v>
      </c>
      <c r="DG15" s="179">
        <f>IF(AND(DG13/12=HOLD,HOLD*12=Summary!$E$11),0,IF(DG13&gt;Summary!$B$37*12,0,IF(DG13&lt;Summary!$E$11,0,IF(DG13=Summary!$E$11,Summary!$E$15,Debt!DF20))))</f>
        <v>0</v>
      </c>
      <c r="DH15" s="179">
        <f>IF(AND(DH13/12=HOLD,HOLD*12=Summary!$E$11),0,IF(DH13&gt;Summary!$B$37*12,0,IF(DH13&lt;Summary!$E$11,0,IF(DH13=Summary!$E$11,Summary!$E$15,Debt!DG20))))</f>
        <v>0</v>
      </c>
      <c r="DI15" s="179">
        <f>IF(AND(DI13/12=HOLD,HOLD*12=Summary!$E$11),0,IF(DI13&gt;Summary!$B$37*12,0,IF(DI13&lt;Summary!$E$11,0,IF(DI13=Summary!$E$11,Summary!$E$15,Debt!DH20))))</f>
        <v>0</v>
      </c>
      <c r="DJ15" s="179">
        <f>IF(AND(DJ13/12=HOLD,HOLD*12=Summary!$E$11),0,IF(DJ13&gt;Summary!$B$37*12,0,IF(DJ13&lt;Summary!$E$11,0,IF(DJ13=Summary!$E$11,Summary!$E$15,Debt!DI20))))</f>
        <v>0</v>
      </c>
      <c r="DK15" s="179">
        <f>IF(AND(DK13/12=HOLD,HOLD*12=Summary!$E$11),0,IF(DK13&gt;Summary!$B$37*12,0,IF(DK13&lt;Summary!$E$11,0,IF(DK13=Summary!$E$11,Summary!$E$15,Debt!DJ20))))</f>
        <v>0</v>
      </c>
      <c r="DL15" s="179">
        <f>IF(AND(DL13/12=HOLD,HOLD*12=Summary!$E$11),0,IF(DL13&gt;Summary!$B$37*12,0,IF(DL13&lt;Summary!$E$11,0,IF(DL13=Summary!$E$11,Summary!$E$15,Debt!DK20))))</f>
        <v>0</v>
      </c>
      <c r="DM15" s="179">
        <f>IF(AND(DM13/12=HOLD,HOLD*12=Summary!$E$11),0,IF(DM13&gt;Summary!$B$37*12,0,IF(DM13&lt;Summary!$E$11,0,IF(DM13=Summary!$E$11,Summary!$E$15,Debt!DL20))))</f>
        <v>0</v>
      </c>
      <c r="DN15" s="179">
        <f>IF(AND(DN13/12=HOLD,HOLD*12=Summary!$E$11),0,IF(DN13&gt;Summary!$B$37*12,0,IF(DN13&lt;Summary!$E$11,0,IF(DN13=Summary!$E$11,Summary!$E$15,Debt!DM20))))</f>
        <v>0</v>
      </c>
      <c r="DO15" s="179">
        <f>IF(AND(DO13/12=HOLD,HOLD*12=Summary!$E$11),0,IF(DO13&gt;Summary!$B$37*12,0,IF(DO13&lt;Summary!$E$11,0,IF(DO13=Summary!$E$11,Summary!$E$15,Debt!DN20))))</f>
        <v>0</v>
      </c>
      <c r="DP15" s="179">
        <f>IF(AND(DP13/12=HOLD,HOLD*12=Summary!$E$11),0,IF(DP13&gt;Summary!$B$37*12,0,IF(DP13&lt;Summary!$E$11,0,IF(DP13=Summary!$E$11,Summary!$E$15,Debt!DO20))))</f>
        <v>0</v>
      </c>
      <c r="DQ15" s="179">
        <f>IF(AND(DQ13/12=HOLD,HOLD*12=Summary!$E$11),0,IF(DQ13&gt;Summary!$B$37*12,0,IF(DQ13&lt;Summary!$E$11,0,IF(DQ13=Summary!$E$11,Summary!$E$15,Debt!DP20))))</f>
        <v>0</v>
      </c>
      <c r="DR15" s="179">
        <f>IF(AND(DR13/12=HOLD,HOLD*12=Summary!$E$11),0,IF(DR13&gt;Summary!$B$37*12,0,IF(DR13&lt;Summary!$E$11,0,IF(DR13=Summary!$E$11,Summary!$E$15,Debt!DQ20))))</f>
        <v>0</v>
      </c>
    </row>
    <row r="16" spans="1:122" x14ac:dyDescent="0.4">
      <c r="A16" s="212">
        <f>SUM(C16:DR16)</f>
        <v>0</v>
      </c>
      <c r="B16" s="80" t="s">
        <v>74</v>
      </c>
      <c r="C16" s="179">
        <f>SUM(C17:C18)</f>
        <v>0</v>
      </c>
      <c r="D16" s="179">
        <f t="shared" ref="D16:BO16" si="244">SUM(D17:D18)</f>
        <v>0</v>
      </c>
      <c r="E16" s="179">
        <f t="shared" si="244"/>
        <v>0</v>
      </c>
      <c r="F16" s="179">
        <f t="shared" si="244"/>
        <v>0</v>
      </c>
      <c r="G16" s="179">
        <f t="shared" si="244"/>
        <v>0</v>
      </c>
      <c r="H16" s="179">
        <f t="shared" si="244"/>
        <v>0</v>
      </c>
      <c r="I16" s="179">
        <f t="shared" si="244"/>
        <v>0</v>
      </c>
      <c r="J16" s="179">
        <f t="shared" si="244"/>
        <v>0</v>
      </c>
      <c r="K16" s="179">
        <f t="shared" si="244"/>
        <v>0</v>
      </c>
      <c r="L16" s="179">
        <f t="shared" si="244"/>
        <v>0</v>
      </c>
      <c r="M16" s="179">
        <f t="shared" si="244"/>
        <v>0</v>
      </c>
      <c r="N16" s="179">
        <f t="shared" si="244"/>
        <v>0</v>
      </c>
      <c r="O16" s="179">
        <f t="shared" si="244"/>
        <v>0</v>
      </c>
      <c r="P16" s="179">
        <f t="shared" si="244"/>
        <v>0</v>
      </c>
      <c r="Q16" s="179">
        <f t="shared" si="244"/>
        <v>0</v>
      </c>
      <c r="R16" s="179">
        <f t="shared" si="244"/>
        <v>0</v>
      </c>
      <c r="S16" s="179">
        <f t="shared" si="244"/>
        <v>0</v>
      </c>
      <c r="T16" s="179">
        <f t="shared" si="244"/>
        <v>0</v>
      </c>
      <c r="U16" s="179">
        <f t="shared" si="244"/>
        <v>0</v>
      </c>
      <c r="V16" s="179">
        <f t="shared" si="244"/>
        <v>0</v>
      </c>
      <c r="W16" s="179">
        <f t="shared" si="244"/>
        <v>0</v>
      </c>
      <c r="X16" s="179">
        <f t="shared" si="244"/>
        <v>0</v>
      </c>
      <c r="Y16" s="179">
        <f t="shared" si="244"/>
        <v>0</v>
      </c>
      <c r="Z16" s="179">
        <f t="shared" si="244"/>
        <v>0</v>
      </c>
      <c r="AA16" s="179">
        <f t="shared" si="244"/>
        <v>0</v>
      </c>
      <c r="AB16" s="179">
        <f t="shared" si="244"/>
        <v>0</v>
      </c>
      <c r="AC16" s="179">
        <f t="shared" si="244"/>
        <v>0</v>
      </c>
      <c r="AD16" s="179">
        <f t="shared" si="244"/>
        <v>0</v>
      </c>
      <c r="AE16" s="179">
        <f t="shared" si="244"/>
        <v>0</v>
      </c>
      <c r="AF16" s="179">
        <f t="shared" si="244"/>
        <v>0</v>
      </c>
      <c r="AG16" s="179">
        <f t="shared" si="244"/>
        <v>0</v>
      </c>
      <c r="AH16" s="179">
        <f t="shared" si="244"/>
        <v>0</v>
      </c>
      <c r="AI16" s="179">
        <f t="shared" si="244"/>
        <v>0</v>
      </c>
      <c r="AJ16" s="179">
        <f t="shared" si="244"/>
        <v>0</v>
      </c>
      <c r="AK16" s="179">
        <f t="shared" si="244"/>
        <v>0</v>
      </c>
      <c r="AL16" s="179">
        <f t="shared" si="244"/>
        <v>0</v>
      </c>
      <c r="AM16" s="179">
        <f t="shared" si="244"/>
        <v>0</v>
      </c>
      <c r="AN16" s="179">
        <f t="shared" si="244"/>
        <v>0</v>
      </c>
      <c r="AO16" s="179">
        <f t="shared" si="244"/>
        <v>0</v>
      </c>
      <c r="AP16" s="179">
        <f t="shared" si="244"/>
        <v>0</v>
      </c>
      <c r="AQ16" s="179">
        <f t="shared" si="244"/>
        <v>0</v>
      </c>
      <c r="AR16" s="179">
        <f t="shared" si="244"/>
        <v>0</v>
      </c>
      <c r="AS16" s="179">
        <f t="shared" si="244"/>
        <v>0</v>
      </c>
      <c r="AT16" s="179">
        <f t="shared" si="244"/>
        <v>0</v>
      </c>
      <c r="AU16" s="179">
        <f t="shared" si="244"/>
        <v>0</v>
      </c>
      <c r="AV16" s="179">
        <f t="shared" si="244"/>
        <v>0</v>
      </c>
      <c r="AW16" s="179">
        <f t="shared" si="244"/>
        <v>0</v>
      </c>
      <c r="AX16" s="179">
        <f t="shared" si="244"/>
        <v>0</v>
      </c>
      <c r="AY16" s="179">
        <f t="shared" si="244"/>
        <v>0</v>
      </c>
      <c r="AZ16" s="179">
        <f t="shared" si="244"/>
        <v>0</v>
      </c>
      <c r="BA16" s="179">
        <f t="shared" si="244"/>
        <v>0</v>
      </c>
      <c r="BB16" s="179">
        <f t="shared" si="244"/>
        <v>0</v>
      </c>
      <c r="BC16" s="179">
        <f t="shared" si="244"/>
        <v>0</v>
      </c>
      <c r="BD16" s="179">
        <f t="shared" si="244"/>
        <v>0</v>
      </c>
      <c r="BE16" s="179">
        <f t="shared" si="244"/>
        <v>0</v>
      </c>
      <c r="BF16" s="179">
        <f t="shared" si="244"/>
        <v>0</v>
      </c>
      <c r="BG16" s="179">
        <f t="shared" si="244"/>
        <v>0</v>
      </c>
      <c r="BH16" s="179">
        <f t="shared" si="244"/>
        <v>0</v>
      </c>
      <c r="BI16" s="179">
        <f t="shared" si="244"/>
        <v>0</v>
      </c>
      <c r="BJ16" s="179">
        <f t="shared" si="244"/>
        <v>0</v>
      </c>
      <c r="BK16" s="179">
        <f t="shared" si="244"/>
        <v>0</v>
      </c>
      <c r="BL16" s="179">
        <f t="shared" si="244"/>
        <v>0</v>
      </c>
      <c r="BM16" s="179">
        <f t="shared" si="244"/>
        <v>0</v>
      </c>
      <c r="BN16" s="179">
        <f t="shared" si="244"/>
        <v>0</v>
      </c>
      <c r="BO16" s="179">
        <f t="shared" si="244"/>
        <v>0</v>
      </c>
      <c r="BP16" s="179">
        <f t="shared" ref="BP16:DR16" si="245">SUM(BP17:BP18)</f>
        <v>0</v>
      </c>
      <c r="BQ16" s="179">
        <f t="shared" si="245"/>
        <v>0</v>
      </c>
      <c r="BR16" s="179">
        <f t="shared" si="245"/>
        <v>0</v>
      </c>
      <c r="BS16" s="179">
        <f t="shared" si="245"/>
        <v>0</v>
      </c>
      <c r="BT16" s="179">
        <f t="shared" si="245"/>
        <v>0</v>
      </c>
      <c r="BU16" s="179">
        <f t="shared" si="245"/>
        <v>0</v>
      </c>
      <c r="BV16" s="179">
        <f t="shared" si="245"/>
        <v>0</v>
      </c>
      <c r="BW16" s="179">
        <f t="shared" si="245"/>
        <v>0</v>
      </c>
      <c r="BX16" s="179">
        <f t="shared" si="245"/>
        <v>0</v>
      </c>
      <c r="BY16" s="179">
        <f t="shared" si="245"/>
        <v>0</v>
      </c>
      <c r="BZ16" s="179">
        <f t="shared" si="245"/>
        <v>0</v>
      </c>
      <c r="CA16" s="179">
        <f t="shared" si="245"/>
        <v>0</v>
      </c>
      <c r="CB16" s="179">
        <f t="shared" si="245"/>
        <v>0</v>
      </c>
      <c r="CC16" s="179">
        <f t="shared" si="245"/>
        <v>0</v>
      </c>
      <c r="CD16" s="179">
        <f t="shared" si="245"/>
        <v>0</v>
      </c>
      <c r="CE16" s="179">
        <f t="shared" si="245"/>
        <v>0</v>
      </c>
      <c r="CF16" s="179">
        <f t="shared" si="245"/>
        <v>0</v>
      </c>
      <c r="CG16" s="179">
        <f t="shared" si="245"/>
        <v>0</v>
      </c>
      <c r="CH16" s="179">
        <f t="shared" si="245"/>
        <v>0</v>
      </c>
      <c r="CI16" s="179">
        <f t="shared" si="245"/>
        <v>0</v>
      </c>
      <c r="CJ16" s="179">
        <f t="shared" si="245"/>
        <v>0</v>
      </c>
      <c r="CK16" s="179">
        <f t="shared" si="245"/>
        <v>0</v>
      </c>
      <c r="CL16" s="179">
        <f t="shared" si="245"/>
        <v>0</v>
      </c>
      <c r="CM16" s="179">
        <f t="shared" si="245"/>
        <v>0</v>
      </c>
      <c r="CN16" s="179">
        <f t="shared" si="245"/>
        <v>0</v>
      </c>
      <c r="CO16" s="179">
        <f t="shared" si="245"/>
        <v>0</v>
      </c>
      <c r="CP16" s="179">
        <f t="shared" si="245"/>
        <v>0</v>
      </c>
      <c r="CQ16" s="179">
        <f t="shared" si="245"/>
        <v>0</v>
      </c>
      <c r="CR16" s="179">
        <f t="shared" si="245"/>
        <v>0</v>
      </c>
      <c r="CS16" s="179">
        <f t="shared" si="245"/>
        <v>0</v>
      </c>
      <c r="CT16" s="179">
        <f t="shared" si="245"/>
        <v>0</v>
      </c>
      <c r="CU16" s="179">
        <f t="shared" si="245"/>
        <v>0</v>
      </c>
      <c r="CV16" s="179">
        <f t="shared" si="245"/>
        <v>0</v>
      </c>
      <c r="CW16" s="179">
        <f t="shared" si="245"/>
        <v>0</v>
      </c>
      <c r="CX16" s="179">
        <f t="shared" si="245"/>
        <v>0</v>
      </c>
      <c r="CY16" s="179">
        <f t="shared" si="245"/>
        <v>0</v>
      </c>
      <c r="CZ16" s="179">
        <f t="shared" si="245"/>
        <v>0</v>
      </c>
      <c r="DA16" s="179">
        <f t="shared" si="245"/>
        <v>0</v>
      </c>
      <c r="DB16" s="179">
        <f t="shared" si="245"/>
        <v>0</v>
      </c>
      <c r="DC16" s="179">
        <f t="shared" si="245"/>
        <v>0</v>
      </c>
      <c r="DD16" s="179">
        <f t="shared" si="245"/>
        <v>0</v>
      </c>
      <c r="DE16" s="179">
        <f t="shared" si="245"/>
        <v>0</v>
      </c>
      <c r="DF16" s="179">
        <f t="shared" si="245"/>
        <v>0</v>
      </c>
      <c r="DG16" s="179">
        <f t="shared" si="245"/>
        <v>0</v>
      </c>
      <c r="DH16" s="179">
        <f t="shared" si="245"/>
        <v>0</v>
      </c>
      <c r="DI16" s="179">
        <f t="shared" si="245"/>
        <v>0</v>
      </c>
      <c r="DJ16" s="179">
        <f t="shared" si="245"/>
        <v>0</v>
      </c>
      <c r="DK16" s="179">
        <f t="shared" si="245"/>
        <v>0</v>
      </c>
      <c r="DL16" s="179">
        <f t="shared" si="245"/>
        <v>0</v>
      </c>
      <c r="DM16" s="179">
        <f t="shared" si="245"/>
        <v>0</v>
      </c>
      <c r="DN16" s="179">
        <f t="shared" si="245"/>
        <v>0</v>
      </c>
      <c r="DO16" s="179">
        <f t="shared" si="245"/>
        <v>0</v>
      </c>
      <c r="DP16" s="179">
        <f t="shared" si="245"/>
        <v>0</v>
      </c>
      <c r="DQ16" s="179">
        <f t="shared" si="245"/>
        <v>0</v>
      </c>
      <c r="DR16" s="180">
        <f t="shared" si="245"/>
        <v>0</v>
      </c>
    </row>
    <row r="17" spans="1:122" x14ac:dyDescent="0.4">
      <c r="A17" s="212">
        <f>SUM(C17:DR17)</f>
        <v>0</v>
      </c>
      <c r="B17" s="80" t="s">
        <v>75</v>
      </c>
      <c r="C17" s="179">
        <f>IF(AND(C13&gt;Summary!$E$11+Summary!$E$22,C13&lt;=HOLD*12),PPMT(SUM(Summary!$E$20:$E$21)/12,Debt!C13-SUM(Summary!$E$11,Summary!$E$22),Summary!$E$24*12,-Summary!$E$15,,0),0)</f>
        <v>0</v>
      </c>
      <c r="D17" s="179">
        <f>IF(AND(D13&gt;Summary!$E$11+Summary!$E$22,D13&lt;=HOLD*12),PPMT(SUM(Summary!$E$20:$E$21)/12,Debt!D13-SUM(Summary!$E$11,Summary!$E$22),Summary!$E$24*12,-Summary!$E$15,,0),0)</f>
        <v>0</v>
      </c>
      <c r="E17" s="179">
        <f>IF(AND(E13&gt;Summary!$E$11+Summary!$E$22,E13&lt;=HOLD*12),PPMT(SUM(Summary!$E$20:$E$21)/12,Debt!E13-SUM(Summary!$E$11,Summary!$E$22),Summary!$E$24*12,-Summary!$E$15,,0),0)</f>
        <v>0</v>
      </c>
      <c r="F17" s="179">
        <f>IF(AND(F13&gt;Summary!$E$11+Summary!$E$22,F13&lt;=HOLD*12),PPMT(SUM(Summary!$E$20:$E$21)/12,Debt!F13-SUM(Summary!$E$11,Summary!$E$22),Summary!$E$24*12,-Summary!$E$15,,0),0)</f>
        <v>0</v>
      </c>
      <c r="G17" s="179">
        <f>IF(AND(G13&gt;Summary!$E$11+Summary!$E$22,G13&lt;=HOLD*12),PPMT(SUM(Summary!$E$20:$E$21)/12,Debt!G13-SUM(Summary!$E$11,Summary!$E$22),Summary!$E$24*12,-Summary!$E$15,,0),0)</f>
        <v>0</v>
      </c>
      <c r="H17" s="179">
        <f>IF(AND(H13&gt;Summary!$E$11+Summary!$E$22,H13&lt;=HOLD*12),PPMT(SUM(Summary!$E$20:$E$21)/12,Debt!H13-SUM(Summary!$E$11,Summary!$E$22),Summary!$E$24*12,-Summary!$E$15,,0),0)</f>
        <v>0</v>
      </c>
      <c r="I17" s="179">
        <f>IF(AND(I13&gt;Summary!$E$11+Summary!$E$22,I13&lt;=HOLD*12),PPMT(SUM(Summary!$E$20:$E$21)/12,Debt!I13-SUM(Summary!$E$11,Summary!$E$22),Summary!$E$24*12,-Summary!$E$15,,0),0)</f>
        <v>0</v>
      </c>
      <c r="J17" s="179">
        <f>IF(AND(J13&gt;Summary!$E$11+Summary!$E$22,J13&lt;=HOLD*12),PPMT(SUM(Summary!$E$20:$E$21)/12,Debt!J13-SUM(Summary!$E$11,Summary!$E$22),Summary!$E$24*12,-Summary!$E$15,,0),0)</f>
        <v>0</v>
      </c>
      <c r="K17" s="179">
        <f>IF(AND(K13&gt;Summary!$E$11+Summary!$E$22,K13&lt;=HOLD*12),PPMT(SUM(Summary!$E$20:$E$21)/12,Debt!K13-SUM(Summary!$E$11,Summary!$E$22),Summary!$E$24*12,-Summary!$E$15,,0),0)</f>
        <v>0</v>
      </c>
      <c r="L17" s="179">
        <f>IF(AND(L13&gt;Summary!$E$11+Summary!$E$22,L13&lt;=HOLD*12),PPMT(SUM(Summary!$E$20:$E$21)/12,Debt!L13-SUM(Summary!$E$11,Summary!$E$22),Summary!$E$24*12,-Summary!$E$15,,0),0)</f>
        <v>0</v>
      </c>
      <c r="M17" s="179">
        <f>IF(AND(M13&gt;Summary!$E$11+Summary!$E$22,M13&lt;=HOLD*12),PPMT(SUM(Summary!$E$20:$E$21)/12,Debt!M13-SUM(Summary!$E$11,Summary!$E$22),Summary!$E$24*12,-Summary!$E$15,,0),0)</f>
        <v>0</v>
      </c>
      <c r="N17" s="179">
        <f>IF(AND(N13&gt;Summary!$E$11+Summary!$E$22,N13&lt;=HOLD*12),PPMT(SUM(Summary!$E$20:$E$21)/12,Debt!N13-SUM(Summary!$E$11,Summary!$E$22),Summary!$E$24*12,-Summary!$E$15,,0),0)</f>
        <v>0</v>
      </c>
      <c r="O17" s="179">
        <f>IF(AND(O13&gt;Summary!$E$11+Summary!$E$22,O13&lt;=HOLD*12),PPMT(SUM(Summary!$E$20:$E$21)/12,Debt!O13-SUM(Summary!$E$11,Summary!$E$22),Summary!$E$24*12,-Summary!$E$15,,0),0)</f>
        <v>0</v>
      </c>
      <c r="P17" s="179">
        <f>IF(AND(P13&gt;Summary!$E$11+Summary!$E$22,P13&lt;=HOLD*12),PPMT(SUM(Summary!$E$20:$E$21)/12,Debt!P13-SUM(Summary!$E$11,Summary!$E$22),Summary!$E$24*12,-Summary!$E$15,,0),0)</f>
        <v>0</v>
      </c>
      <c r="Q17" s="179">
        <f>IF(AND(Q13&gt;Summary!$E$11+Summary!$E$22,Q13&lt;=HOLD*12),PPMT(SUM(Summary!$E$20:$E$21)/12,Debt!Q13-SUM(Summary!$E$11,Summary!$E$22),Summary!$E$24*12,-Summary!$E$15,,0),0)</f>
        <v>0</v>
      </c>
      <c r="R17" s="179">
        <f>IF(AND(R13&gt;Summary!$E$11+Summary!$E$22,R13&lt;=HOLD*12),PPMT(SUM(Summary!$E$20:$E$21)/12,Debt!R13-SUM(Summary!$E$11,Summary!$E$22),Summary!$E$24*12,-Summary!$E$15,,0),0)</f>
        <v>0</v>
      </c>
      <c r="S17" s="179">
        <f>IF(AND(S13&gt;Summary!$E$11+Summary!$E$22,S13&lt;=HOLD*12),PPMT(SUM(Summary!$E$20:$E$21)/12,Debt!S13-SUM(Summary!$E$11,Summary!$E$22),Summary!$E$24*12,-Summary!$E$15,,0),0)</f>
        <v>0</v>
      </c>
      <c r="T17" s="179">
        <f>IF(AND(T13&gt;Summary!$E$11+Summary!$E$22,T13&lt;=HOLD*12),PPMT(SUM(Summary!$E$20:$E$21)/12,Debt!T13-SUM(Summary!$E$11,Summary!$E$22),Summary!$E$24*12,-Summary!$E$15,,0),0)</f>
        <v>0</v>
      </c>
      <c r="U17" s="179">
        <f>IF(AND(U13&gt;Summary!$E$11+Summary!$E$22,U13&lt;=HOLD*12),PPMT(SUM(Summary!$E$20:$E$21)/12,Debt!U13-SUM(Summary!$E$11,Summary!$E$22),Summary!$E$24*12,-Summary!$E$15,,0),0)</f>
        <v>0</v>
      </c>
      <c r="V17" s="179">
        <f>IF(AND(V13&gt;Summary!$E$11+Summary!$E$22,V13&lt;=HOLD*12),PPMT(SUM(Summary!$E$20:$E$21)/12,Debt!V13-SUM(Summary!$E$11,Summary!$E$22),Summary!$E$24*12,-Summary!$E$15,,0),0)</f>
        <v>0</v>
      </c>
      <c r="W17" s="179">
        <f>IF(AND(W13&gt;Summary!$E$11+Summary!$E$22,W13&lt;=HOLD*12),PPMT(SUM(Summary!$E$20:$E$21)/12,Debt!W13-SUM(Summary!$E$11,Summary!$E$22),Summary!$E$24*12,-Summary!$E$15,,0),0)</f>
        <v>0</v>
      </c>
      <c r="X17" s="179">
        <f>IF(AND(X13&gt;Summary!$E$11+Summary!$E$22,X13&lt;=HOLD*12),PPMT(SUM(Summary!$E$20:$E$21)/12,Debt!X13-SUM(Summary!$E$11,Summary!$E$22),Summary!$E$24*12,-Summary!$E$15,,0),0)</f>
        <v>0</v>
      </c>
      <c r="Y17" s="179">
        <f>IF(AND(Y13&gt;Summary!$E$11+Summary!$E$22,Y13&lt;=HOLD*12),PPMT(SUM(Summary!$E$20:$E$21)/12,Debt!Y13-SUM(Summary!$E$11,Summary!$E$22),Summary!$E$24*12,-Summary!$E$15,,0),0)</f>
        <v>0</v>
      </c>
      <c r="Z17" s="179">
        <f>IF(AND(Z13&gt;Summary!$E$11+Summary!$E$22,Z13&lt;=HOLD*12),PPMT(SUM(Summary!$E$20:$E$21)/12,Debt!Z13-SUM(Summary!$E$11,Summary!$E$22),Summary!$E$24*12,-Summary!$E$15,,0),0)</f>
        <v>0</v>
      </c>
      <c r="AA17" s="179">
        <f>IF(AND(AA13&gt;Summary!$E$11+Summary!$E$22,AA13&lt;=HOLD*12),PPMT(SUM(Summary!$E$20:$E$21)/12,Debt!AA13-SUM(Summary!$E$11,Summary!$E$22),Summary!$E$24*12,-Summary!$E$15,,0),0)</f>
        <v>0</v>
      </c>
      <c r="AB17" s="179">
        <f>IF(AND(AB13&gt;Summary!$E$11+Summary!$E$22,AB13&lt;=HOLD*12),PPMT(SUM(Summary!$E$20:$E$21)/12,Debt!AB13-SUM(Summary!$E$11,Summary!$E$22),Summary!$E$24*12,-Summary!$E$15,,0),0)</f>
        <v>0</v>
      </c>
      <c r="AC17" s="179">
        <f>IF(AND(AC13&gt;Summary!$E$11+Summary!$E$22,AC13&lt;=HOLD*12),PPMT(SUM(Summary!$E$20:$E$21)/12,Debt!AC13-SUM(Summary!$E$11,Summary!$E$22),Summary!$E$24*12,-Summary!$E$15,,0),0)</f>
        <v>0</v>
      </c>
      <c r="AD17" s="179">
        <f>IF(AND(AD13&gt;Summary!$E$11+Summary!$E$22,AD13&lt;=HOLD*12),PPMT(SUM(Summary!$E$20:$E$21)/12,Debt!AD13-SUM(Summary!$E$11,Summary!$E$22),Summary!$E$24*12,-Summary!$E$15,,0),0)</f>
        <v>0</v>
      </c>
      <c r="AE17" s="179">
        <f>IF(AND(AE13&gt;Summary!$E$11+Summary!$E$22,AE13&lt;=HOLD*12),PPMT(SUM(Summary!$E$20:$E$21)/12,Debt!AE13-SUM(Summary!$E$11,Summary!$E$22),Summary!$E$24*12,-Summary!$E$15,,0),0)</f>
        <v>0</v>
      </c>
      <c r="AF17" s="179">
        <f>IF(AND(AF13&gt;Summary!$E$11+Summary!$E$22,AF13&lt;=HOLD*12),PPMT(SUM(Summary!$E$20:$E$21)/12,Debt!AF13-SUM(Summary!$E$11,Summary!$E$22),Summary!$E$24*12,-Summary!$E$15,,0),0)</f>
        <v>0</v>
      </c>
      <c r="AG17" s="179">
        <f>IF(AND(AG13&gt;Summary!$E$11+Summary!$E$22,AG13&lt;=HOLD*12),PPMT(SUM(Summary!$E$20:$E$21)/12,Debt!AG13-SUM(Summary!$E$11,Summary!$E$22),Summary!$E$24*12,-Summary!$E$15,,0),0)</f>
        <v>0</v>
      </c>
      <c r="AH17" s="179">
        <f>IF(AND(AH13&gt;Summary!$E$11+Summary!$E$22,AH13&lt;=HOLD*12),PPMT(SUM(Summary!$E$20:$E$21)/12,Debt!AH13-SUM(Summary!$E$11,Summary!$E$22),Summary!$E$24*12,-Summary!$E$15,,0),0)</f>
        <v>0</v>
      </c>
      <c r="AI17" s="179">
        <f>IF(AND(AI13&gt;Summary!$E$11+Summary!$E$22,AI13&lt;=HOLD*12),PPMT(SUM(Summary!$E$20:$E$21)/12,Debt!AI13-SUM(Summary!$E$11,Summary!$E$22),Summary!$E$24*12,-Summary!$E$15,,0),0)</f>
        <v>0</v>
      </c>
      <c r="AJ17" s="179">
        <f>IF(AND(AJ13&gt;Summary!$E$11+Summary!$E$22,AJ13&lt;=HOLD*12),PPMT(SUM(Summary!$E$20:$E$21)/12,Debt!AJ13-SUM(Summary!$E$11,Summary!$E$22),Summary!$E$24*12,-Summary!$E$15,,0),0)</f>
        <v>0</v>
      </c>
      <c r="AK17" s="179">
        <f>IF(AND(AK13&gt;Summary!$E$11+Summary!$E$22,AK13&lt;=HOLD*12),PPMT(SUM(Summary!$E$20:$E$21)/12,Debt!AK13-SUM(Summary!$E$11,Summary!$E$22),Summary!$E$24*12,-Summary!$E$15,,0),0)</f>
        <v>0</v>
      </c>
      <c r="AL17" s="179">
        <f>IF(AND(AL13&gt;Summary!$E$11+Summary!$E$22,AL13&lt;=HOLD*12),PPMT(SUM(Summary!$E$20:$E$21)/12,Debt!AL13-SUM(Summary!$E$11,Summary!$E$22),Summary!$E$24*12,-Summary!$E$15,,0),0)</f>
        <v>0</v>
      </c>
      <c r="AM17" s="179">
        <f>IF(AND(AM13&gt;Summary!$E$11+Summary!$E$22,AM13&lt;=HOLD*12),PPMT(SUM(Summary!$E$20:$E$21)/12,Debt!AM13-SUM(Summary!$E$11,Summary!$E$22),Summary!$E$24*12,-Summary!$E$15,,0),0)</f>
        <v>0</v>
      </c>
      <c r="AN17" s="179">
        <f>IF(AND(AN13&gt;Summary!$E$11+Summary!$E$22,AN13&lt;=HOLD*12),PPMT(SUM(Summary!$E$20:$E$21)/12,Debt!AN13-SUM(Summary!$E$11,Summary!$E$22),Summary!$E$24*12,-Summary!$E$15,,0),0)</f>
        <v>0</v>
      </c>
      <c r="AO17" s="179">
        <f>IF(AND(AO13&gt;Summary!$E$11+Summary!$E$22,AO13&lt;=HOLD*12),PPMT(SUM(Summary!$E$20:$E$21)/12,Debt!AO13-SUM(Summary!$E$11,Summary!$E$22),Summary!$E$24*12,-Summary!$E$15,,0),0)</f>
        <v>0</v>
      </c>
      <c r="AP17" s="179">
        <f>IF(AND(AP13&gt;Summary!$E$11+Summary!$E$22,AP13&lt;=HOLD*12),PPMT(SUM(Summary!$E$20:$E$21)/12,Debt!AP13-SUM(Summary!$E$11,Summary!$E$22),Summary!$E$24*12,-Summary!$E$15,,0),0)</f>
        <v>0</v>
      </c>
      <c r="AQ17" s="179">
        <f>IF(AND(AQ13&gt;Summary!$E$11+Summary!$E$22,AQ13&lt;=HOLD*12),PPMT(SUM(Summary!$E$20:$E$21)/12,Debt!AQ13-SUM(Summary!$E$11,Summary!$E$22),Summary!$E$24*12,-Summary!$E$15,,0),0)</f>
        <v>0</v>
      </c>
      <c r="AR17" s="179">
        <f>IF(AND(AR13&gt;Summary!$E$11+Summary!$E$22,AR13&lt;=HOLD*12),PPMT(SUM(Summary!$E$20:$E$21)/12,Debt!AR13-SUM(Summary!$E$11,Summary!$E$22),Summary!$E$24*12,-Summary!$E$15,,0),0)</f>
        <v>0</v>
      </c>
      <c r="AS17" s="179">
        <f>IF(AND(AS13&gt;Summary!$E$11+Summary!$E$22,AS13&lt;=HOLD*12),PPMT(SUM(Summary!$E$20:$E$21)/12,Debt!AS13-SUM(Summary!$E$11,Summary!$E$22),Summary!$E$24*12,-Summary!$E$15,,0),0)</f>
        <v>0</v>
      </c>
      <c r="AT17" s="179">
        <f>IF(AND(AT13&gt;Summary!$E$11+Summary!$E$22,AT13&lt;=HOLD*12),PPMT(SUM(Summary!$E$20:$E$21)/12,Debt!AT13-SUM(Summary!$E$11,Summary!$E$22),Summary!$E$24*12,-Summary!$E$15,,0),0)</f>
        <v>0</v>
      </c>
      <c r="AU17" s="179">
        <f>IF(AND(AU13&gt;Summary!$E$11+Summary!$E$22,AU13&lt;=HOLD*12),PPMT(SUM(Summary!$E$20:$E$21)/12,Debt!AU13-SUM(Summary!$E$11,Summary!$E$22),Summary!$E$24*12,-Summary!$E$15,,0),0)</f>
        <v>0</v>
      </c>
      <c r="AV17" s="179">
        <f>IF(AND(AV13&gt;Summary!$E$11+Summary!$E$22,AV13&lt;=HOLD*12),PPMT(SUM(Summary!$E$20:$E$21)/12,Debt!AV13-SUM(Summary!$E$11,Summary!$E$22),Summary!$E$24*12,-Summary!$E$15,,0),0)</f>
        <v>0</v>
      </c>
      <c r="AW17" s="179">
        <f>IF(AND(AW13&gt;Summary!$E$11+Summary!$E$22,AW13&lt;=HOLD*12),PPMT(SUM(Summary!$E$20:$E$21)/12,Debt!AW13-SUM(Summary!$E$11,Summary!$E$22),Summary!$E$24*12,-Summary!$E$15,,0),0)</f>
        <v>0</v>
      </c>
      <c r="AX17" s="179">
        <f>IF(AND(AX13&gt;Summary!$E$11+Summary!$E$22,AX13&lt;=HOLD*12),PPMT(SUM(Summary!$E$20:$E$21)/12,Debt!AX13-SUM(Summary!$E$11,Summary!$E$22),Summary!$E$24*12,-Summary!$E$15,,0),0)</f>
        <v>0</v>
      </c>
      <c r="AY17" s="179">
        <f>IF(AND(AY13&gt;Summary!$E$11+Summary!$E$22,AY13&lt;=HOLD*12),PPMT(SUM(Summary!$E$20:$E$21)/12,Debt!AY13-SUM(Summary!$E$11,Summary!$E$22),Summary!$E$24*12,-Summary!$E$15,,0),0)</f>
        <v>0</v>
      </c>
      <c r="AZ17" s="179">
        <f>IF(AND(AZ13&gt;Summary!$E$11+Summary!$E$22,AZ13&lt;=HOLD*12),PPMT(SUM(Summary!$E$20:$E$21)/12,Debt!AZ13-SUM(Summary!$E$11,Summary!$E$22),Summary!$E$24*12,-Summary!$E$15,,0),0)</f>
        <v>0</v>
      </c>
      <c r="BA17" s="179">
        <f>IF(AND(BA13&gt;Summary!$E$11+Summary!$E$22,BA13&lt;=HOLD*12),PPMT(SUM(Summary!$E$20:$E$21)/12,Debt!BA13-SUM(Summary!$E$11,Summary!$E$22),Summary!$E$24*12,-Summary!$E$15,,0),0)</f>
        <v>0</v>
      </c>
      <c r="BB17" s="179">
        <f>IF(AND(BB13&gt;Summary!$E$11+Summary!$E$22,BB13&lt;=HOLD*12),PPMT(SUM(Summary!$E$20:$E$21)/12,Debt!BB13-SUM(Summary!$E$11,Summary!$E$22),Summary!$E$24*12,-Summary!$E$15,,0),0)</f>
        <v>0</v>
      </c>
      <c r="BC17" s="179">
        <f>IF(AND(BC13&gt;Summary!$E$11+Summary!$E$22,BC13&lt;=HOLD*12),PPMT(SUM(Summary!$E$20:$E$21)/12,Debt!BC13-SUM(Summary!$E$11,Summary!$E$22),Summary!$E$24*12,-Summary!$E$15,,0),0)</f>
        <v>0</v>
      </c>
      <c r="BD17" s="179">
        <f>IF(AND(BD13&gt;Summary!$E$11+Summary!$E$22,BD13&lt;=HOLD*12),PPMT(SUM(Summary!$E$20:$E$21)/12,Debt!BD13-SUM(Summary!$E$11,Summary!$E$22),Summary!$E$24*12,-Summary!$E$15,,0),0)</f>
        <v>0</v>
      </c>
      <c r="BE17" s="179">
        <f>IF(AND(BE13&gt;Summary!$E$11+Summary!$E$22,BE13&lt;=HOLD*12),PPMT(SUM(Summary!$E$20:$E$21)/12,Debt!BE13-SUM(Summary!$E$11,Summary!$E$22),Summary!$E$24*12,-Summary!$E$15,,0),0)</f>
        <v>0</v>
      </c>
      <c r="BF17" s="179">
        <f>IF(AND(BF13&gt;Summary!$E$11+Summary!$E$22,BF13&lt;=HOLD*12),PPMT(SUM(Summary!$E$20:$E$21)/12,Debt!BF13-SUM(Summary!$E$11,Summary!$E$22),Summary!$E$24*12,-Summary!$E$15,,0),0)</f>
        <v>0</v>
      </c>
      <c r="BG17" s="179">
        <f>IF(AND(BG13&gt;Summary!$E$11+Summary!$E$22,BG13&lt;=HOLD*12),PPMT(SUM(Summary!$E$20:$E$21)/12,Debt!BG13-SUM(Summary!$E$11,Summary!$E$22),Summary!$E$24*12,-Summary!$E$15,,0),0)</f>
        <v>0</v>
      </c>
      <c r="BH17" s="179">
        <f>IF(AND(BH13&gt;Summary!$E$11+Summary!$E$22,BH13&lt;=HOLD*12),PPMT(SUM(Summary!$E$20:$E$21)/12,Debt!BH13-SUM(Summary!$E$11,Summary!$E$22),Summary!$E$24*12,-Summary!$E$15,,0),0)</f>
        <v>0</v>
      </c>
      <c r="BI17" s="179">
        <f>IF(AND(BI13&gt;Summary!$E$11+Summary!$E$22,BI13&lt;=HOLD*12),PPMT(SUM(Summary!$E$20:$E$21)/12,Debt!BI13-SUM(Summary!$E$11,Summary!$E$22),Summary!$E$24*12,-Summary!$E$15,,0),0)</f>
        <v>0</v>
      </c>
      <c r="BJ17" s="179">
        <f>IF(AND(BJ13&gt;Summary!$E$11+Summary!$E$22,BJ13&lt;=HOLD*12),PPMT(SUM(Summary!$E$20:$E$21)/12,Debt!BJ13-SUM(Summary!$E$11,Summary!$E$22),Summary!$E$24*12,-Summary!$E$15,,0),0)</f>
        <v>0</v>
      </c>
      <c r="BK17" s="179">
        <f>IF(AND(BK13&gt;Summary!$E$11+Summary!$E$22,BK13&lt;=HOLD*12),PPMT(SUM(Summary!$E$20:$E$21)/12,Debt!BK13-SUM(Summary!$E$11,Summary!$E$22),Summary!$E$24*12,-Summary!$E$15,,0),0)</f>
        <v>0</v>
      </c>
      <c r="BL17" s="179">
        <f>IF(AND(BL13&gt;Summary!$E$11+Summary!$E$22,BL13&lt;=HOLD*12),PPMT(SUM(Summary!$E$20:$E$21)/12,Debt!BL13-SUM(Summary!$E$11,Summary!$E$22),Summary!$E$24*12,-Summary!$E$15,,0),0)</f>
        <v>0</v>
      </c>
      <c r="BM17" s="179">
        <f>IF(AND(BM13&gt;Summary!$E$11+Summary!$E$22,BM13&lt;=HOLD*12),PPMT(SUM(Summary!$E$20:$E$21)/12,Debt!BM13-SUM(Summary!$E$11,Summary!$E$22),Summary!$E$24*12,-Summary!$E$15,,0),0)</f>
        <v>0</v>
      </c>
      <c r="BN17" s="179">
        <f>IF(AND(BN13&gt;Summary!$E$11+Summary!$E$22,BN13&lt;=HOLD*12),PPMT(SUM(Summary!$E$20:$E$21)/12,Debt!BN13-SUM(Summary!$E$11,Summary!$E$22),Summary!$E$24*12,-Summary!$E$15,,0),0)</f>
        <v>0</v>
      </c>
      <c r="BO17" s="179">
        <f>IF(AND(BO13&gt;Summary!$E$11+Summary!$E$22,BO13&lt;=HOLD*12),PPMT(SUM(Summary!$E$20:$E$21)/12,Debt!BO13-SUM(Summary!$E$11,Summary!$E$22),Summary!$E$24*12,-Summary!$E$15,,0),0)</f>
        <v>0</v>
      </c>
      <c r="BP17" s="179">
        <f>IF(AND(BP13&gt;Summary!$E$11+Summary!$E$22,BP13&lt;=HOLD*12),PPMT(SUM(Summary!$E$20:$E$21)/12,Debt!BP13-SUM(Summary!$E$11,Summary!$E$22),Summary!$E$24*12,-Summary!$E$15,,0),0)</f>
        <v>0</v>
      </c>
      <c r="BQ17" s="179">
        <f>IF(AND(BQ13&gt;Summary!$E$11+Summary!$E$22,BQ13&lt;=HOLD*12),PPMT(SUM(Summary!$E$20:$E$21)/12,Debt!BQ13-SUM(Summary!$E$11,Summary!$E$22),Summary!$E$24*12,-Summary!$E$15,,0),0)</f>
        <v>0</v>
      </c>
      <c r="BR17" s="179">
        <f>IF(AND(BR13&gt;Summary!$E$11+Summary!$E$22,BR13&lt;=HOLD*12),PPMT(SUM(Summary!$E$20:$E$21)/12,Debt!BR13-SUM(Summary!$E$11,Summary!$E$22),Summary!$E$24*12,-Summary!$E$15,,0),0)</f>
        <v>0</v>
      </c>
      <c r="BS17" s="179">
        <f>IF(AND(BS13&gt;Summary!$E$11+Summary!$E$22,BS13&lt;=HOLD*12),PPMT(SUM(Summary!$E$20:$E$21)/12,Debt!BS13-SUM(Summary!$E$11,Summary!$E$22),Summary!$E$24*12,-Summary!$E$15,,0),0)</f>
        <v>0</v>
      </c>
      <c r="BT17" s="179">
        <f>IF(AND(BT13&gt;Summary!$E$11+Summary!$E$22,BT13&lt;=HOLD*12),PPMT(SUM(Summary!$E$20:$E$21)/12,Debt!BT13-SUM(Summary!$E$11,Summary!$E$22),Summary!$E$24*12,-Summary!$E$15,,0),0)</f>
        <v>0</v>
      </c>
      <c r="BU17" s="179">
        <f>IF(AND(BU13&gt;Summary!$E$11+Summary!$E$22,BU13&lt;=HOLD*12),PPMT(SUM(Summary!$E$20:$E$21)/12,Debt!BU13-SUM(Summary!$E$11,Summary!$E$22),Summary!$E$24*12,-Summary!$E$15,,0),0)</f>
        <v>0</v>
      </c>
      <c r="BV17" s="179">
        <f>IF(AND(BV13&gt;Summary!$E$11+Summary!$E$22,BV13&lt;=HOLD*12),PPMT(SUM(Summary!$E$20:$E$21)/12,Debt!BV13-SUM(Summary!$E$11,Summary!$E$22),Summary!$E$24*12,-Summary!$E$15,,0),0)</f>
        <v>0</v>
      </c>
      <c r="BW17" s="179">
        <f>IF(AND(BW13&gt;Summary!$E$11+Summary!$E$22,BW13&lt;=HOLD*12),PPMT(SUM(Summary!$E$20:$E$21)/12,Debt!BW13-SUM(Summary!$E$11,Summary!$E$22),Summary!$E$24*12,-Summary!$E$15,,0),0)</f>
        <v>0</v>
      </c>
      <c r="BX17" s="179">
        <f>IF(AND(BX13&gt;Summary!$E$11+Summary!$E$22,BX13&lt;=HOLD*12),PPMT(SUM(Summary!$E$20:$E$21)/12,Debt!BX13-SUM(Summary!$E$11,Summary!$E$22),Summary!$E$24*12,-Summary!$E$15,,0),0)</f>
        <v>0</v>
      </c>
      <c r="BY17" s="179">
        <f>IF(AND(BY13&gt;Summary!$E$11+Summary!$E$22,BY13&lt;=HOLD*12),PPMT(SUM(Summary!$E$20:$E$21)/12,Debt!BY13-SUM(Summary!$E$11,Summary!$E$22),Summary!$E$24*12,-Summary!$E$15,,0),0)</f>
        <v>0</v>
      </c>
      <c r="BZ17" s="179">
        <f>IF(AND(BZ13&gt;Summary!$E$11+Summary!$E$22,BZ13&lt;=HOLD*12),PPMT(SUM(Summary!$E$20:$E$21)/12,Debt!BZ13-SUM(Summary!$E$11,Summary!$E$22),Summary!$E$24*12,-Summary!$E$15,,0),0)</f>
        <v>0</v>
      </c>
      <c r="CA17" s="179">
        <f>IF(AND(CA13&gt;Summary!$E$11+Summary!$E$22,CA13&lt;=HOLD*12),PPMT(SUM(Summary!$E$20:$E$21)/12,Debt!CA13-SUM(Summary!$E$11,Summary!$E$22),Summary!$E$24*12,-Summary!$E$15,,0),0)</f>
        <v>0</v>
      </c>
      <c r="CB17" s="179">
        <f>IF(AND(CB13&gt;Summary!$E$11+Summary!$E$22,CB13&lt;=HOLD*12),PPMT(SUM(Summary!$E$20:$E$21)/12,Debt!CB13-SUM(Summary!$E$11,Summary!$E$22),Summary!$E$24*12,-Summary!$E$15,,0),0)</f>
        <v>0</v>
      </c>
      <c r="CC17" s="179">
        <f>IF(AND(CC13&gt;Summary!$E$11+Summary!$E$22,CC13&lt;=HOLD*12),PPMT(SUM(Summary!$E$20:$E$21)/12,Debt!CC13-SUM(Summary!$E$11,Summary!$E$22),Summary!$E$24*12,-Summary!$E$15,,0),0)</f>
        <v>0</v>
      </c>
      <c r="CD17" s="179">
        <f>IF(AND(CD13&gt;Summary!$E$11+Summary!$E$22,CD13&lt;=HOLD*12),PPMT(SUM(Summary!$E$20:$E$21)/12,Debt!CD13-SUM(Summary!$E$11,Summary!$E$22),Summary!$E$24*12,-Summary!$E$15,,0),0)</f>
        <v>0</v>
      </c>
      <c r="CE17" s="179">
        <f>IF(AND(CE13&gt;Summary!$E$11+Summary!$E$22,CE13&lt;=HOLD*12),PPMT(SUM(Summary!$E$20:$E$21)/12,Debt!CE13-SUM(Summary!$E$11,Summary!$E$22),Summary!$E$24*12,-Summary!$E$15,,0),0)</f>
        <v>0</v>
      </c>
      <c r="CF17" s="179">
        <f>IF(AND(CF13&gt;Summary!$E$11+Summary!$E$22,CF13&lt;=HOLD*12),PPMT(SUM(Summary!$E$20:$E$21)/12,Debt!CF13-SUM(Summary!$E$11,Summary!$E$22),Summary!$E$24*12,-Summary!$E$15,,0),0)</f>
        <v>0</v>
      </c>
      <c r="CG17" s="179">
        <f>IF(AND(CG13&gt;Summary!$E$11+Summary!$E$22,CG13&lt;=HOLD*12),PPMT(SUM(Summary!$E$20:$E$21)/12,Debt!CG13-SUM(Summary!$E$11,Summary!$E$22),Summary!$E$24*12,-Summary!$E$15,,0),0)</f>
        <v>0</v>
      </c>
      <c r="CH17" s="179">
        <f>IF(AND(CH13&gt;Summary!$E$11+Summary!$E$22,CH13&lt;=HOLD*12),PPMT(SUM(Summary!$E$20:$E$21)/12,Debt!CH13-SUM(Summary!$E$11,Summary!$E$22),Summary!$E$24*12,-Summary!$E$15,,0),0)</f>
        <v>0</v>
      </c>
      <c r="CI17" s="179">
        <f>IF(AND(CI13&gt;Summary!$E$11+Summary!$E$22,CI13&lt;=HOLD*12),PPMT(SUM(Summary!$E$20:$E$21)/12,Debt!CI13-SUM(Summary!$E$11,Summary!$E$22),Summary!$E$24*12,-Summary!$E$15,,0),0)</f>
        <v>0</v>
      </c>
      <c r="CJ17" s="179">
        <f>IF(AND(CJ13&gt;Summary!$E$11+Summary!$E$22,CJ13&lt;=HOLD*12),PPMT(SUM(Summary!$E$20:$E$21)/12,Debt!CJ13-SUM(Summary!$E$11,Summary!$E$22),Summary!$E$24*12,-Summary!$E$15,,0),0)</f>
        <v>0</v>
      </c>
      <c r="CK17" s="179">
        <f>IF(AND(CK13&gt;Summary!$E$11+Summary!$E$22,CK13&lt;=HOLD*12),PPMT(SUM(Summary!$E$20:$E$21)/12,Debt!CK13-SUM(Summary!$E$11,Summary!$E$22),Summary!$E$24*12,-Summary!$E$15,,0),0)</f>
        <v>0</v>
      </c>
      <c r="CL17" s="179">
        <f>IF(AND(CL13&gt;Summary!$E$11+Summary!$E$22,CL13&lt;=HOLD*12),PPMT(SUM(Summary!$E$20:$E$21)/12,Debt!CL13-SUM(Summary!$E$11,Summary!$E$22),Summary!$E$24*12,-Summary!$E$15,,0),0)</f>
        <v>0</v>
      </c>
      <c r="CM17" s="179">
        <f>IF(AND(CM13&gt;Summary!$E$11+Summary!$E$22,CM13&lt;=HOLD*12),PPMT(SUM(Summary!$E$20:$E$21)/12,Debt!CM13-SUM(Summary!$E$11,Summary!$E$22),Summary!$E$24*12,-Summary!$E$15,,0),0)</f>
        <v>0</v>
      </c>
      <c r="CN17" s="179">
        <f>IF(AND(CN13&gt;Summary!$E$11+Summary!$E$22,CN13&lt;=HOLD*12),PPMT(SUM(Summary!$E$20:$E$21)/12,Debt!CN13-SUM(Summary!$E$11,Summary!$E$22),Summary!$E$24*12,-Summary!$E$15,,0),0)</f>
        <v>0</v>
      </c>
      <c r="CO17" s="179">
        <f>IF(AND(CO13&gt;Summary!$E$11+Summary!$E$22,CO13&lt;=HOLD*12),PPMT(SUM(Summary!$E$20:$E$21)/12,Debt!CO13-SUM(Summary!$E$11,Summary!$E$22),Summary!$E$24*12,-Summary!$E$15,,0),0)</f>
        <v>0</v>
      </c>
      <c r="CP17" s="179">
        <f>IF(AND(CP13&gt;Summary!$E$11+Summary!$E$22,CP13&lt;=HOLD*12),PPMT(SUM(Summary!$E$20:$E$21)/12,Debt!CP13-SUM(Summary!$E$11,Summary!$E$22),Summary!$E$24*12,-Summary!$E$15,,0),0)</f>
        <v>0</v>
      </c>
      <c r="CQ17" s="179">
        <f>IF(AND(CQ13&gt;Summary!$E$11+Summary!$E$22,CQ13&lt;=HOLD*12),PPMT(SUM(Summary!$E$20:$E$21)/12,Debt!CQ13-SUM(Summary!$E$11,Summary!$E$22),Summary!$E$24*12,-Summary!$E$15,,0),0)</f>
        <v>0</v>
      </c>
      <c r="CR17" s="179">
        <f>IF(AND(CR13&gt;Summary!$E$11+Summary!$E$22,CR13&lt;=HOLD*12),PPMT(SUM(Summary!$E$20:$E$21)/12,Debt!CR13-SUM(Summary!$E$11,Summary!$E$22),Summary!$E$24*12,-Summary!$E$15,,0),0)</f>
        <v>0</v>
      </c>
      <c r="CS17" s="179">
        <f>IF(AND(CS13&gt;Summary!$E$11+Summary!$E$22,CS13&lt;=HOLD*12),PPMT(SUM(Summary!$E$20:$E$21)/12,Debt!CS13-SUM(Summary!$E$11,Summary!$E$22),Summary!$E$24*12,-Summary!$E$15,,0),0)</f>
        <v>0</v>
      </c>
      <c r="CT17" s="179">
        <f>IF(AND(CT13&gt;Summary!$E$11+Summary!$E$22,CT13&lt;=HOLD*12),PPMT(SUM(Summary!$E$20:$E$21)/12,Debt!CT13-SUM(Summary!$E$11,Summary!$E$22),Summary!$E$24*12,-Summary!$E$15,,0),0)</f>
        <v>0</v>
      </c>
      <c r="CU17" s="179">
        <f>IF(AND(CU13&gt;Summary!$E$11+Summary!$E$22,CU13&lt;=HOLD*12),PPMT(SUM(Summary!$E$20:$E$21)/12,Debt!CU13-SUM(Summary!$E$11,Summary!$E$22),Summary!$E$24*12,-Summary!$E$15,,0),0)</f>
        <v>0</v>
      </c>
      <c r="CV17" s="179">
        <f>IF(AND(CV13&gt;Summary!$E$11+Summary!$E$22,CV13&lt;=HOLD*12),PPMT(SUM(Summary!$E$20:$E$21)/12,Debt!CV13-SUM(Summary!$E$11,Summary!$E$22),Summary!$E$24*12,-Summary!$E$15,,0),0)</f>
        <v>0</v>
      </c>
      <c r="CW17" s="179">
        <f>IF(AND(CW13&gt;Summary!$E$11+Summary!$E$22,CW13&lt;=HOLD*12),PPMT(SUM(Summary!$E$20:$E$21)/12,Debt!CW13-SUM(Summary!$E$11,Summary!$E$22),Summary!$E$24*12,-Summary!$E$15,,0),0)</f>
        <v>0</v>
      </c>
      <c r="CX17" s="179">
        <f>IF(AND(CX13&gt;Summary!$E$11+Summary!$E$22,CX13&lt;=HOLD*12),PPMT(SUM(Summary!$E$20:$E$21)/12,Debt!CX13-SUM(Summary!$E$11,Summary!$E$22),Summary!$E$24*12,-Summary!$E$15,,0),0)</f>
        <v>0</v>
      </c>
      <c r="CY17" s="179">
        <f>IF(AND(CY13&gt;Summary!$E$11+Summary!$E$22,CY13&lt;=HOLD*12),PPMT(SUM(Summary!$E$20:$E$21)/12,Debt!CY13-SUM(Summary!$E$11,Summary!$E$22),Summary!$E$24*12,-Summary!$E$15,,0),0)</f>
        <v>0</v>
      </c>
      <c r="CZ17" s="179">
        <f>IF(AND(CZ13&gt;Summary!$E$11+Summary!$E$22,CZ13&lt;=HOLD*12),PPMT(SUM(Summary!$E$20:$E$21)/12,Debt!CZ13-SUM(Summary!$E$11,Summary!$E$22),Summary!$E$24*12,-Summary!$E$15,,0),0)</f>
        <v>0</v>
      </c>
      <c r="DA17" s="179">
        <f>IF(AND(DA13&gt;Summary!$E$11+Summary!$E$22,DA13&lt;=HOLD*12),PPMT(SUM(Summary!$E$20:$E$21)/12,Debt!DA13-SUM(Summary!$E$11,Summary!$E$22),Summary!$E$24*12,-Summary!$E$15,,0),0)</f>
        <v>0</v>
      </c>
      <c r="DB17" s="179">
        <f>IF(AND(DB13&gt;Summary!$E$11+Summary!$E$22,DB13&lt;=HOLD*12),PPMT(SUM(Summary!$E$20:$E$21)/12,Debt!DB13-SUM(Summary!$E$11,Summary!$E$22),Summary!$E$24*12,-Summary!$E$15,,0),0)</f>
        <v>0</v>
      </c>
      <c r="DC17" s="179">
        <f>IF(AND(DC13&gt;Summary!$E$11+Summary!$E$22,DC13&lt;=HOLD*12),PPMT(SUM(Summary!$E$20:$E$21)/12,Debt!DC13-SUM(Summary!$E$11,Summary!$E$22),Summary!$E$24*12,-Summary!$E$15,,0),0)</f>
        <v>0</v>
      </c>
      <c r="DD17" s="179">
        <f>IF(AND(DD13&gt;Summary!$E$11+Summary!$E$22,DD13&lt;=HOLD*12),PPMT(SUM(Summary!$E$20:$E$21)/12,Debt!DD13-SUM(Summary!$E$11,Summary!$E$22),Summary!$E$24*12,-Summary!$E$15,,0),0)</f>
        <v>0</v>
      </c>
      <c r="DE17" s="179">
        <f>IF(AND(DE13&gt;Summary!$E$11+Summary!$E$22,DE13&lt;=HOLD*12),PPMT(SUM(Summary!$E$20:$E$21)/12,Debt!DE13-SUM(Summary!$E$11,Summary!$E$22),Summary!$E$24*12,-Summary!$E$15,,0),0)</f>
        <v>0</v>
      </c>
      <c r="DF17" s="179">
        <f>IF(AND(DF13&gt;Summary!$E$11+Summary!$E$22,DF13&lt;=HOLD*12),PPMT(SUM(Summary!$E$20:$E$21)/12,Debt!DF13-SUM(Summary!$E$11,Summary!$E$22),Summary!$E$24*12,-Summary!$E$15,,0),0)</f>
        <v>0</v>
      </c>
      <c r="DG17" s="179">
        <f>IF(AND(DG13&gt;Summary!$E$11+Summary!$E$22,DG13&lt;=HOLD*12),PPMT(SUM(Summary!$E$20:$E$21)/12,Debt!DG13-SUM(Summary!$E$11,Summary!$E$22),Summary!$E$24*12,-Summary!$E$15,,0),0)</f>
        <v>0</v>
      </c>
      <c r="DH17" s="179">
        <f>IF(AND(DH13&gt;Summary!$E$11+Summary!$E$22,DH13&lt;=HOLD*12),PPMT(SUM(Summary!$E$20:$E$21)/12,Debt!DH13-SUM(Summary!$E$11,Summary!$E$22),Summary!$E$24*12,-Summary!$E$15,,0),0)</f>
        <v>0</v>
      </c>
      <c r="DI17" s="179">
        <f>IF(AND(DI13&gt;Summary!$E$11+Summary!$E$22,DI13&lt;=HOLD*12),PPMT(SUM(Summary!$E$20:$E$21)/12,Debt!DI13-SUM(Summary!$E$11,Summary!$E$22),Summary!$E$24*12,-Summary!$E$15,,0),0)</f>
        <v>0</v>
      </c>
      <c r="DJ17" s="179">
        <f>IF(AND(DJ13&gt;Summary!$E$11+Summary!$E$22,DJ13&lt;=HOLD*12),PPMT(SUM(Summary!$E$20:$E$21)/12,Debt!DJ13-SUM(Summary!$E$11,Summary!$E$22),Summary!$E$24*12,-Summary!$E$15,,0),0)</f>
        <v>0</v>
      </c>
      <c r="DK17" s="179">
        <f>IF(AND(DK13&gt;Summary!$E$11+Summary!$E$22,DK13&lt;=HOLD*12),PPMT(SUM(Summary!$E$20:$E$21)/12,Debt!DK13-SUM(Summary!$E$11,Summary!$E$22),Summary!$E$24*12,-Summary!$E$15,,0),0)</f>
        <v>0</v>
      </c>
      <c r="DL17" s="179">
        <f>IF(AND(DL13&gt;Summary!$E$11+Summary!$E$22,DL13&lt;=HOLD*12),PPMT(SUM(Summary!$E$20:$E$21)/12,Debt!DL13-SUM(Summary!$E$11,Summary!$E$22),Summary!$E$24*12,-Summary!$E$15,,0),0)</f>
        <v>0</v>
      </c>
      <c r="DM17" s="179">
        <f>IF(AND(DM13&gt;Summary!$E$11+Summary!$E$22,DM13&lt;=HOLD*12),PPMT(SUM(Summary!$E$20:$E$21)/12,Debt!DM13-SUM(Summary!$E$11,Summary!$E$22),Summary!$E$24*12,-Summary!$E$15,,0),0)</f>
        <v>0</v>
      </c>
      <c r="DN17" s="179">
        <f>IF(AND(DN13&gt;Summary!$E$11+Summary!$E$22,DN13&lt;=HOLD*12),PPMT(SUM(Summary!$E$20:$E$21)/12,Debt!DN13-SUM(Summary!$E$11,Summary!$E$22),Summary!$E$24*12,-Summary!$E$15,,0),0)</f>
        <v>0</v>
      </c>
      <c r="DO17" s="179">
        <f>IF(AND(DO13&gt;Summary!$E$11+Summary!$E$22,DO13&lt;=HOLD*12),PPMT(SUM(Summary!$E$20:$E$21)/12,Debt!DO13-SUM(Summary!$E$11,Summary!$E$22),Summary!$E$24*12,-Summary!$E$15,,0),0)</f>
        <v>0</v>
      </c>
      <c r="DP17" s="179">
        <f>IF(AND(DP13&gt;Summary!$E$11+Summary!$E$22,DP13&lt;=HOLD*12),PPMT(SUM(Summary!$E$20:$E$21)/12,Debt!DP13-SUM(Summary!$E$11,Summary!$E$22),Summary!$E$24*12,-Summary!$E$15,,0),0)</f>
        <v>0</v>
      </c>
      <c r="DQ17" s="179">
        <f>IF(AND(DQ13&gt;Summary!$E$11+Summary!$E$22,DQ13&lt;=HOLD*12),PPMT(SUM(Summary!$E$20:$E$21)/12,Debt!DQ13-SUM(Summary!$E$11,Summary!$E$22),Summary!$E$24*12,-Summary!$E$15,,0),0)</f>
        <v>0</v>
      </c>
      <c r="DR17" s="180">
        <f>IF(AND(DR13&gt;Summary!$E$11+Summary!$E$22,DR13&lt;=HOLD*12),PPMT(SUM(Summary!$E$20:$E$21)/12,Debt!DR13-SUM(Summary!$E$11,Summary!$E$22),Summary!$E$24*12,-Summary!$E$15,,0),0)</f>
        <v>0</v>
      </c>
    </row>
    <row r="18" spans="1:122" x14ac:dyDescent="0.4">
      <c r="A18" s="212">
        <f>SUM(C18:DR18)</f>
        <v>0</v>
      </c>
      <c r="B18" s="80" t="s">
        <v>76</v>
      </c>
      <c r="C18" s="179">
        <f>IF(C13=Summary!$E$11,0,C15*SUM(Summary!$E$20:$E$21)/12)</f>
        <v>0</v>
      </c>
      <c r="D18" s="179">
        <f>IF(D13=Summary!$E$11,0,D15*SUM(Summary!$E$20:$E$21)/12)</f>
        <v>0</v>
      </c>
      <c r="E18" s="179">
        <f>IF(E13=Summary!$E$11,0,E15*SUM(Summary!$E$20:$E$21)/12)</f>
        <v>0</v>
      </c>
      <c r="F18" s="179">
        <f>IF(F13=Summary!$E$11,0,F15*SUM(Summary!$E$20:$E$21)/12)</f>
        <v>0</v>
      </c>
      <c r="G18" s="179">
        <f>IF(G13=Summary!$E$11,0,G15*SUM(Summary!$E$20:$E$21)/12)</f>
        <v>0</v>
      </c>
      <c r="H18" s="179">
        <f>IF(H13=Summary!$E$11,0,H15*SUM(Summary!$E$20:$E$21)/12)</f>
        <v>0</v>
      </c>
      <c r="I18" s="179">
        <f>IF(I13=Summary!$E$11,0,I15*SUM(Summary!$E$20:$E$21)/12)</f>
        <v>0</v>
      </c>
      <c r="J18" s="179">
        <f>IF(J13=Summary!$E$11,0,J15*SUM(Summary!$E$20:$E$21)/12)</f>
        <v>0</v>
      </c>
      <c r="K18" s="179">
        <f>IF(K13=Summary!$E$11,0,K15*SUM(Summary!$E$20:$E$21)/12)</f>
        <v>0</v>
      </c>
      <c r="L18" s="179">
        <f>IF(L13=Summary!$E$11,0,L15*SUM(Summary!$E$20:$E$21)/12)</f>
        <v>0</v>
      </c>
      <c r="M18" s="179">
        <f>IF(M13=Summary!$E$11,0,M15*SUM(Summary!$E$20:$E$21)/12)</f>
        <v>0</v>
      </c>
      <c r="N18" s="179">
        <f>IF(N13=Summary!$E$11,0,N15*SUM(Summary!$E$20:$E$21)/12)</f>
        <v>0</v>
      </c>
      <c r="O18" s="179">
        <f>IF(O13=Summary!$E$11,0,O15*SUM(Summary!$E$20:$E$21)/12)</f>
        <v>0</v>
      </c>
      <c r="P18" s="179">
        <f>IF(P13=Summary!$E$11,0,P15*SUM(Summary!$E$20:$E$21)/12)</f>
        <v>0</v>
      </c>
      <c r="Q18" s="179">
        <f>IF(Q13=Summary!$E$11,0,Q15*SUM(Summary!$E$20:$E$21)/12)</f>
        <v>0</v>
      </c>
      <c r="R18" s="179">
        <f>IF(R13=Summary!$E$11,0,R15*SUM(Summary!$E$20:$E$21)/12)</f>
        <v>0</v>
      </c>
      <c r="S18" s="179">
        <f>IF(S13=Summary!$E$11,0,S15*SUM(Summary!$E$20:$E$21)/12)</f>
        <v>0</v>
      </c>
      <c r="T18" s="179">
        <f>IF(T13=Summary!$E$11,0,T15*SUM(Summary!$E$20:$E$21)/12)</f>
        <v>0</v>
      </c>
      <c r="U18" s="179">
        <f>IF(U13=Summary!$E$11,0,U15*SUM(Summary!$E$20:$E$21)/12)</f>
        <v>0</v>
      </c>
      <c r="V18" s="179">
        <f>IF(V13=Summary!$E$11,0,V15*SUM(Summary!$E$20:$E$21)/12)</f>
        <v>0</v>
      </c>
      <c r="W18" s="179">
        <f>IF(W13=Summary!$E$11,0,W15*SUM(Summary!$E$20:$E$21)/12)</f>
        <v>0</v>
      </c>
      <c r="X18" s="179">
        <f>IF(X13=Summary!$E$11,0,X15*SUM(Summary!$E$20:$E$21)/12)</f>
        <v>0</v>
      </c>
      <c r="Y18" s="179">
        <f>IF(Y13=Summary!$E$11,0,Y15*SUM(Summary!$E$20:$E$21)/12)</f>
        <v>0</v>
      </c>
      <c r="Z18" s="179">
        <f>IF(Z13=Summary!$E$11,0,Z15*SUM(Summary!$E$20:$E$21)/12)</f>
        <v>0</v>
      </c>
      <c r="AA18" s="179">
        <f>IF(AA13=Summary!$E$11,0,AA15*SUM(Summary!$E$20:$E$21)/12)</f>
        <v>0</v>
      </c>
      <c r="AB18" s="179">
        <f>IF(AB13=Summary!$E$11,0,AB15*SUM(Summary!$E$20:$E$21)/12)</f>
        <v>0</v>
      </c>
      <c r="AC18" s="179">
        <f>IF(AC13=Summary!$E$11,0,AC15*SUM(Summary!$E$20:$E$21)/12)</f>
        <v>0</v>
      </c>
      <c r="AD18" s="179">
        <f>IF(AD13=Summary!$E$11,0,AD15*SUM(Summary!$E$20:$E$21)/12)</f>
        <v>0</v>
      </c>
      <c r="AE18" s="179">
        <f>IF(AE13=Summary!$E$11,0,AE15*SUM(Summary!$E$20:$E$21)/12)</f>
        <v>0</v>
      </c>
      <c r="AF18" s="179">
        <f>IF(AF13=Summary!$E$11,0,AF15*SUM(Summary!$E$20:$E$21)/12)</f>
        <v>0</v>
      </c>
      <c r="AG18" s="179">
        <f>IF(AG13=Summary!$E$11,0,AG15*SUM(Summary!$E$20:$E$21)/12)</f>
        <v>0</v>
      </c>
      <c r="AH18" s="179">
        <f>IF(AH13=Summary!$E$11,0,AH15*SUM(Summary!$E$20:$E$21)/12)</f>
        <v>0</v>
      </c>
      <c r="AI18" s="179">
        <f>IF(AI13=Summary!$E$11,0,AI15*SUM(Summary!$E$20:$E$21)/12)</f>
        <v>0</v>
      </c>
      <c r="AJ18" s="179">
        <f>IF(AJ13=Summary!$E$11,0,AJ15*SUM(Summary!$E$20:$E$21)/12)</f>
        <v>0</v>
      </c>
      <c r="AK18" s="179">
        <f>IF(AK13=Summary!$E$11,0,AK15*SUM(Summary!$E$20:$E$21)/12)</f>
        <v>0</v>
      </c>
      <c r="AL18" s="179">
        <f>IF(AL13=Summary!$E$11,0,AL15*SUM(Summary!$E$20:$E$21)/12)</f>
        <v>0</v>
      </c>
      <c r="AM18" s="179">
        <f>IF(AM13=Summary!$E$11,0,AM15*SUM(Summary!$E$20:$E$21)/12)</f>
        <v>0</v>
      </c>
      <c r="AN18" s="179">
        <f>IF(AN13=Summary!$E$11,0,AN15*SUM(Summary!$E$20:$E$21)/12)</f>
        <v>0</v>
      </c>
      <c r="AO18" s="179">
        <f>IF(AO13=Summary!$E$11,0,AO15*SUM(Summary!$E$20:$E$21)/12)</f>
        <v>0</v>
      </c>
      <c r="AP18" s="179">
        <f>IF(AP13=Summary!$E$11,0,AP15*SUM(Summary!$E$20:$E$21)/12)</f>
        <v>0</v>
      </c>
      <c r="AQ18" s="179">
        <f>IF(AQ13=Summary!$E$11,0,AQ15*SUM(Summary!$E$20:$E$21)/12)</f>
        <v>0</v>
      </c>
      <c r="AR18" s="179">
        <f>IF(AR13=Summary!$E$11,0,AR15*SUM(Summary!$E$20:$E$21)/12)</f>
        <v>0</v>
      </c>
      <c r="AS18" s="179">
        <f>IF(AS13=Summary!$E$11,0,AS15*SUM(Summary!$E$20:$E$21)/12)</f>
        <v>0</v>
      </c>
      <c r="AT18" s="179">
        <f>IF(AT13=Summary!$E$11,0,AT15*SUM(Summary!$E$20:$E$21)/12)</f>
        <v>0</v>
      </c>
      <c r="AU18" s="179">
        <f>IF(AU13=Summary!$E$11,0,AU15*SUM(Summary!$E$20:$E$21)/12)</f>
        <v>0</v>
      </c>
      <c r="AV18" s="179">
        <f>IF(AV13=Summary!$E$11,0,AV15*SUM(Summary!$E$20:$E$21)/12)</f>
        <v>0</v>
      </c>
      <c r="AW18" s="179">
        <f>IF(AW13=Summary!$E$11,0,AW15*SUM(Summary!$E$20:$E$21)/12)</f>
        <v>0</v>
      </c>
      <c r="AX18" s="179">
        <f>IF(AX13=Summary!$E$11,0,AX15*SUM(Summary!$E$20:$E$21)/12)</f>
        <v>0</v>
      </c>
      <c r="AY18" s="179">
        <f>IF(AY13=Summary!$E$11,0,AY15*SUM(Summary!$E$20:$E$21)/12)</f>
        <v>0</v>
      </c>
      <c r="AZ18" s="179">
        <f>IF(AZ13=Summary!$E$11,0,AZ15*SUM(Summary!$E$20:$E$21)/12)</f>
        <v>0</v>
      </c>
      <c r="BA18" s="179">
        <f>IF(BA13=Summary!$E$11,0,BA15*SUM(Summary!$E$20:$E$21)/12)</f>
        <v>0</v>
      </c>
      <c r="BB18" s="179">
        <f>IF(BB13=Summary!$E$11,0,BB15*SUM(Summary!$E$20:$E$21)/12)</f>
        <v>0</v>
      </c>
      <c r="BC18" s="179">
        <f>IF(BC13=Summary!$E$11,0,BC15*SUM(Summary!$E$20:$E$21)/12)</f>
        <v>0</v>
      </c>
      <c r="BD18" s="179">
        <f>IF(BD13=Summary!$E$11,0,BD15*SUM(Summary!$E$20:$E$21)/12)</f>
        <v>0</v>
      </c>
      <c r="BE18" s="179">
        <f>IF(BE13=Summary!$E$11,0,BE15*SUM(Summary!$E$20:$E$21)/12)</f>
        <v>0</v>
      </c>
      <c r="BF18" s="179">
        <f>IF(BF13=Summary!$E$11,0,BF15*SUM(Summary!$E$20:$E$21)/12)</f>
        <v>0</v>
      </c>
      <c r="BG18" s="179">
        <f>IF(BG13=Summary!$E$11,0,BG15*SUM(Summary!$E$20:$E$21)/12)</f>
        <v>0</v>
      </c>
      <c r="BH18" s="179">
        <f>IF(BH13=Summary!$E$11,0,BH15*SUM(Summary!$E$20:$E$21)/12)</f>
        <v>0</v>
      </c>
      <c r="BI18" s="179">
        <f>IF(BI13=Summary!$E$11,0,BI15*SUM(Summary!$E$20:$E$21)/12)</f>
        <v>0</v>
      </c>
      <c r="BJ18" s="179">
        <f>IF(BJ13=Summary!$E$11,0,BJ15*SUM(Summary!$E$20:$E$21)/12)</f>
        <v>0</v>
      </c>
      <c r="BK18" s="179">
        <f>IF(BK13=Summary!$E$11,0,BK15*SUM(Summary!$E$20:$E$21)/12)</f>
        <v>0</v>
      </c>
      <c r="BL18" s="179">
        <f>IF(BL13=Summary!$E$11,0,BL15*SUM(Summary!$E$20:$E$21)/12)</f>
        <v>0</v>
      </c>
      <c r="BM18" s="179">
        <f>IF(BM13=Summary!$E$11,0,BM15*SUM(Summary!$E$20:$E$21)/12)</f>
        <v>0</v>
      </c>
      <c r="BN18" s="179">
        <f>IF(BN13=Summary!$E$11,0,BN15*SUM(Summary!$E$20:$E$21)/12)</f>
        <v>0</v>
      </c>
      <c r="BO18" s="179">
        <f>IF(BO13=Summary!$E$11,0,BO15*SUM(Summary!$E$20:$E$21)/12)</f>
        <v>0</v>
      </c>
      <c r="BP18" s="179">
        <f>IF(BP13=Summary!$E$11,0,BP15*SUM(Summary!$E$20:$E$21)/12)</f>
        <v>0</v>
      </c>
      <c r="BQ18" s="179">
        <f>IF(BQ13=Summary!$E$11,0,BQ15*SUM(Summary!$E$20:$E$21)/12)</f>
        <v>0</v>
      </c>
      <c r="BR18" s="179">
        <f>IF(BR13=Summary!$E$11,0,BR15*SUM(Summary!$E$20:$E$21)/12)</f>
        <v>0</v>
      </c>
      <c r="BS18" s="179">
        <f>IF(BS13=Summary!$E$11,0,BS15*SUM(Summary!$E$20:$E$21)/12)</f>
        <v>0</v>
      </c>
      <c r="BT18" s="179">
        <f>IF(BT13=Summary!$E$11,0,BT15*SUM(Summary!$E$20:$E$21)/12)</f>
        <v>0</v>
      </c>
      <c r="BU18" s="179">
        <f>IF(BU13=Summary!$E$11,0,BU15*SUM(Summary!$E$20:$E$21)/12)</f>
        <v>0</v>
      </c>
      <c r="BV18" s="179">
        <f>IF(BV13=Summary!$E$11,0,BV15*SUM(Summary!$E$20:$E$21)/12)</f>
        <v>0</v>
      </c>
      <c r="BW18" s="179">
        <f>IF(BW13=Summary!$E$11,0,BW15*SUM(Summary!$E$20:$E$21)/12)</f>
        <v>0</v>
      </c>
      <c r="BX18" s="179">
        <f>IF(BX13=Summary!$E$11,0,BX15*SUM(Summary!$E$20:$E$21)/12)</f>
        <v>0</v>
      </c>
      <c r="BY18" s="179">
        <f>IF(BY13=Summary!$E$11,0,BY15*SUM(Summary!$E$20:$E$21)/12)</f>
        <v>0</v>
      </c>
      <c r="BZ18" s="179">
        <f>IF(BZ13=Summary!$E$11,0,BZ15*SUM(Summary!$E$20:$E$21)/12)</f>
        <v>0</v>
      </c>
      <c r="CA18" s="179">
        <f>IF(CA13=Summary!$E$11,0,CA15*SUM(Summary!$E$20:$E$21)/12)</f>
        <v>0</v>
      </c>
      <c r="CB18" s="179">
        <f>IF(CB13=Summary!$E$11,0,CB15*SUM(Summary!$E$20:$E$21)/12)</f>
        <v>0</v>
      </c>
      <c r="CC18" s="179">
        <f>IF(CC13=Summary!$E$11,0,CC15*SUM(Summary!$E$20:$E$21)/12)</f>
        <v>0</v>
      </c>
      <c r="CD18" s="179">
        <f>IF(CD13=Summary!$E$11,0,CD15*SUM(Summary!$E$20:$E$21)/12)</f>
        <v>0</v>
      </c>
      <c r="CE18" s="179">
        <f>IF(CE13=Summary!$E$11,0,CE15*SUM(Summary!$E$20:$E$21)/12)</f>
        <v>0</v>
      </c>
      <c r="CF18" s="179">
        <f>IF(CF13=Summary!$E$11,0,CF15*SUM(Summary!$E$20:$E$21)/12)</f>
        <v>0</v>
      </c>
      <c r="CG18" s="179">
        <f>IF(CG13=Summary!$E$11,0,CG15*SUM(Summary!$E$20:$E$21)/12)</f>
        <v>0</v>
      </c>
      <c r="CH18" s="179">
        <f>IF(CH13=Summary!$E$11,0,CH15*SUM(Summary!$E$20:$E$21)/12)</f>
        <v>0</v>
      </c>
      <c r="CI18" s="179">
        <f>IF(CI13=Summary!$E$11,0,CI15*SUM(Summary!$E$20:$E$21)/12)</f>
        <v>0</v>
      </c>
      <c r="CJ18" s="179">
        <f>IF(CJ13=Summary!$E$11,0,CJ15*SUM(Summary!$E$20:$E$21)/12)</f>
        <v>0</v>
      </c>
      <c r="CK18" s="179">
        <f>IF(CK13=Summary!$E$11,0,CK15*SUM(Summary!$E$20:$E$21)/12)</f>
        <v>0</v>
      </c>
      <c r="CL18" s="179">
        <f>IF(CL13=Summary!$E$11,0,CL15*SUM(Summary!$E$20:$E$21)/12)</f>
        <v>0</v>
      </c>
      <c r="CM18" s="179">
        <f>IF(CM13=Summary!$E$11,0,CM15*SUM(Summary!$E$20:$E$21)/12)</f>
        <v>0</v>
      </c>
      <c r="CN18" s="179">
        <f>IF(CN13=Summary!$E$11,0,CN15*SUM(Summary!$E$20:$E$21)/12)</f>
        <v>0</v>
      </c>
      <c r="CO18" s="179">
        <f>IF(CO13=Summary!$E$11,0,CO15*SUM(Summary!$E$20:$E$21)/12)</f>
        <v>0</v>
      </c>
      <c r="CP18" s="179">
        <f>IF(CP13=Summary!$E$11,0,CP15*SUM(Summary!$E$20:$E$21)/12)</f>
        <v>0</v>
      </c>
      <c r="CQ18" s="179">
        <f>IF(CQ13=Summary!$E$11,0,CQ15*SUM(Summary!$E$20:$E$21)/12)</f>
        <v>0</v>
      </c>
      <c r="CR18" s="179">
        <f>IF(CR13=Summary!$E$11,0,CR15*SUM(Summary!$E$20:$E$21)/12)</f>
        <v>0</v>
      </c>
      <c r="CS18" s="179">
        <f>IF(CS13=Summary!$E$11,0,CS15*SUM(Summary!$E$20:$E$21)/12)</f>
        <v>0</v>
      </c>
      <c r="CT18" s="179">
        <f>IF(CT13=Summary!$E$11,0,CT15*SUM(Summary!$E$20:$E$21)/12)</f>
        <v>0</v>
      </c>
      <c r="CU18" s="179">
        <f>IF(CU13=Summary!$E$11,0,CU15*SUM(Summary!$E$20:$E$21)/12)</f>
        <v>0</v>
      </c>
      <c r="CV18" s="179">
        <f>IF(CV13=Summary!$E$11,0,CV15*SUM(Summary!$E$20:$E$21)/12)</f>
        <v>0</v>
      </c>
      <c r="CW18" s="179">
        <f>IF(CW13=Summary!$E$11,0,CW15*SUM(Summary!$E$20:$E$21)/12)</f>
        <v>0</v>
      </c>
      <c r="CX18" s="179">
        <f>IF(CX13=Summary!$E$11,0,CX15*SUM(Summary!$E$20:$E$21)/12)</f>
        <v>0</v>
      </c>
      <c r="CY18" s="179">
        <f>IF(CY13=Summary!$E$11,0,CY15*SUM(Summary!$E$20:$E$21)/12)</f>
        <v>0</v>
      </c>
      <c r="CZ18" s="179">
        <f>IF(CZ13=Summary!$E$11,0,CZ15*SUM(Summary!$E$20:$E$21)/12)</f>
        <v>0</v>
      </c>
      <c r="DA18" s="179">
        <f>IF(DA13=Summary!$E$11,0,DA15*SUM(Summary!$E$20:$E$21)/12)</f>
        <v>0</v>
      </c>
      <c r="DB18" s="179">
        <f>IF(DB13=Summary!$E$11,0,DB15*SUM(Summary!$E$20:$E$21)/12)</f>
        <v>0</v>
      </c>
      <c r="DC18" s="179">
        <f>IF(DC13=Summary!$E$11,0,DC15*SUM(Summary!$E$20:$E$21)/12)</f>
        <v>0</v>
      </c>
      <c r="DD18" s="179">
        <f>IF(DD13=Summary!$E$11,0,DD15*SUM(Summary!$E$20:$E$21)/12)</f>
        <v>0</v>
      </c>
      <c r="DE18" s="179">
        <f>IF(DE13=Summary!$E$11,0,DE15*SUM(Summary!$E$20:$E$21)/12)</f>
        <v>0</v>
      </c>
      <c r="DF18" s="179">
        <f>IF(DF13=Summary!$E$11,0,DF15*SUM(Summary!$E$20:$E$21)/12)</f>
        <v>0</v>
      </c>
      <c r="DG18" s="179">
        <f>IF(DG13=Summary!$E$11,0,DG15*SUM(Summary!$E$20:$E$21)/12)</f>
        <v>0</v>
      </c>
      <c r="DH18" s="179">
        <f>IF(DH13=Summary!$E$11,0,DH15*SUM(Summary!$E$20:$E$21)/12)</f>
        <v>0</v>
      </c>
      <c r="DI18" s="179">
        <f>IF(DI13=Summary!$E$11,0,DI15*SUM(Summary!$E$20:$E$21)/12)</f>
        <v>0</v>
      </c>
      <c r="DJ18" s="179">
        <f>IF(DJ13=Summary!$E$11,0,DJ15*SUM(Summary!$E$20:$E$21)/12)</f>
        <v>0</v>
      </c>
      <c r="DK18" s="179">
        <f>IF(DK13=Summary!$E$11,0,DK15*SUM(Summary!$E$20:$E$21)/12)</f>
        <v>0</v>
      </c>
      <c r="DL18" s="179">
        <f>IF(DL13=Summary!$E$11,0,DL15*SUM(Summary!$E$20:$E$21)/12)</f>
        <v>0</v>
      </c>
      <c r="DM18" s="179">
        <f>IF(DM13=Summary!$E$11,0,DM15*SUM(Summary!$E$20:$E$21)/12)</f>
        <v>0</v>
      </c>
      <c r="DN18" s="179">
        <f>IF(DN13=Summary!$E$11,0,DN15*SUM(Summary!$E$20:$E$21)/12)</f>
        <v>0</v>
      </c>
      <c r="DO18" s="179">
        <f>IF(DO13=Summary!$E$11,0,DO15*SUM(Summary!$E$20:$E$21)/12)</f>
        <v>0</v>
      </c>
      <c r="DP18" s="179">
        <f>IF(DP13=Summary!$E$11,0,DP15*SUM(Summary!$E$20:$E$21)/12)</f>
        <v>0</v>
      </c>
      <c r="DQ18" s="179">
        <f>IF(DQ13=Summary!$E$11,0,DQ15*SUM(Summary!$E$20:$E$21)/12)</f>
        <v>0</v>
      </c>
      <c r="DR18" s="180">
        <f>IF(DR13=Summary!$E$11,0,DR15*SUM(Summary!$E$20:$E$21)/12)</f>
        <v>0</v>
      </c>
    </row>
    <row r="19" spans="1:122" x14ac:dyDescent="0.4">
      <c r="A19" s="212">
        <f>SUM(C19:DR19)</f>
        <v>0</v>
      </c>
      <c r="B19" s="80" t="s">
        <v>132</v>
      </c>
      <c r="C19" s="179">
        <f>IF(C13=Summary!$B$37*12,-Debt!C15+C17,0)</f>
        <v>0</v>
      </c>
      <c r="D19" s="179">
        <f>IF(D13=Summary!$B$37*12,-Debt!D15+D17,0)</f>
        <v>0</v>
      </c>
      <c r="E19" s="179">
        <f>IF(E13=Summary!$B$37*12,-Debt!E15+E17,0)</f>
        <v>0</v>
      </c>
      <c r="F19" s="179">
        <f>IF(F13=Summary!$B$37*12,-Debt!F15+F17,0)</f>
        <v>0</v>
      </c>
      <c r="G19" s="179">
        <f>IF(G13=Summary!$B$37*12,-Debt!G15+G17,0)</f>
        <v>0</v>
      </c>
      <c r="H19" s="179">
        <f>IF(H13=Summary!$B$37*12,-Debt!H15+H17,0)</f>
        <v>0</v>
      </c>
      <c r="I19" s="179">
        <f>IF(I13=Summary!$B$37*12,-Debt!I15+I17,0)</f>
        <v>0</v>
      </c>
      <c r="J19" s="179">
        <f>IF(J13=Summary!$B$37*12,-Debt!J15+J17,0)</f>
        <v>0</v>
      </c>
      <c r="K19" s="179">
        <f>IF(K13=Summary!$B$37*12,-Debt!K15+K17,0)</f>
        <v>0</v>
      </c>
      <c r="L19" s="179">
        <f>IF(L13=Summary!$B$37*12,-Debt!L15+L17,0)</f>
        <v>0</v>
      </c>
      <c r="M19" s="179">
        <f>IF(M13=Summary!$B$37*12,-Debt!M15+M17,0)</f>
        <v>0</v>
      </c>
      <c r="N19" s="179">
        <f>IF(N13=Summary!$B$37*12,-Debt!N15+N17,0)</f>
        <v>0</v>
      </c>
      <c r="O19" s="179">
        <f>IF(O13=Summary!$B$37*12,-Debt!O15+O17,0)</f>
        <v>0</v>
      </c>
      <c r="P19" s="179">
        <f>IF(P13=Summary!$B$37*12,-Debt!P15+P17,0)</f>
        <v>0</v>
      </c>
      <c r="Q19" s="179">
        <f>IF(Q13=Summary!$B$37*12,-Debt!Q15+Q17,0)</f>
        <v>0</v>
      </c>
      <c r="R19" s="179">
        <f>IF(R13=Summary!$B$37*12,-Debt!R15+R17,0)</f>
        <v>0</v>
      </c>
      <c r="S19" s="179">
        <f>IF(S13=Summary!$B$37*12,-Debt!S15+S17,0)</f>
        <v>0</v>
      </c>
      <c r="T19" s="179">
        <f>IF(T13=Summary!$B$37*12,-Debt!T15+T17,0)</f>
        <v>0</v>
      </c>
      <c r="U19" s="179">
        <f>IF(U13=Summary!$B$37*12,-Debt!U15+U17,0)</f>
        <v>0</v>
      </c>
      <c r="V19" s="179">
        <f>IF(V13=Summary!$B$37*12,-Debt!V15+V17,0)</f>
        <v>0</v>
      </c>
      <c r="W19" s="179">
        <f>IF(W13=Summary!$B$37*12,-Debt!W15+W17,0)</f>
        <v>0</v>
      </c>
      <c r="X19" s="179">
        <f>IF(X13=Summary!$B$37*12,-Debt!X15+X17,0)</f>
        <v>0</v>
      </c>
      <c r="Y19" s="179">
        <f>IF(Y13=Summary!$B$37*12,-Debt!Y15+Y17,0)</f>
        <v>0</v>
      </c>
      <c r="Z19" s="179">
        <f>IF(Z13=Summary!$B$37*12,-Debt!Z15+Z17,0)</f>
        <v>0</v>
      </c>
      <c r="AA19" s="179">
        <f>IF(AA13=Summary!$B$37*12,-Debt!AA15+AA17,0)</f>
        <v>0</v>
      </c>
      <c r="AB19" s="179">
        <f>IF(AB13=Summary!$B$37*12,-Debt!AB15+AB17,0)</f>
        <v>0</v>
      </c>
      <c r="AC19" s="179">
        <f>IF(AC13=Summary!$B$37*12,-Debt!AC15+AC17,0)</f>
        <v>0</v>
      </c>
      <c r="AD19" s="179">
        <f>IF(AD13=Summary!$B$37*12,-Debt!AD15+AD17,0)</f>
        <v>0</v>
      </c>
      <c r="AE19" s="179">
        <f>IF(AE13=Summary!$B$37*12,-Debt!AE15+AE17,0)</f>
        <v>0</v>
      </c>
      <c r="AF19" s="179">
        <f>IF(AF13=Summary!$B$37*12,-Debt!AF15+AF17,0)</f>
        <v>0</v>
      </c>
      <c r="AG19" s="179">
        <f>IF(AG13=Summary!$B$37*12,-Debt!AG15+AG17,0)</f>
        <v>0</v>
      </c>
      <c r="AH19" s="179">
        <f>IF(AH13=Summary!$B$37*12,-Debt!AH15+AH17,0)</f>
        <v>0</v>
      </c>
      <c r="AI19" s="179">
        <f>IF(AI13=Summary!$B$37*12,-Debt!AI15+AI17,0)</f>
        <v>0</v>
      </c>
      <c r="AJ19" s="179">
        <f>IF(AJ13=Summary!$B$37*12,-Debt!AJ15+AJ17,0)</f>
        <v>0</v>
      </c>
      <c r="AK19" s="179">
        <f>IF(AK13=Summary!$B$37*12,-Debt!AK15+AK17,0)</f>
        <v>0</v>
      </c>
      <c r="AL19" s="179">
        <f>IF(AL13=Summary!$B$37*12,-Debt!AL15+AL17,0)</f>
        <v>0</v>
      </c>
      <c r="AM19" s="179">
        <f>IF(AM13=Summary!$B$37*12,-Debt!AM15+AM17,0)</f>
        <v>0</v>
      </c>
      <c r="AN19" s="179">
        <f>IF(AN13=Summary!$B$37*12,-Debt!AN15+AN17,0)</f>
        <v>0</v>
      </c>
      <c r="AO19" s="179">
        <f>IF(AO13=Summary!$B$37*12,-Debt!AO15+AO17,0)</f>
        <v>0</v>
      </c>
      <c r="AP19" s="179">
        <f>IF(AP13=Summary!$B$37*12,-Debt!AP15+AP17,0)</f>
        <v>0</v>
      </c>
      <c r="AQ19" s="179">
        <f>IF(AQ13=Summary!$B$37*12,-Debt!AQ15+AQ17,0)</f>
        <v>0</v>
      </c>
      <c r="AR19" s="179">
        <f>IF(AR13=Summary!$B$37*12,-Debt!AR15+AR17,0)</f>
        <v>0</v>
      </c>
      <c r="AS19" s="179">
        <f>IF(AS13=Summary!$B$37*12,-Debt!AS15+AS17,0)</f>
        <v>0</v>
      </c>
      <c r="AT19" s="179">
        <f>IF(AT13=Summary!$B$37*12,-Debt!AT15+AT17,0)</f>
        <v>0</v>
      </c>
      <c r="AU19" s="179">
        <f>IF(AU13=Summary!$B$37*12,-Debt!AU15+AU17,0)</f>
        <v>0</v>
      </c>
      <c r="AV19" s="179">
        <f>IF(AV13=Summary!$B$37*12,-Debt!AV15+AV17,0)</f>
        <v>0</v>
      </c>
      <c r="AW19" s="179">
        <f>IF(AW13=Summary!$B$37*12,-Debt!AW15+AW17,0)</f>
        <v>0</v>
      </c>
      <c r="AX19" s="179">
        <f>IF(AX13=Summary!$B$37*12,-Debt!AX15+AX17,0)</f>
        <v>0</v>
      </c>
      <c r="AY19" s="179">
        <f>IF(AY13=Summary!$B$37*12,-Debt!AY15+AY17,0)</f>
        <v>0</v>
      </c>
      <c r="AZ19" s="179">
        <f>IF(AZ13=Summary!$B$37*12,-Debt!AZ15+AZ17,0)</f>
        <v>0</v>
      </c>
      <c r="BA19" s="179">
        <f>IF(BA13=Summary!$B$37*12,-Debt!BA15+BA17,0)</f>
        <v>0</v>
      </c>
      <c r="BB19" s="179">
        <f>IF(BB13=Summary!$B$37*12,-Debt!BB15+BB17,0)</f>
        <v>0</v>
      </c>
      <c r="BC19" s="179">
        <f>IF(BC13=Summary!$B$37*12,-Debt!BC15+BC17,0)</f>
        <v>0</v>
      </c>
      <c r="BD19" s="179">
        <f>IF(BD13=Summary!$B$37*12,-Debt!BD15+BD17,0)</f>
        <v>0</v>
      </c>
      <c r="BE19" s="179">
        <f>IF(BE13=Summary!$B$37*12,-Debt!BE15+BE17,0)</f>
        <v>0</v>
      </c>
      <c r="BF19" s="179">
        <f>IF(BF13=Summary!$B$37*12,-Debt!BF15+BF17,0)</f>
        <v>0</v>
      </c>
      <c r="BG19" s="179">
        <f>IF(BG13=Summary!$B$37*12,-Debt!BG15+BG17,0)</f>
        <v>0</v>
      </c>
      <c r="BH19" s="179">
        <f>IF(BH13=Summary!$B$37*12,-Debt!BH15+BH17,0)</f>
        <v>0</v>
      </c>
      <c r="BI19" s="179">
        <f>IF(BI13=Summary!$B$37*12,-Debt!BI15+BI17,0)</f>
        <v>0</v>
      </c>
      <c r="BJ19" s="179">
        <f>IF(BJ13=Summary!$B$37*12,-Debt!BJ15+BJ17,0)</f>
        <v>0</v>
      </c>
      <c r="BK19" s="179">
        <f>IF(BK13=Summary!$B$37*12,-Debt!BK15+BK17,0)</f>
        <v>0</v>
      </c>
      <c r="BL19" s="179">
        <f>IF(BL13=Summary!$B$37*12,-Debt!BL15+BL17,0)</f>
        <v>0</v>
      </c>
      <c r="BM19" s="179">
        <f>IF(BM13=Summary!$B$37*12,-Debt!BM15+BM17,0)</f>
        <v>0</v>
      </c>
      <c r="BN19" s="179">
        <f>IF(BN13=Summary!$B$37*12,-Debt!BN15+BN17,0)</f>
        <v>0</v>
      </c>
      <c r="BO19" s="179">
        <f>IF(BO13=Summary!$B$37*12,-Debt!BO15+BO17,0)</f>
        <v>0</v>
      </c>
      <c r="BP19" s="179">
        <f>IF(BP13=Summary!$B$37*12,-Debt!BP15+BP17,0)</f>
        <v>0</v>
      </c>
      <c r="BQ19" s="179">
        <f>IF(BQ13=Summary!$B$37*12,-Debt!BQ15+BQ17,0)</f>
        <v>0</v>
      </c>
      <c r="BR19" s="179">
        <f>IF(BR13=Summary!$B$37*12,-Debt!BR15+BR17,0)</f>
        <v>0</v>
      </c>
      <c r="BS19" s="179">
        <f>IF(BS13=Summary!$B$37*12,-Debt!BS15+BS17,0)</f>
        <v>0</v>
      </c>
      <c r="BT19" s="179">
        <f>IF(BT13=Summary!$B$37*12,-Debt!BT15+BT17,0)</f>
        <v>0</v>
      </c>
      <c r="BU19" s="179">
        <f>IF(BU13=Summary!$B$37*12,-Debt!BU15+BU17,0)</f>
        <v>0</v>
      </c>
      <c r="BV19" s="179">
        <f>IF(BV13=Summary!$B$37*12,-Debt!BV15+BV17,0)</f>
        <v>0</v>
      </c>
      <c r="BW19" s="179">
        <f>IF(BW13=Summary!$B$37*12,-Debt!BW15+BW17,0)</f>
        <v>0</v>
      </c>
      <c r="BX19" s="179">
        <f>IF(BX13=Summary!$B$37*12,-Debt!BX15+BX17,0)</f>
        <v>0</v>
      </c>
      <c r="BY19" s="179">
        <f>IF(BY13=Summary!$B$37*12,-Debt!BY15+BY17,0)</f>
        <v>0</v>
      </c>
      <c r="BZ19" s="179">
        <f>IF(BZ13=Summary!$B$37*12,-Debt!BZ15+BZ17,0)</f>
        <v>0</v>
      </c>
      <c r="CA19" s="179">
        <f>IF(CA13=Summary!$B$37*12,-Debt!CA15+CA17,0)</f>
        <v>0</v>
      </c>
      <c r="CB19" s="179">
        <f>IF(CB13=Summary!$B$37*12,-Debt!CB15+CB17,0)</f>
        <v>0</v>
      </c>
      <c r="CC19" s="179">
        <f>IF(CC13=Summary!$B$37*12,-Debt!CC15+CC17,0)</f>
        <v>0</v>
      </c>
      <c r="CD19" s="179">
        <f>IF(CD13=Summary!$B$37*12,-Debt!CD15+CD17,0)</f>
        <v>0</v>
      </c>
      <c r="CE19" s="179">
        <f>IF(CE13=Summary!$B$37*12,-Debt!CE15+CE17,0)</f>
        <v>0</v>
      </c>
      <c r="CF19" s="179">
        <f>IF(CF13=Summary!$B$37*12,-Debt!CF15+CF17,0)</f>
        <v>0</v>
      </c>
      <c r="CG19" s="179">
        <f>IF(CG13=Summary!$B$37*12,-Debt!CG15+CG17,0)</f>
        <v>0</v>
      </c>
      <c r="CH19" s="179">
        <f>IF(CH13=Summary!$B$37*12,-Debt!CH15+CH17,0)</f>
        <v>0</v>
      </c>
      <c r="CI19" s="179">
        <f>IF(CI13=Summary!$B$37*12,-Debt!CI15+CI17,0)</f>
        <v>0</v>
      </c>
      <c r="CJ19" s="179">
        <f>IF(CJ13=Summary!$B$37*12,-Debt!CJ15+CJ17,0)</f>
        <v>0</v>
      </c>
      <c r="CK19" s="179">
        <f>IF(CK13=Summary!$B$37*12,-Debt!CK15+CK17,0)</f>
        <v>0</v>
      </c>
      <c r="CL19" s="179">
        <f>IF(CL13=Summary!$B$37*12,-Debt!CL15+CL17,0)</f>
        <v>0</v>
      </c>
      <c r="CM19" s="179">
        <f>IF(CM13=Summary!$B$37*12,-Debt!CM15+CM17,0)</f>
        <v>0</v>
      </c>
      <c r="CN19" s="179">
        <f>IF(CN13=Summary!$B$37*12,-Debt!CN15+CN17,0)</f>
        <v>0</v>
      </c>
      <c r="CO19" s="179">
        <f>IF(CO13=Summary!$B$37*12,-Debt!CO15+CO17,0)</f>
        <v>0</v>
      </c>
      <c r="CP19" s="179">
        <f>IF(CP13=Summary!$B$37*12,-Debt!CP15+CP17,0)</f>
        <v>0</v>
      </c>
      <c r="CQ19" s="179">
        <f>IF(CQ13=Summary!$B$37*12,-Debt!CQ15+CQ17,0)</f>
        <v>0</v>
      </c>
      <c r="CR19" s="179">
        <f>IF(CR13=Summary!$B$37*12,-Debt!CR15+CR17,0)</f>
        <v>0</v>
      </c>
      <c r="CS19" s="179">
        <f>IF(CS13=Summary!$B$37*12,-Debt!CS15+CS17,0)</f>
        <v>0</v>
      </c>
      <c r="CT19" s="179">
        <f>IF(CT13=Summary!$B$37*12,-Debt!CT15+CT17,0)</f>
        <v>0</v>
      </c>
      <c r="CU19" s="179">
        <f>IF(CU13=Summary!$B$37*12,-Debt!CU15+CU17,0)</f>
        <v>0</v>
      </c>
      <c r="CV19" s="179">
        <f>IF(CV13=Summary!$B$37*12,-Debt!CV15+CV17,0)</f>
        <v>0</v>
      </c>
      <c r="CW19" s="179">
        <f>IF(CW13=Summary!$B$37*12,-Debt!CW15+CW17,0)</f>
        <v>0</v>
      </c>
      <c r="CX19" s="179">
        <f>IF(CX13=Summary!$B$37*12,-Debt!CX15+CX17,0)</f>
        <v>0</v>
      </c>
      <c r="CY19" s="179">
        <f>IF(CY13=Summary!$B$37*12,-Debt!CY15+CY17,0)</f>
        <v>0</v>
      </c>
      <c r="CZ19" s="179">
        <f>IF(CZ13=Summary!$B$37*12,-Debt!CZ15+CZ17,0)</f>
        <v>0</v>
      </c>
      <c r="DA19" s="179">
        <f>IF(DA13=Summary!$B$37*12,-Debt!DA15+DA17,0)</f>
        <v>0</v>
      </c>
      <c r="DB19" s="179">
        <f>IF(DB13=Summary!$B$37*12,-Debt!DB15+DB17,0)</f>
        <v>0</v>
      </c>
      <c r="DC19" s="179">
        <f>IF(DC13=Summary!$B$37*12,-Debt!DC15+DC17,0)</f>
        <v>0</v>
      </c>
      <c r="DD19" s="179">
        <f>IF(DD13=Summary!$B$37*12,-Debt!DD15+DD17,0)</f>
        <v>0</v>
      </c>
      <c r="DE19" s="179">
        <f>IF(DE13=Summary!$B$37*12,-Debt!DE15+DE17,0)</f>
        <v>0</v>
      </c>
      <c r="DF19" s="179">
        <f>IF(DF13=Summary!$B$37*12,-Debt!DF15+DF17,0)</f>
        <v>0</v>
      </c>
      <c r="DG19" s="179">
        <f>IF(DG13=Summary!$B$37*12,-Debt!DG15+DG17,0)</f>
        <v>0</v>
      </c>
      <c r="DH19" s="179">
        <f>IF(DH13=Summary!$B$37*12,-Debt!DH15+DH17,0)</f>
        <v>0</v>
      </c>
      <c r="DI19" s="179">
        <f>IF(DI13=Summary!$B$37*12,-Debt!DI15+DI17,0)</f>
        <v>0</v>
      </c>
      <c r="DJ19" s="179">
        <f>IF(DJ13=Summary!$B$37*12,-Debt!DJ15+DJ17,0)</f>
        <v>0</v>
      </c>
      <c r="DK19" s="179">
        <f>IF(DK13=Summary!$B$37*12,-Debt!DK15+DK17,0)</f>
        <v>0</v>
      </c>
      <c r="DL19" s="179">
        <f>IF(DL13=Summary!$B$37*12,-Debt!DL15+DL17,0)</f>
        <v>0</v>
      </c>
      <c r="DM19" s="179">
        <f>IF(DM13=Summary!$B$37*12,-Debt!DM15+DM17,0)</f>
        <v>0</v>
      </c>
      <c r="DN19" s="179">
        <f>IF(DN13=Summary!$B$37*12,-Debt!DN15+DN17,0)</f>
        <v>0</v>
      </c>
      <c r="DO19" s="179">
        <f>IF(DO13=Summary!$B$37*12,-Debt!DO15+DO17,0)</f>
        <v>0</v>
      </c>
      <c r="DP19" s="179">
        <f>IF(DP13=Summary!$B$37*12,-Debt!DP15+DP17,0)</f>
        <v>0</v>
      </c>
      <c r="DQ19" s="179">
        <f>IF(DQ13=Summary!$B$37*12,-Debt!DQ15+DQ17,0)</f>
        <v>0</v>
      </c>
      <c r="DR19" s="179">
        <f>IF(DR13=Summary!$B$37*12,-Debt!DR15+DR17,0)</f>
        <v>0</v>
      </c>
    </row>
    <row r="20" spans="1:122" x14ac:dyDescent="0.4">
      <c r="B20" s="110" t="s">
        <v>77</v>
      </c>
      <c r="C20" s="187">
        <f>C15-C17+C19</f>
        <v>0</v>
      </c>
      <c r="D20" s="187">
        <f t="shared" ref="D20:BO20" si="246">D15-D17+D19</f>
        <v>0</v>
      </c>
      <c r="E20" s="187">
        <f t="shared" si="246"/>
        <v>0</v>
      </c>
      <c r="F20" s="187">
        <f t="shared" si="246"/>
        <v>0</v>
      </c>
      <c r="G20" s="187">
        <f t="shared" si="246"/>
        <v>0</v>
      </c>
      <c r="H20" s="187">
        <f t="shared" si="246"/>
        <v>0</v>
      </c>
      <c r="I20" s="187">
        <f t="shared" si="246"/>
        <v>0</v>
      </c>
      <c r="J20" s="187">
        <f t="shared" si="246"/>
        <v>0</v>
      </c>
      <c r="K20" s="187">
        <f t="shared" si="246"/>
        <v>0</v>
      </c>
      <c r="L20" s="187">
        <f t="shared" si="246"/>
        <v>0</v>
      </c>
      <c r="M20" s="187">
        <f t="shared" si="246"/>
        <v>0</v>
      </c>
      <c r="N20" s="187">
        <f t="shared" si="246"/>
        <v>0</v>
      </c>
      <c r="O20" s="187">
        <f t="shared" si="246"/>
        <v>0</v>
      </c>
      <c r="P20" s="187">
        <f t="shared" si="246"/>
        <v>0</v>
      </c>
      <c r="Q20" s="187">
        <f t="shared" si="246"/>
        <v>0</v>
      </c>
      <c r="R20" s="187">
        <f t="shared" si="246"/>
        <v>0</v>
      </c>
      <c r="S20" s="187">
        <f t="shared" si="246"/>
        <v>0</v>
      </c>
      <c r="T20" s="187">
        <f t="shared" si="246"/>
        <v>0</v>
      </c>
      <c r="U20" s="187">
        <f t="shared" si="246"/>
        <v>0</v>
      </c>
      <c r="V20" s="187">
        <f t="shared" si="246"/>
        <v>0</v>
      </c>
      <c r="W20" s="187">
        <f t="shared" si="246"/>
        <v>0</v>
      </c>
      <c r="X20" s="187">
        <f t="shared" si="246"/>
        <v>0</v>
      </c>
      <c r="Y20" s="187">
        <f t="shared" si="246"/>
        <v>0</v>
      </c>
      <c r="Z20" s="187">
        <f t="shared" si="246"/>
        <v>0</v>
      </c>
      <c r="AA20" s="187">
        <f t="shared" si="246"/>
        <v>0</v>
      </c>
      <c r="AB20" s="187">
        <f t="shared" si="246"/>
        <v>0</v>
      </c>
      <c r="AC20" s="187">
        <f t="shared" si="246"/>
        <v>0</v>
      </c>
      <c r="AD20" s="187">
        <f t="shared" si="246"/>
        <v>0</v>
      </c>
      <c r="AE20" s="187">
        <f t="shared" si="246"/>
        <v>0</v>
      </c>
      <c r="AF20" s="187">
        <f t="shared" si="246"/>
        <v>0</v>
      </c>
      <c r="AG20" s="187">
        <f t="shared" si="246"/>
        <v>0</v>
      </c>
      <c r="AH20" s="187">
        <f t="shared" si="246"/>
        <v>0</v>
      </c>
      <c r="AI20" s="187">
        <f t="shared" si="246"/>
        <v>0</v>
      </c>
      <c r="AJ20" s="187">
        <f t="shared" si="246"/>
        <v>0</v>
      </c>
      <c r="AK20" s="187">
        <f t="shared" si="246"/>
        <v>0</v>
      </c>
      <c r="AL20" s="187">
        <f t="shared" si="246"/>
        <v>0</v>
      </c>
      <c r="AM20" s="187">
        <f t="shared" si="246"/>
        <v>0</v>
      </c>
      <c r="AN20" s="187">
        <f t="shared" si="246"/>
        <v>0</v>
      </c>
      <c r="AO20" s="187">
        <f t="shared" si="246"/>
        <v>0</v>
      </c>
      <c r="AP20" s="187">
        <f t="shared" si="246"/>
        <v>0</v>
      </c>
      <c r="AQ20" s="187">
        <f t="shared" si="246"/>
        <v>0</v>
      </c>
      <c r="AR20" s="187">
        <f t="shared" si="246"/>
        <v>0</v>
      </c>
      <c r="AS20" s="187">
        <f t="shared" si="246"/>
        <v>0</v>
      </c>
      <c r="AT20" s="187">
        <f t="shared" si="246"/>
        <v>0</v>
      </c>
      <c r="AU20" s="187">
        <f t="shared" si="246"/>
        <v>0</v>
      </c>
      <c r="AV20" s="187">
        <f t="shared" si="246"/>
        <v>0</v>
      </c>
      <c r="AW20" s="187">
        <f t="shared" si="246"/>
        <v>0</v>
      </c>
      <c r="AX20" s="187">
        <f t="shared" si="246"/>
        <v>0</v>
      </c>
      <c r="AY20" s="187">
        <f t="shared" si="246"/>
        <v>0</v>
      </c>
      <c r="AZ20" s="187">
        <f t="shared" si="246"/>
        <v>0</v>
      </c>
      <c r="BA20" s="187">
        <f t="shared" si="246"/>
        <v>0</v>
      </c>
      <c r="BB20" s="187">
        <f t="shared" si="246"/>
        <v>0</v>
      </c>
      <c r="BC20" s="187">
        <f t="shared" si="246"/>
        <v>0</v>
      </c>
      <c r="BD20" s="187">
        <f t="shared" si="246"/>
        <v>0</v>
      </c>
      <c r="BE20" s="187">
        <f t="shared" si="246"/>
        <v>0</v>
      </c>
      <c r="BF20" s="187">
        <f t="shared" si="246"/>
        <v>0</v>
      </c>
      <c r="BG20" s="187">
        <f t="shared" si="246"/>
        <v>0</v>
      </c>
      <c r="BH20" s="187">
        <f t="shared" si="246"/>
        <v>0</v>
      </c>
      <c r="BI20" s="187">
        <f t="shared" si="246"/>
        <v>0</v>
      </c>
      <c r="BJ20" s="187">
        <f t="shared" si="246"/>
        <v>0</v>
      </c>
      <c r="BK20" s="187">
        <f t="shared" si="246"/>
        <v>0</v>
      </c>
      <c r="BL20" s="187">
        <f t="shared" si="246"/>
        <v>0</v>
      </c>
      <c r="BM20" s="187">
        <f t="shared" si="246"/>
        <v>0</v>
      </c>
      <c r="BN20" s="187">
        <f t="shared" si="246"/>
        <v>0</v>
      </c>
      <c r="BO20" s="187">
        <f t="shared" si="246"/>
        <v>0</v>
      </c>
      <c r="BP20" s="187">
        <f t="shared" ref="BP20:DR20" si="247">BP15-BP17+BP19</f>
        <v>0</v>
      </c>
      <c r="BQ20" s="187">
        <f t="shared" si="247"/>
        <v>0</v>
      </c>
      <c r="BR20" s="187">
        <f t="shared" si="247"/>
        <v>0</v>
      </c>
      <c r="BS20" s="187">
        <f t="shared" si="247"/>
        <v>0</v>
      </c>
      <c r="BT20" s="187">
        <f t="shared" si="247"/>
        <v>0</v>
      </c>
      <c r="BU20" s="187">
        <f t="shared" si="247"/>
        <v>0</v>
      </c>
      <c r="BV20" s="187">
        <f t="shared" si="247"/>
        <v>0</v>
      </c>
      <c r="BW20" s="187">
        <f t="shared" si="247"/>
        <v>0</v>
      </c>
      <c r="BX20" s="187">
        <f t="shared" si="247"/>
        <v>0</v>
      </c>
      <c r="BY20" s="187">
        <f t="shared" si="247"/>
        <v>0</v>
      </c>
      <c r="BZ20" s="187">
        <f t="shared" si="247"/>
        <v>0</v>
      </c>
      <c r="CA20" s="187">
        <f t="shared" si="247"/>
        <v>0</v>
      </c>
      <c r="CB20" s="187">
        <f t="shared" si="247"/>
        <v>0</v>
      </c>
      <c r="CC20" s="187">
        <f t="shared" si="247"/>
        <v>0</v>
      </c>
      <c r="CD20" s="187">
        <f t="shared" si="247"/>
        <v>0</v>
      </c>
      <c r="CE20" s="187">
        <f t="shared" si="247"/>
        <v>0</v>
      </c>
      <c r="CF20" s="187">
        <f t="shared" si="247"/>
        <v>0</v>
      </c>
      <c r="CG20" s="187">
        <f t="shared" si="247"/>
        <v>0</v>
      </c>
      <c r="CH20" s="187">
        <f t="shared" si="247"/>
        <v>0</v>
      </c>
      <c r="CI20" s="187">
        <f t="shared" si="247"/>
        <v>0</v>
      </c>
      <c r="CJ20" s="187">
        <f t="shared" si="247"/>
        <v>0</v>
      </c>
      <c r="CK20" s="187">
        <f t="shared" si="247"/>
        <v>0</v>
      </c>
      <c r="CL20" s="187">
        <f t="shared" si="247"/>
        <v>0</v>
      </c>
      <c r="CM20" s="187">
        <f t="shared" si="247"/>
        <v>0</v>
      </c>
      <c r="CN20" s="187">
        <f t="shared" si="247"/>
        <v>0</v>
      </c>
      <c r="CO20" s="187">
        <f t="shared" si="247"/>
        <v>0</v>
      </c>
      <c r="CP20" s="187">
        <f t="shared" si="247"/>
        <v>0</v>
      </c>
      <c r="CQ20" s="187">
        <f t="shared" si="247"/>
        <v>0</v>
      </c>
      <c r="CR20" s="187">
        <f t="shared" si="247"/>
        <v>0</v>
      </c>
      <c r="CS20" s="187">
        <f t="shared" si="247"/>
        <v>0</v>
      </c>
      <c r="CT20" s="187">
        <f t="shared" si="247"/>
        <v>0</v>
      </c>
      <c r="CU20" s="187">
        <f t="shared" si="247"/>
        <v>0</v>
      </c>
      <c r="CV20" s="187">
        <f t="shared" si="247"/>
        <v>0</v>
      </c>
      <c r="CW20" s="187">
        <f t="shared" si="247"/>
        <v>0</v>
      </c>
      <c r="CX20" s="187">
        <f t="shared" si="247"/>
        <v>0</v>
      </c>
      <c r="CY20" s="187">
        <f t="shared" si="247"/>
        <v>0</v>
      </c>
      <c r="CZ20" s="187">
        <f t="shared" si="247"/>
        <v>0</v>
      </c>
      <c r="DA20" s="187">
        <f t="shared" si="247"/>
        <v>0</v>
      </c>
      <c r="DB20" s="187">
        <f t="shared" si="247"/>
        <v>0</v>
      </c>
      <c r="DC20" s="187">
        <f t="shared" si="247"/>
        <v>0</v>
      </c>
      <c r="DD20" s="187">
        <f t="shared" si="247"/>
        <v>0</v>
      </c>
      <c r="DE20" s="187">
        <f t="shared" si="247"/>
        <v>0</v>
      </c>
      <c r="DF20" s="187">
        <f t="shared" si="247"/>
        <v>0</v>
      </c>
      <c r="DG20" s="187">
        <f t="shared" si="247"/>
        <v>0</v>
      </c>
      <c r="DH20" s="187">
        <f t="shared" si="247"/>
        <v>0</v>
      </c>
      <c r="DI20" s="187">
        <f t="shared" si="247"/>
        <v>0</v>
      </c>
      <c r="DJ20" s="187">
        <f t="shared" si="247"/>
        <v>0</v>
      </c>
      <c r="DK20" s="187">
        <f t="shared" si="247"/>
        <v>0</v>
      </c>
      <c r="DL20" s="187">
        <f t="shared" si="247"/>
        <v>0</v>
      </c>
      <c r="DM20" s="187">
        <f t="shared" si="247"/>
        <v>0</v>
      </c>
      <c r="DN20" s="187">
        <f t="shared" si="247"/>
        <v>0</v>
      </c>
      <c r="DO20" s="187">
        <f t="shared" si="247"/>
        <v>0</v>
      </c>
      <c r="DP20" s="187">
        <f t="shared" si="247"/>
        <v>0</v>
      </c>
      <c r="DQ20" s="187">
        <f t="shared" si="247"/>
        <v>0</v>
      </c>
      <c r="DR20" s="187">
        <f t="shared" si="247"/>
        <v>0</v>
      </c>
    </row>
    <row r="22" spans="1:122" x14ac:dyDescent="0.4">
      <c r="A22" s="213"/>
    </row>
    <row r="23" spans="1:122" x14ac:dyDescent="0.4">
      <c r="A23" s="86"/>
    </row>
  </sheetData>
  <conditionalFormatting sqref="A3 A13">
    <cfRule type="cellIs" dxfId="8" priority="3" operator="between">
      <formula>-0.01</formula>
      <formula>0.01</formula>
    </cfRule>
  </conditionalFormatting>
  <conditionalFormatting sqref="A13 A3">
    <cfRule type="containsText" dxfId="7" priority="1" operator="containsText" text="ERROR">
      <formula>NOT(ISERROR(SEARCH("ERROR",A3)))</formula>
    </cfRule>
    <cfRule type="containsText" dxfId="6" priority="2" operator="containsText" text="OK">
      <formula>NOT(ISERROR(SEARCH("OK",A3)))</formula>
    </cfRule>
  </conditionalFormatting>
  <pageMargins left="0.7" right="0.7" top="0.75" bottom="0.75" header="0.3" footer="0.3"/>
  <pageSetup scale="10"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O90"/>
  <sheetViews>
    <sheetView showGridLines="0" view="pageBreakPreview" zoomScaleNormal="150" zoomScaleSheetLayoutView="100" zoomScalePageLayoutView="150" workbookViewId="0"/>
  </sheetViews>
  <sheetFormatPr defaultColWidth="8.83984375" defaultRowHeight="12.3" x14ac:dyDescent="0.4"/>
  <cols>
    <col min="1" max="1" width="4.15625" style="1" bestFit="1" customWidth="1"/>
    <col min="2" max="2" width="27.41796875" style="1" bestFit="1" customWidth="1"/>
    <col min="3" max="3" width="11.62890625" style="1" bestFit="1" customWidth="1"/>
    <col min="4" max="4" width="6.89453125" style="1" bestFit="1" customWidth="1"/>
    <col min="5" max="5" width="7.83984375" style="1" bestFit="1" customWidth="1"/>
    <col min="6" max="6" width="11.1015625" style="1" bestFit="1" customWidth="1"/>
    <col min="7" max="7" width="10.20703125" style="1" bestFit="1" customWidth="1"/>
    <col min="8" max="8" width="12.3125" style="1" bestFit="1" customWidth="1"/>
    <col min="9" max="11" width="12.578125" style="1" bestFit="1" customWidth="1"/>
    <col min="12" max="20" width="11.26171875" style="1" bestFit="1" customWidth="1"/>
    <col min="21" max="23" width="12.578125" style="1" bestFit="1" customWidth="1"/>
    <col min="24" max="32" width="11.26171875" style="1" bestFit="1" customWidth="1"/>
    <col min="33" max="35" width="12.578125" style="1" bestFit="1" customWidth="1"/>
    <col min="36" max="44" width="11.26171875" style="1" bestFit="1" customWidth="1"/>
    <col min="45" max="47" width="12.578125" style="1" bestFit="1" customWidth="1"/>
    <col min="48" max="56" width="11.26171875" style="1" bestFit="1" customWidth="1"/>
    <col min="57" max="59" width="12.578125" style="1" bestFit="1" customWidth="1"/>
    <col min="60" max="68" width="11.26171875" style="1" bestFit="1" customWidth="1"/>
    <col min="69" max="71" width="12.578125" style="1" bestFit="1" customWidth="1"/>
    <col min="72" max="80" width="11.26171875" style="1" bestFit="1" customWidth="1"/>
    <col min="81" max="83" width="12.578125" style="1" bestFit="1" customWidth="1"/>
    <col min="84" max="92" width="11.26171875" style="1" bestFit="1" customWidth="1"/>
    <col min="93" max="95" width="12.578125" style="1" bestFit="1" customWidth="1"/>
    <col min="96" max="104" width="11.26171875" style="1" bestFit="1" customWidth="1"/>
    <col min="105" max="107" width="12.578125" style="1" bestFit="1" customWidth="1"/>
    <col min="108" max="116" width="11.26171875" style="1" bestFit="1" customWidth="1"/>
    <col min="117" max="119" width="12.578125" style="1" bestFit="1" customWidth="1"/>
    <col min="120" max="128" width="11.26171875" style="1" bestFit="1" customWidth="1"/>
    <col min="129" max="131" width="12.578125" style="1" bestFit="1" customWidth="1"/>
    <col min="132" max="140" width="11.26171875" style="1" bestFit="1" customWidth="1"/>
    <col min="141" max="143" width="12.578125" style="1" bestFit="1" customWidth="1"/>
    <col min="144" max="152" width="11.26171875" style="1" bestFit="1" customWidth="1"/>
    <col min="153" max="155" width="12.578125" style="1" bestFit="1" customWidth="1"/>
    <col min="156" max="164" width="11.26171875" style="1" bestFit="1" customWidth="1"/>
    <col min="165" max="167" width="12.578125" style="1" bestFit="1" customWidth="1"/>
    <col min="168" max="171" width="11.26171875" style="1" bestFit="1" customWidth="1"/>
    <col min="172" max="16384" width="8.83984375" style="1"/>
  </cols>
  <sheetData>
    <row r="1" spans="2:171" x14ac:dyDescent="0.4">
      <c r="H1" s="214" t="s">
        <v>70</v>
      </c>
      <c r="I1" s="215">
        <v>1</v>
      </c>
      <c r="J1" s="215">
        <f>I1+1</f>
        <v>2</v>
      </c>
      <c r="K1" s="215">
        <f t="shared" ref="K1:BV1" si="0">J1+1</f>
        <v>3</v>
      </c>
      <c r="L1" s="215">
        <f t="shared" si="0"/>
        <v>4</v>
      </c>
      <c r="M1" s="215">
        <f t="shared" si="0"/>
        <v>5</v>
      </c>
      <c r="N1" s="215">
        <f t="shared" si="0"/>
        <v>6</v>
      </c>
      <c r="O1" s="215">
        <f t="shared" si="0"/>
        <v>7</v>
      </c>
      <c r="P1" s="215">
        <f t="shared" si="0"/>
        <v>8</v>
      </c>
      <c r="Q1" s="215">
        <f t="shared" si="0"/>
        <v>9</v>
      </c>
      <c r="R1" s="215">
        <f t="shared" si="0"/>
        <v>10</v>
      </c>
      <c r="S1" s="215">
        <f t="shared" si="0"/>
        <v>11</v>
      </c>
      <c r="T1" s="215">
        <f t="shared" si="0"/>
        <v>12</v>
      </c>
      <c r="U1" s="215">
        <f t="shared" si="0"/>
        <v>13</v>
      </c>
      <c r="V1" s="215">
        <f t="shared" si="0"/>
        <v>14</v>
      </c>
      <c r="W1" s="215">
        <f t="shared" si="0"/>
        <v>15</v>
      </c>
      <c r="X1" s="215">
        <f t="shared" si="0"/>
        <v>16</v>
      </c>
      <c r="Y1" s="215">
        <f t="shared" si="0"/>
        <v>17</v>
      </c>
      <c r="Z1" s="215">
        <f t="shared" si="0"/>
        <v>18</v>
      </c>
      <c r="AA1" s="215">
        <f t="shared" si="0"/>
        <v>19</v>
      </c>
      <c r="AB1" s="215">
        <f t="shared" si="0"/>
        <v>20</v>
      </c>
      <c r="AC1" s="215">
        <f t="shared" si="0"/>
        <v>21</v>
      </c>
      <c r="AD1" s="215">
        <f t="shared" si="0"/>
        <v>22</v>
      </c>
      <c r="AE1" s="215">
        <f t="shared" si="0"/>
        <v>23</v>
      </c>
      <c r="AF1" s="215">
        <f t="shared" si="0"/>
        <v>24</v>
      </c>
      <c r="AG1" s="215">
        <f t="shared" si="0"/>
        <v>25</v>
      </c>
      <c r="AH1" s="215">
        <f t="shared" si="0"/>
        <v>26</v>
      </c>
      <c r="AI1" s="215">
        <f t="shared" si="0"/>
        <v>27</v>
      </c>
      <c r="AJ1" s="215">
        <f t="shared" si="0"/>
        <v>28</v>
      </c>
      <c r="AK1" s="215">
        <f t="shared" si="0"/>
        <v>29</v>
      </c>
      <c r="AL1" s="215">
        <f t="shared" si="0"/>
        <v>30</v>
      </c>
      <c r="AM1" s="215">
        <f t="shared" si="0"/>
        <v>31</v>
      </c>
      <c r="AN1" s="215">
        <f t="shared" si="0"/>
        <v>32</v>
      </c>
      <c r="AO1" s="215">
        <f t="shared" si="0"/>
        <v>33</v>
      </c>
      <c r="AP1" s="215">
        <f t="shared" si="0"/>
        <v>34</v>
      </c>
      <c r="AQ1" s="215">
        <f t="shared" si="0"/>
        <v>35</v>
      </c>
      <c r="AR1" s="215">
        <f t="shared" si="0"/>
        <v>36</v>
      </c>
      <c r="AS1" s="215">
        <f t="shared" si="0"/>
        <v>37</v>
      </c>
      <c r="AT1" s="215">
        <f t="shared" si="0"/>
        <v>38</v>
      </c>
      <c r="AU1" s="215">
        <f t="shared" si="0"/>
        <v>39</v>
      </c>
      <c r="AV1" s="215">
        <f t="shared" si="0"/>
        <v>40</v>
      </c>
      <c r="AW1" s="215">
        <f t="shared" si="0"/>
        <v>41</v>
      </c>
      <c r="AX1" s="215">
        <f t="shared" si="0"/>
        <v>42</v>
      </c>
      <c r="AY1" s="215">
        <f t="shared" si="0"/>
        <v>43</v>
      </c>
      <c r="AZ1" s="215">
        <f t="shared" si="0"/>
        <v>44</v>
      </c>
      <c r="BA1" s="215">
        <f t="shared" si="0"/>
        <v>45</v>
      </c>
      <c r="BB1" s="215">
        <f t="shared" si="0"/>
        <v>46</v>
      </c>
      <c r="BC1" s="215">
        <f t="shared" si="0"/>
        <v>47</v>
      </c>
      <c r="BD1" s="215">
        <f t="shared" si="0"/>
        <v>48</v>
      </c>
      <c r="BE1" s="215">
        <f t="shared" si="0"/>
        <v>49</v>
      </c>
      <c r="BF1" s="215">
        <f t="shared" si="0"/>
        <v>50</v>
      </c>
      <c r="BG1" s="215">
        <f t="shared" si="0"/>
        <v>51</v>
      </c>
      <c r="BH1" s="215">
        <f t="shared" si="0"/>
        <v>52</v>
      </c>
      <c r="BI1" s="215">
        <f t="shared" si="0"/>
        <v>53</v>
      </c>
      <c r="BJ1" s="215">
        <f t="shared" si="0"/>
        <v>54</v>
      </c>
      <c r="BK1" s="215">
        <f t="shared" si="0"/>
        <v>55</v>
      </c>
      <c r="BL1" s="215">
        <f t="shared" si="0"/>
        <v>56</v>
      </c>
      <c r="BM1" s="215">
        <f t="shared" si="0"/>
        <v>57</v>
      </c>
      <c r="BN1" s="215">
        <f t="shared" si="0"/>
        <v>58</v>
      </c>
      <c r="BO1" s="215">
        <f t="shared" si="0"/>
        <v>59</v>
      </c>
      <c r="BP1" s="215">
        <f t="shared" si="0"/>
        <v>60</v>
      </c>
      <c r="BQ1" s="215">
        <f t="shared" si="0"/>
        <v>61</v>
      </c>
      <c r="BR1" s="215">
        <f t="shared" si="0"/>
        <v>62</v>
      </c>
      <c r="BS1" s="215">
        <f t="shared" si="0"/>
        <v>63</v>
      </c>
      <c r="BT1" s="215">
        <f t="shared" si="0"/>
        <v>64</v>
      </c>
      <c r="BU1" s="215">
        <f t="shared" si="0"/>
        <v>65</v>
      </c>
      <c r="BV1" s="215">
        <f t="shared" si="0"/>
        <v>66</v>
      </c>
      <c r="BW1" s="215">
        <f t="shared" ref="BW1:EH1" si="1">BV1+1</f>
        <v>67</v>
      </c>
      <c r="BX1" s="215">
        <f t="shared" si="1"/>
        <v>68</v>
      </c>
      <c r="BY1" s="215">
        <f t="shared" si="1"/>
        <v>69</v>
      </c>
      <c r="BZ1" s="215">
        <f t="shared" si="1"/>
        <v>70</v>
      </c>
      <c r="CA1" s="215">
        <f t="shared" si="1"/>
        <v>71</v>
      </c>
      <c r="CB1" s="215">
        <f t="shared" si="1"/>
        <v>72</v>
      </c>
      <c r="CC1" s="215">
        <f t="shared" si="1"/>
        <v>73</v>
      </c>
      <c r="CD1" s="215">
        <f t="shared" si="1"/>
        <v>74</v>
      </c>
      <c r="CE1" s="215">
        <f t="shared" si="1"/>
        <v>75</v>
      </c>
      <c r="CF1" s="215">
        <f t="shared" si="1"/>
        <v>76</v>
      </c>
      <c r="CG1" s="215">
        <f t="shared" si="1"/>
        <v>77</v>
      </c>
      <c r="CH1" s="215">
        <f t="shared" si="1"/>
        <v>78</v>
      </c>
      <c r="CI1" s="215">
        <f t="shared" si="1"/>
        <v>79</v>
      </c>
      <c r="CJ1" s="215">
        <f t="shared" si="1"/>
        <v>80</v>
      </c>
      <c r="CK1" s="215">
        <f t="shared" si="1"/>
        <v>81</v>
      </c>
      <c r="CL1" s="215">
        <f t="shared" si="1"/>
        <v>82</v>
      </c>
      <c r="CM1" s="215">
        <f t="shared" si="1"/>
        <v>83</v>
      </c>
      <c r="CN1" s="215">
        <f t="shared" si="1"/>
        <v>84</v>
      </c>
      <c r="CO1" s="215">
        <f t="shared" si="1"/>
        <v>85</v>
      </c>
      <c r="CP1" s="215">
        <f t="shared" si="1"/>
        <v>86</v>
      </c>
      <c r="CQ1" s="215">
        <f t="shared" si="1"/>
        <v>87</v>
      </c>
      <c r="CR1" s="215">
        <f t="shared" si="1"/>
        <v>88</v>
      </c>
      <c r="CS1" s="215">
        <f t="shared" si="1"/>
        <v>89</v>
      </c>
      <c r="CT1" s="215">
        <f t="shared" si="1"/>
        <v>90</v>
      </c>
      <c r="CU1" s="215">
        <f t="shared" si="1"/>
        <v>91</v>
      </c>
      <c r="CV1" s="215">
        <f t="shared" si="1"/>
        <v>92</v>
      </c>
      <c r="CW1" s="215">
        <f t="shared" si="1"/>
        <v>93</v>
      </c>
      <c r="CX1" s="215">
        <f t="shared" si="1"/>
        <v>94</v>
      </c>
      <c r="CY1" s="215">
        <f t="shared" si="1"/>
        <v>95</v>
      </c>
      <c r="CZ1" s="215">
        <f t="shared" si="1"/>
        <v>96</v>
      </c>
      <c r="DA1" s="215">
        <f t="shared" si="1"/>
        <v>97</v>
      </c>
      <c r="DB1" s="215">
        <f t="shared" si="1"/>
        <v>98</v>
      </c>
      <c r="DC1" s="215">
        <f t="shared" si="1"/>
        <v>99</v>
      </c>
      <c r="DD1" s="215">
        <f t="shared" si="1"/>
        <v>100</v>
      </c>
      <c r="DE1" s="215">
        <f t="shared" si="1"/>
        <v>101</v>
      </c>
      <c r="DF1" s="215">
        <f t="shared" si="1"/>
        <v>102</v>
      </c>
      <c r="DG1" s="215">
        <f t="shared" si="1"/>
        <v>103</v>
      </c>
      <c r="DH1" s="215">
        <f t="shared" si="1"/>
        <v>104</v>
      </c>
      <c r="DI1" s="215">
        <f t="shared" si="1"/>
        <v>105</v>
      </c>
      <c r="DJ1" s="215">
        <f t="shared" si="1"/>
        <v>106</v>
      </c>
      <c r="DK1" s="215">
        <f t="shared" si="1"/>
        <v>107</v>
      </c>
      <c r="DL1" s="215">
        <f t="shared" si="1"/>
        <v>108</v>
      </c>
      <c r="DM1" s="215">
        <f t="shared" si="1"/>
        <v>109</v>
      </c>
      <c r="DN1" s="215">
        <f t="shared" si="1"/>
        <v>110</v>
      </c>
      <c r="DO1" s="215">
        <f t="shared" si="1"/>
        <v>111</v>
      </c>
      <c r="DP1" s="215">
        <f t="shared" si="1"/>
        <v>112</v>
      </c>
      <c r="DQ1" s="215">
        <f t="shared" si="1"/>
        <v>113</v>
      </c>
      <c r="DR1" s="215">
        <f t="shared" si="1"/>
        <v>114</v>
      </c>
      <c r="DS1" s="215">
        <f t="shared" si="1"/>
        <v>115</v>
      </c>
      <c r="DT1" s="215">
        <f t="shared" si="1"/>
        <v>116</v>
      </c>
      <c r="DU1" s="215">
        <f t="shared" si="1"/>
        <v>117</v>
      </c>
      <c r="DV1" s="215">
        <f t="shared" si="1"/>
        <v>118</v>
      </c>
      <c r="DW1" s="215">
        <f t="shared" si="1"/>
        <v>119</v>
      </c>
      <c r="DX1" s="215">
        <f t="shared" si="1"/>
        <v>120</v>
      </c>
      <c r="DY1" s="215">
        <f t="shared" si="1"/>
        <v>121</v>
      </c>
      <c r="DZ1" s="215">
        <f t="shared" si="1"/>
        <v>122</v>
      </c>
      <c r="EA1" s="215">
        <f t="shared" si="1"/>
        <v>123</v>
      </c>
      <c r="EB1" s="215">
        <f t="shared" si="1"/>
        <v>124</v>
      </c>
      <c r="EC1" s="215">
        <f t="shared" si="1"/>
        <v>125</v>
      </c>
      <c r="ED1" s="215">
        <f t="shared" si="1"/>
        <v>126</v>
      </c>
      <c r="EE1" s="215">
        <f t="shared" si="1"/>
        <v>127</v>
      </c>
      <c r="EF1" s="215">
        <f t="shared" si="1"/>
        <v>128</v>
      </c>
      <c r="EG1" s="215">
        <f t="shared" si="1"/>
        <v>129</v>
      </c>
      <c r="EH1" s="215">
        <f t="shared" si="1"/>
        <v>130</v>
      </c>
      <c r="EI1" s="215">
        <f t="shared" ref="EI1:FO1" si="2">EH1+1</f>
        <v>131</v>
      </c>
      <c r="EJ1" s="215">
        <f t="shared" si="2"/>
        <v>132</v>
      </c>
      <c r="EK1" s="215">
        <f t="shared" si="2"/>
        <v>133</v>
      </c>
      <c r="EL1" s="215">
        <f t="shared" si="2"/>
        <v>134</v>
      </c>
      <c r="EM1" s="215">
        <f t="shared" si="2"/>
        <v>135</v>
      </c>
      <c r="EN1" s="215">
        <f t="shared" si="2"/>
        <v>136</v>
      </c>
      <c r="EO1" s="215">
        <f t="shared" si="2"/>
        <v>137</v>
      </c>
      <c r="EP1" s="215">
        <f t="shared" si="2"/>
        <v>138</v>
      </c>
      <c r="EQ1" s="215">
        <f t="shared" si="2"/>
        <v>139</v>
      </c>
      <c r="ER1" s="215">
        <f t="shared" si="2"/>
        <v>140</v>
      </c>
      <c r="ES1" s="215">
        <f t="shared" si="2"/>
        <v>141</v>
      </c>
      <c r="ET1" s="215">
        <f t="shared" si="2"/>
        <v>142</v>
      </c>
      <c r="EU1" s="215">
        <f t="shared" si="2"/>
        <v>143</v>
      </c>
      <c r="EV1" s="215">
        <f t="shared" si="2"/>
        <v>144</v>
      </c>
      <c r="EW1" s="215">
        <f t="shared" si="2"/>
        <v>145</v>
      </c>
      <c r="EX1" s="215">
        <f t="shared" si="2"/>
        <v>146</v>
      </c>
      <c r="EY1" s="215">
        <f t="shared" si="2"/>
        <v>147</v>
      </c>
      <c r="EZ1" s="215">
        <f t="shared" si="2"/>
        <v>148</v>
      </c>
      <c r="FA1" s="215">
        <f t="shared" si="2"/>
        <v>149</v>
      </c>
      <c r="FB1" s="215">
        <f t="shared" si="2"/>
        <v>150</v>
      </c>
      <c r="FC1" s="215">
        <f t="shared" si="2"/>
        <v>151</v>
      </c>
      <c r="FD1" s="215">
        <f t="shared" si="2"/>
        <v>152</v>
      </c>
      <c r="FE1" s="215">
        <f t="shared" si="2"/>
        <v>153</v>
      </c>
      <c r="FF1" s="215">
        <f t="shared" si="2"/>
        <v>154</v>
      </c>
      <c r="FG1" s="215">
        <f t="shared" si="2"/>
        <v>155</v>
      </c>
      <c r="FH1" s="215">
        <f t="shared" si="2"/>
        <v>156</v>
      </c>
      <c r="FI1" s="215">
        <f t="shared" si="2"/>
        <v>157</v>
      </c>
      <c r="FJ1" s="215">
        <f t="shared" si="2"/>
        <v>158</v>
      </c>
      <c r="FK1" s="215">
        <f t="shared" si="2"/>
        <v>159</v>
      </c>
      <c r="FL1" s="215">
        <f t="shared" si="2"/>
        <v>160</v>
      </c>
      <c r="FM1" s="215">
        <f t="shared" si="2"/>
        <v>161</v>
      </c>
      <c r="FN1" s="215">
        <f t="shared" si="2"/>
        <v>162</v>
      </c>
      <c r="FO1" s="215">
        <f t="shared" si="2"/>
        <v>163</v>
      </c>
    </row>
    <row r="2" spans="2:171" x14ac:dyDescent="0.4">
      <c r="H2" s="214" t="s">
        <v>126</v>
      </c>
      <c r="I2" s="215">
        <v>1</v>
      </c>
      <c r="J2" s="215">
        <v>1</v>
      </c>
      <c r="K2" s="215">
        <v>1</v>
      </c>
      <c r="L2" s="215">
        <v>1</v>
      </c>
      <c r="M2" s="215">
        <v>1</v>
      </c>
      <c r="N2" s="215">
        <v>1</v>
      </c>
      <c r="O2" s="215">
        <v>1</v>
      </c>
      <c r="P2" s="215">
        <v>1</v>
      </c>
      <c r="Q2" s="215">
        <v>1</v>
      </c>
      <c r="R2" s="215">
        <v>1</v>
      </c>
      <c r="S2" s="215">
        <v>1</v>
      </c>
      <c r="T2" s="215">
        <v>1</v>
      </c>
      <c r="U2" s="215">
        <f>I2+1</f>
        <v>2</v>
      </c>
      <c r="V2" s="215">
        <f t="shared" ref="V2:CG2" si="3">J2+1</f>
        <v>2</v>
      </c>
      <c r="W2" s="215">
        <f t="shared" si="3"/>
        <v>2</v>
      </c>
      <c r="X2" s="215">
        <f t="shared" si="3"/>
        <v>2</v>
      </c>
      <c r="Y2" s="215">
        <f t="shared" si="3"/>
        <v>2</v>
      </c>
      <c r="Z2" s="215">
        <f t="shared" si="3"/>
        <v>2</v>
      </c>
      <c r="AA2" s="215">
        <f t="shared" si="3"/>
        <v>2</v>
      </c>
      <c r="AB2" s="215">
        <f t="shared" si="3"/>
        <v>2</v>
      </c>
      <c r="AC2" s="215">
        <f t="shared" si="3"/>
        <v>2</v>
      </c>
      <c r="AD2" s="215">
        <f t="shared" si="3"/>
        <v>2</v>
      </c>
      <c r="AE2" s="215">
        <f t="shared" si="3"/>
        <v>2</v>
      </c>
      <c r="AF2" s="215">
        <f t="shared" si="3"/>
        <v>2</v>
      </c>
      <c r="AG2" s="215">
        <f t="shared" si="3"/>
        <v>3</v>
      </c>
      <c r="AH2" s="215">
        <f t="shared" si="3"/>
        <v>3</v>
      </c>
      <c r="AI2" s="215">
        <f t="shared" si="3"/>
        <v>3</v>
      </c>
      <c r="AJ2" s="215">
        <f t="shared" si="3"/>
        <v>3</v>
      </c>
      <c r="AK2" s="215">
        <f t="shared" si="3"/>
        <v>3</v>
      </c>
      <c r="AL2" s="215">
        <f t="shared" si="3"/>
        <v>3</v>
      </c>
      <c r="AM2" s="215">
        <f t="shared" si="3"/>
        <v>3</v>
      </c>
      <c r="AN2" s="215">
        <f t="shared" si="3"/>
        <v>3</v>
      </c>
      <c r="AO2" s="215">
        <f t="shared" si="3"/>
        <v>3</v>
      </c>
      <c r="AP2" s="215">
        <f t="shared" si="3"/>
        <v>3</v>
      </c>
      <c r="AQ2" s="215">
        <f t="shared" si="3"/>
        <v>3</v>
      </c>
      <c r="AR2" s="215">
        <f t="shared" si="3"/>
        <v>3</v>
      </c>
      <c r="AS2" s="215">
        <f t="shared" si="3"/>
        <v>4</v>
      </c>
      <c r="AT2" s="215">
        <f t="shared" si="3"/>
        <v>4</v>
      </c>
      <c r="AU2" s="215">
        <f t="shared" si="3"/>
        <v>4</v>
      </c>
      <c r="AV2" s="215">
        <f t="shared" si="3"/>
        <v>4</v>
      </c>
      <c r="AW2" s="215">
        <f t="shared" si="3"/>
        <v>4</v>
      </c>
      <c r="AX2" s="215">
        <f t="shared" si="3"/>
        <v>4</v>
      </c>
      <c r="AY2" s="215">
        <f t="shared" si="3"/>
        <v>4</v>
      </c>
      <c r="AZ2" s="215">
        <f t="shared" si="3"/>
        <v>4</v>
      </c>
      <c r="BA2" s="215">
        <f t="shared" si="3"/>
        <v>4</v>
      </c>
      <c r="BB2" s="215">
        <f t="shared" si="3"/>
        <v>4</v>
      </c>
      <c r="BC2" s="215">
        <f t="shared" si="3"/>
        <v>4</v>
      </c>
      <c r="BD2" s="215">
        <f t="shared" si="3"/>
        <v>4</v>
      </c>
      <c r="BE2" s="215">
        <f t="shared" si="3"/>
        <v>5</v>
      </c>
      <c r="BF2" s="215">
        <f t="shared" si="3"/>
        <v>5</v>
      </c>
      <c r="BG2" s="215">
        <f t="shared" si="3"/>
        <v>5</v>
      </c>
      <c r="BH2" s="215">
        <f t="shared" si="3"/>
        <v>5</v>
      </c>
      <c r="BI2" s="215">
        <f t="shared" si="3"/>
        <v>5</v>
      </c>
      <c r="BJ2" s="215">
        <f t="shared" si="3"/>
        <v>5</v>
      </c>
      <c r="BK2" s="215">
        <f t="shared" si="3"/>
        <v>5</v>
      </c>
      <c r="BL2" s="215">
        <f t="shared" si="3"/>
        <v>5</v>
      </c>
      <c r="BM2" s="215">
        <f t="shared" si="3"/>
        <v>5</v>
      </c>
      <c r="BN2" s="215">
        <f t="shared" si="3"/>
        <v>5</v>
      </c>
      <c r="BO2" s="215">
        <f t="shared" si="3"/>
        <v>5</v>
      </c>
      <c r="BP2" s="215">
        <f t="shared" si="3"/>
        <v>5</v>
      </c>
      <c r="BQ2" s="215">
        <f t="shared" si="3"/>
        <v>6</v>
      </c>
      <c r="BR2" s="215">
        <f t="shared" si="3"/>
        <v>6</v>
      </c>
      <c r="BS2" s="215">
        <f t="shared" si="3"/>
        <v>6</v>
      </c>
      <c r="BT2" s="215">
        <f t="shared" si="3"/>
        <v>6</v>
      </c>
      <c r="BU2" s="215">
        <f t="shared" si="3"/>
        <v>6</v>
      </c>
      <c r="BV2" s="215">
        <f t="shared" si="3"/>
        <v>6</v>
      </c>
      <c r="BW2" s="215">
        <f t="shared" si="3"/>
        <v>6</v>
      </c>
      <c r="BX2" s="215">
        <f t="shared" si="3"/>
        <v>6</v>
      </c>
      <c r="BY2" s="215">
        <f t="shared" si="3"/>
        <v>6</v>
      </c>
      <c r="BZ2" s="215">
        <f t="shared" si="3"/>
        <v>6</v>
      </c>
      <c r="CA2" s="215">
        <f t="shared" si="3"/>
        <v>6</v>
      </c>
      <c r="CB2" s="215">
        <f t="shared" si="3"/>
        <v>6</v>
      </c>
      <c r="CC2" s="215">
        <f t="shared" si="3"/>
        <v>7</v>
      </c>
      <c r="CD2" s="215">
        <f t="shared" si="3"/>
        <v>7</v>
      </c>
      <c r="CE2" s="215">
        <f t="shared" si="3"/>
        <v>7</v>
      </c>
      <c r="CF2" s="215">
        <f t="shared" si="3"/>
        <v>7</v>
      </c>
      <c r="CG2" s="215">
        <f t="shared" si="3"/>
        <v>7</v>
      </c>
      <c r="CH2" s="215">
        <f t="shared" ref="CH2:ES2" si="4">BV2+1</f>
        <v>7</v>
      </c>
      <c r="CI2" s="215">
        <f t="shared" si="4"/>
        <v>7</v>
      </c>
      <c r="CJ2" s="215">
        <f t="shared" si="4"/>
        <v>7</v>
      </c>
      <c r="CK2" s="215">
        <f t="shared" si="4"/>
        <v>7</v>
      </c>
      <c r="CL2" s="215">
        <f t="shared" si="4"/>
        <v>7</v>
      </c>
      <c r="CM2" s="215">
        <f t="shared" si="4"/>
        <v>7</v>
      </c>
      <c r="CN2" s="215">
        <f t="shared" si="4"/>
        <v>7</v>
      </c>
      <c r="CO2" s="215">
        <f t="shared" si="4"/>
        <v>8</v>
      </c>
      <c r="CP2" s="215">
        <f t="shared" si="4"/>
        <v>8</v>
      </c>
      <c r="CQ2" s="215">
        <f t="shared" si="4"/>
        <v>8</v>
      </c>
      <c r="CR2" s="215">
        <f t="shared" si="4"/>
        <v>8</v>
      </c>
      <c r="CS2" s="215">
        <f t="shared" si="4"/>
        <v>8</v>
      </c>
      <c r="CT2" s="215">
        <f t="shared" si="4"/>
        <v>8</v>
      </c>
      <c r="CU2" s="215">
        <f t="shared" si="4"/>
        <v>8</v>
      </c>
      <c r="CV2" s="215">
        <f t="shared" si="4"/>
        <v>8</v>
      </c>
      <c r="CW2" s="215">
        <f t="shared" si="4"/>
        <v>8</v>
      </c>
      <c r="CX2" s="215">
        <f t="shared" si="4"/>
        <v>8</v>
      </c>
      <c r="CY2" s="215">
        <f t="shared" si="4"/>
        <v>8</v>
      </c>
      <c r="CZ2" s="215">
        <f t="shared" si="4"/>
        <v>8</v>
      </c>
      <c r="DA2" s="215">
        <f t="shared" si="4"/>
        <v>9</v>
      </c>
      <c r="DB2" s="215">
        <f t="shared" si="4"/>
        <v>9</v>
      </c>
      <c r="DC2" s="215">
        <f t="shared" si="4"/>
        <v>9</v>
      </c>
      <c r="DD2" s="215">
        <f t="shared" si="4"/>
        <v>9</v>
      </c>
      <c r="DE2" s="215">
        <f t="shared" si="4"/>
        <v>9</v>
      </c>
      <c r="DF2" s="215">
        <f t="shared" si="4"/>
        <v>9</v>
      </c>
      <c r="DG2" s="215">
        <f t="shared" si="4"/>
        <v>9</v>
      </c>
      <c r="DH2" s="215">
        <f t="shared" si="4"/>
        <v>9</v>
      </c>
      <c r="DI2" s="215">
        <f t="shared" si="4"/>
        <v>9</v>
      </c>
      <c r="DJ2" s="215">
        <f t="shared" si="4"/>
        <v>9</v>
      </c>
      <c r="DK2" s="215">
        <f t="shared" si="4"/>
        <v>9</v>
      </c>
      <c r="DL2" s="215">
        <f t="shared" si="4"/>
        <v>9</v>
      </c>
      <c r="DM2" s="215">
        <f t="shared" si="4"/>
        <v>10</v>
      </c>
      <c r="DN2" s="215">
        <f t="shared" si="4"/>
        <v>10</v>
      </c>
      <c r="DO2" s="215">
        <f t="shared" si="4"/>
        <v>10</v>
      </c>
      <c r="DP2" s="215">
        <f t="shared" si="4"/>
        <v>10</v>
      </c>
      <c r="DQ2" s="215">
        <f t="shared" si="4"/>
        <v>10</v>
      </c>
      <c r="DR2" s="215">
        <f t="shared" si="4"/>
        <v>10</v>
      </c>
      <c r="DS2" s="215">
        <f t="shared" si="4"/>
        <v>10</v>
      </c>
      <c r="DT2" s="215">
        <f t="shared" si="4"/>
        <v>10</v>
      </c>
      <c r="DU2" s="215">
        <f t="shared" si="4"/>
        <v>10</v>
      </c>
      <c r="DV2" s="215">
        <f t="shared" si="4"/>
        <v>10</v>
      </c>
      <c r="DW2" s="215">
        <f t="shared" si="4"/>
        <v>10</v>
      </c>
      <c r="DX2" s="215">
        <f t="shared" si="4"/>
        <v>10</v>
      </c>
      <c r="DY2" s="215">
        <f t="shared" si="4"/>
        <v>11</v>
      </c>
      <c r="DZ2" s="215">
        <f t="shared" si="4"/>
        <v>11</v>
      </c>
      <c r="EA2" s="215">
        <f t="shared" si="4"/>
        <v>11</v>
      </c>
      <c r="EB2" s="215">
        <f t="shared" si="4"/>
        <v>11</v>
      </c>
      <c r="EC2" s="215">
        <f t="shared" si="4"/>
        <v>11</v>
      </c>
      <c r="ED2" s="215">
        <f t="shared" si="4"/>
        <v>11</v>
      </c>
      <c r="EE2" s="215">
        <f t="shared" si="4"/>
        <v>11</v>
      </c>
      <c r="EF2" s="215">
        <f t="shared" si="4"/>
        <v>11</v>
      </c>
      <c r="EG2" s="215">
        <f t="shared" si="4"/>
        <v>11</v>
      </c>
      <c r="EH2" s="215">
        <f t="shared" si="4"/>
        <v>11</v>
      </c>
      <c r="EI2" s="215">
        <f t="shared" si="4"/>
        <v>11</v>
      </c>
      <c r="EJ2" s="215">
        <f t="shared" si="4"/>
        <v>11</v>
      </c>
      <c r="EK2" s="215">
        <f t="shared" si="4"/>
        <v>12</v>
      </c>
      <c r="EL2" s="215">
        <f t="shared" si="4"/>
        <v>12</v>
      </c>
      <c r="EM2" s="215">
        <f t="shared" si="4"/>
        <v>12</v>
      </c>
      <c r="EN2" s="215">
        <f t="shared" si="4"/>
        <v>12</v>
      </c>
      <c r="EO2" s="215">
        <f t="shared" si="4"/>
        <v>12</v>
      </c>
      <c r="EP2" s="215">
        <f t="shared" si="4"/>
        <v>12</v>
      </c>
      <c r="EQ2" s="215">
        <f t="shared" si="4"/>
        <v>12</v>
      </c>
      <c r="ER2" s="215">
        <f t="shared" si="4"/>
        <v>12</v>
      </c>
      <c r="ES2" s="215">
        <f t="shared" si="4"/>
        <v>12</v>
      </c>
      <c r="ET2" s="215">
        <f t="shared" ref="ET2:FO2" si="5">EH2+1</f>
        <v>12</v>
      </c>
      <c r="EU2" s="215">
        <f t="shared" si="5"/>
        <v>12</v>
      </c>
      <c r="EV2" s="215">
        <f t="shared" si="5"/>
        <v>12</v>
      </c>
      <c r="EW2" s="215">
        <f t="shared" si="5"/>
        <v>13</v>
      </c>
      <c r="EX2" s="215">
        <f t="shared" si="5"/>
        <v>13</v>
      </c>
      <c r="EY2" s="215">
        <f t="shared" si="5"/>
        <v>13</v>
      </c>
      <c r="EZ2" s="215">
        <f t="shared" si="5"/>
        <v>13</v>
      </c>
      <c r="FA2" s="215">
        <f t="shared" si="5"/>
        <v>13</v>
      </c>
      <c r="FB2" s="215">
        <f t="shared" si="5"/>
        <v>13</v>
      </c>
      <c r="FC2" s="215">
        <f t="shared" si="5"/>
        <v>13</v>
      </c>
      <c r="FD2" s="215">
        <f t="shared" si="5"/>
        <v>13</v>
      </c>
      <c r="FE2" s="215">
        <f t="shared" si="5"/>
        <v>13</v>
      </c>
      <c r="FF2" s="215">
        <f t="shared" si="5"/>
        <v>13</v>
      </c>
      <c r="FG2" s="215">
        <f t="shared" si="5"/>
        <v>13</v>
      </c>
      <c r="FH2" s="215">
        <f t="shared" si="5"/>
        <v>13</v>
      </c>
      <c r="FI2" s="215">
        <f t="shared" si="5"/>
        <v>14</v>
      </c>
      <c r="FJ2" s="215">
        <f t="shared" si="5"/>
        <v>14</v>
      </c>
      <c r="FK2" s="215">
        <f t="shared" si="5"/>
        <v>14</v>
      </c>
      <c r="FL2" s="215">
        <f t="shared" si="5"/>
        <v>14</v>
      </c>
      <c r="FM2" s="215">
        <f t="shared" si="5"/>
        <v>14</v>
      </c>
      <c r="FN2" s="215">
        <f t="shared" si="5"/>
        <v>14</v>
      </c>
      <c r="FO2" s="215">
        <f t="shared" si="5"/>
        <v>14</v>
      </c>
    </row>
    <row r="3" spans="2:171" x14ac:dyDescent="0.4">
      <c r="B3" s="168" t="s">
        <v>194</v>
      </c>
      <c r="C3" s="337"/>
      <c r="D3" s="337"/>
      <c r="E3" s="337"/>
      <c r="F3" s="337"/>
      <c r="G3" s="337"/>
      <c r="H3" s="345"/>
      <c r="I3" s="146"/>
      <c r="J3" s="146"/>
      <c r="K3" s="146"/>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c r="DV3" s="146"/>
      <c r="DW3" s="146"/>
      <c r="DX3" s="146"/>
      <c r="DY3" s="146"/>
      <c r="DZ3" s="146"/>
      <c r="EA3" s="146"/>
      <c r="EB3" s="146"/>
      <c r="EC3" s="146"/>
      <c r="ED3" s="146"/>
      <c r="EE3" s="146"/>
      <c r="EF3" s="146"/>
      <c r="EG3" s="146"/>
      <c r="EH3" s="146"/>
      <c r="EI3" s="146"/>
      <c r="EJ3" s="146"/>
      <c r="EK3" s="146"/>
      <c r="EL3" s="146"/>
      <c r="EM3" s="146"/>
      <c r="EN3" s="146"/>
      <c r="EO3" s="146"/>
      <c r="EP3" s="146"/>
      <c r="EQ3" s="146"/>
      <c r="ER3" s="146"/>
      <c r="ES3" s="146"/>
      <c r="ET3" s="146"/>
      <c r="EU3" s="146"/>
      <c r="EV3" s="146"/>
      <c r="EW3" s="146"/>
      <c r="EX3" s="146"/>
      <c r="EY3" s="146"/>
      <c r="EZ3" s="146"/>
      <c r="FA3" s="146"/>
      <c r="FB3" s="146"/>
      <c r="FC3" s="146"/>
      <c r="FD3" s="146"/>
      <c r="FE3" s="146"/>
      <c r="FF3" s="146"/>
      <c r="FG3" s="146"/>
      <c r="FH3" s="146"/>
      <c r="FI3" s="146"/>
      <c r="FJ3" s="146"/>
      <c r="FK3" s="146"/>
      <c r="FL3" s="146"/>
      <c r="FM3" s="146"/>
      <c r="FN3" s="146"/>
      <c r="FO3" s="147" t="s">
        <v>72</v>
      </c>
    </row>
    <row r="4" spans="2:171" x14ac:dyDescent="0.4">
      <c r="B4" s="216" t="s">
        <v>78</v>
      </c>
      <c r="C4" s="217" t="s">
        <v>79</v>
      </c>
      <c r="D4" s="217" t="s">
        <v>127</v>
      </c>
      <c r="E4" s="217" t="s">
        <v>80</v>
      </c>
      <c r="F4" s="217" t="s">
        <v>121</v>
      </c>
      <c r="G4" s="217" t="s">
        <v>122</v>
      </c>
      <c r="H4" s="217" t="s">
        <v>129</v>
      </c>
      <c r="I4" s="218">
        <f>EOMONTH(Summary!B26,1)</f>
        <v>44074</v>
      </c>
      <c r="J4" s="218">
        <f>EOMONTH(I4,1)</f>
        <v>44104</v>
      </c>
      <c r="K4" s="218">
        <f t="shared" ref="K4:BV4" si="6">EOMONTH(J4,1)</f>
        <v>44135</v>
      </c>
      <c r="L4" s="218">
        <f t="shared" si="6"/>
        <v>44165</v>
      </c>
      <c r="M4" s="218">
        <f t="shared" si="6"/>
        <v>44196</v>
      </c>
      <c r="N4" s="218">
        <f t="shared" si="6"/>
        <v>44227</v>
      </c>
      <c r="O4" s="218">
        <f t="shared" si="6"/>
        <v>44255</v>
      </c>
      <c r="P4" s="218">
        <f t="shared" si="6"/>
        <v>44286</v>
      </c>
      <c r="Q4" s="218">
        <f t="shared" si="6"/>
        <v>44316</v>
      </c>
      <c r="R4" s="218">
        <f t="shared" si="6"/>
        <v>44347</v>
      </c>
      <c r="S4" s="218">
        <f t="shared" si="6"/>
        <v>44377</v>
      </c>
      <c r="T4" s="218">
        <f t="shared" si="6"/>
        <v>44408</v>
      </c>
      <c r="U4" s="218">
        <f t="shared" si="6"/>
        <v>44439</v>
      </c>
      <c r="V4" s="218">
        <f t="shared" si="6"/>
        <v>44469</v>
      </c>
      <c r="W4" s="218">
        <f t="shared" si="6"/>
        <v>44500</v>
      </c>
      <c r="X4" s="218">
        <f t="shared" si="6"/>
        <v>44530</v>
      </c>
      <c r="Y4" s="218">
        <f t="shared" si="6"/>
        <v>44561</v>
      </c>
      <c r="Z4" s="218">
        <f t="shared" si="6"/>
        <v>44592</v>
      </c>
      <c r="AA4" s="218">
        <f t="shared" si="6"/>
        <v>44620</v>
      </c>
      <c r="AB4" s="218">
        <f t="shared" si="6"/>
        <v>44651</v>
      </c>
      <c r="AC4" s="218">
        <f t="shared" si="6"/>
        <v>44681</v>
      </c>
      <c r="AD4" s="218">
        <f t="shared" si="6"/>
        <v>44712</v>
      </c>
      <c r="AE4" s="218">
        <f t="shared" si="6"/>
        <v>44742</v>
      </c>
      <c r="AF4" s="218">
        <f t="shared" si="6"/>
        <v>44773</v>
      </c>
      <c r="AG4" s="218">
        <f t="shared" si="6"/>
        <v>44804</v>
      </c>
      <c r="AH4" s="218">
        <f t="shared" si="6"/>
        <v>44834</v>
      </c>
      <c r="AI4" s="218">
        <f t="shared" si="6"/>
        <v>44865</v>
      </c>
      <c r="AJ4" s="218">
        <f t="shared" si="6"/>
        <v>44895</v>
      </c>
      <c r="AK4" s="218">
        <f t="shared" si="6"/>
        <v>44926</v>
      </c>
      <c r="AL4" s="218">
        <f t="shared" si="6"/>
        <v>44957</v>
      </c>
      <c r="AM4" s="218">
        <f t="shared" si="6"/>
        <v>44985</v>
      </c>
      <c r="AN4" s="218">
        <f t="shared" si="6"/>
        <v>45016</v>
      </c>
      <c r="AO4" s="218">
        <f t="shared" si="6"/>
        <v>45046</v>
      </c>
      <c r="AP4" s="218">
        <f t="shared" si="6"/>
        <v>45077</v>
      </c>
      <c r="AQ4" s="218">
        <f t="shared" si="6"/>
        <v>45107</v>
      </c>
      <c r="AR4" s="218">
        <f t="shared" si="6"/>
        <v>45138</v>
      </c>
      <c r="AS4" s="218">
        <f t="shared" si="6"/>
        <v>45169</v>
      </c>
      <c r="AT4" s="218">
        <f t="shared" si="6"/>
        <v>45199</v>
      </c>
      <c r="AU4" s="218">
        <f t="shared" si="6"/>
        <v>45230</v>
      </c>
      <c r="AV4" s="218">
        <f t="shared" si="6"/>
        <v>45260</v>
      </c>
      <c r="AW4" s="218">
        <f t="shared" si="6"/>
        <v>45291</v>
      </c>
      <c r="AX4" s="218">
        <f t="shared" si="6"/>
        <v>45322</v>
      </c>
      <c r="AY4" s="218">
        <f t="shared" si="6"/>
        <v>45351</v>
      </c>
      <c r="AZ4" s="218">
        <f t="shared" si="6"/>
        <v>45382</v>
      </c>
      <c r="BA4" s="218">
        <f t="shared" si="6"/>
        <v>45412</v>
      </c>
      <c r="BB4" s="218">
        <f t="shared" si="6"/>
        <v>45443</v>
      </c>
      <c r="BC4" s="218">
        <f t="shared" si="6"/>
        <v>45473</v>
      </c>
      <c r="BD4" s="218">
        <f t="shared" si="6"/>
        <v>45504</v>
      </c>
      <c r="BE4" s="218">
        <f t="shared" si="6"/>
        <v>45535</v>
      </c>
      <c r="BF4" s="218">
        <f t="shared" si="6"/>
        <v>45565</v>
      </c>
      <c r="BG4" s="218">
        <f t="shared" si="6"/>
        <v>45596</v>
      </c>
      <c r="BH4" s="218">
        <f t="shared" si="6"/>
        <v>45626</v>
      </c>
      <c r="BI4" s="218">
        <f t="shared" si="6"/>
        <v>45657</v>
      </c>
      <c r="BJ4" s="218">
        <f t="shared" si="6"/>
        <v>45688</v>
      </c>
      <c r="BK4" s="218">
        <f t="shared" si="6"/>
        <v>45716</v>
      </c>
      <c r="BL4" s="218">
        <f t="shared" si="6"/>
        <v>45747</v>
      </c>
      <c r="BM4" s="218">
        <f t="shared" si="6"/>
        <v>45777</v>
      </c>
      <c r="BN4" s="218">
        <f t="shared" si="6"/>
        <v>45808</v>
      </c>
      <c r="BO4" s="218">
        <f t="shared" si="6"/>
        <v>45838</v>
      </c>
      <c r="BP4" s="218">
        <f t="shared" si="6"/>
        <v>45869</v>
      </c>
      <c r="BQ4" s="218">
        <f t="shared" si="6"/>
        <v>45900</v>
      </c>
      <c r="BR4" s="218">
        <f t="shared" si="6"/>
        <v>45930</v>
      </c>
      <c r="BS4" s="218">
        <f t="shared" si="6"/>
        <v>45961</v>
      </c>
      <c r="BT4" s="218">
        <f t="shared" si="6"/>
        <v>45991</v>
      </c>
      <c r="BU4" s="218">
        <f t="shared" si="6"/>
        <v>46022</v>
      </c>
      <c r="BV4" s="218">
        <f t="shared" si="6"/>
        <v>46053</v>
      </c>
      <c r="BW4" s="218">
        <f t="shared" ref="BW4:EH4" si="7">EOMONTH(BV4,1)</f>
        <v>46081</v>
      </c>
      <c r="BX4" s="218">
        <f t="shared" si="7"/>
        <v>46112</v>
      </c>
      <c r="BY4" s="218">
        <f t="shared" si="7"/>
        <v>46142</v>
      </c>
      <c r="BZ4" s="218">
        <f t="shared" si="7"/>
        <v>46173</v>
      </c>
      <c r="CA4" s="218">
        <f t="shared" si="7"/>
        <v>46203</v>
      </c>
      <c r="CB4" s="218">
        <f t="shared" si="7"/>
        <v>46234</v>
      </c>
      <c r="CC4" s="218">
        <f t="shared" si="7"/>
        <v>46265</v>
      </c>
      <c r="CD4" s="218">
        <f t="shared" si="7"/>
        <v>46295</v>
      </c>
      <c r="CE4" s="218">
        <f t="shared" si="7"/>
        <v>46326</v>
      </c>
      <c r="CF4" s="218">
        <f t="shared" si="7"/>
        <v>46356</v>
      </c>
      <c r="CG4" s="218">
        <f t="shared" si="7"/>
        <v>46387</v>
      </c>
      <c r="CH4" s="218">
        <f t="shared" si="7"/>
        <v>46418</v>
      </c>
      <c r="CI4" s="218">
        <f t="shared" si="7"/>
        <v>46446</v>
      </c>
      <c r="CJ4" s="218">
        <f t="shared" si="7"/>
        <v>46477</v>
      </c>
      <c r="CK4" s="218">
        <f t="shared" si="7"/>
        <v>46507</v>
      </c>
      <c r="CL4" s="218">
        <f t="shared" si="7"/>
        <v>46538</v>
      </c>
      <c r="CM4" s="218">
        <f t="shared" si="7"/>
        <v>46568</v>
      </c>
      <c r="CN4" s="218">
        <f t="shared" si="7"/>
        <v>46599</v>
      </c>
      <c r="CO4" s="218">
        <f t="shared" si="7"/>
        <v>46630</v>
      </c>
      <c r="CP4" s="218">
        <f t="shared" si="7"/>
        <v>46660</v>
      </c>
      <c r="CQ4" s="218">
        <f t="shared" si="7"/>
        <v>46691</v>
      </c>
      <c r="CR4" s="218">
        <f t="shared" si="7"/>
        <v>46721</v>
      </c>
      <c r="CS4" s="218">
        <f t="shared" si="7"/>
        <v>46752</v>
      </c>
      <c r="CT4" s="218">
        <f t="shared" si="7"/>
        <v>46783</v>
      </c>
      <c r="CU4" s="218">
        <f t="shared" si="7"/>
        <v>46812</v>
      </c>
      <c r="CV4" s="218">
        <f t="shared" si="7"/>
        <v>46843</v>
      </c>
      <c r="CW4" s="218">
        <f t="shared" si="7"/>
        <v>46873</v>
      </c>
      <c r="CX4" s="218">
        <f t="shared" si="7"/>
        <v>46904</v>
      </c>
      <c r="CY4" s="218">
        <f t="shared" si="7"/>
        <v>46934</v>
      </c>
      <c r="CZ4" s="218">
        <f t="shared" si="7"/>
        <v>46965</v>
      </c>
      <c r="DA4" s="218">
        <f t="shared" si="7"/>
        <v>46996</v>
      </c>
      <c r="DB4" s="218">
        <f t="shared" si="7"/>
        <v>47026</v>
      </c>
      <c r="DC4" s="218">
        <f t="shared" si="7"/>
        <v>47057</v>
      </c>
      <c r="DD4" s="218">
        <f t="shared" si="7"/>
        <v>47087</v>
      </c>
      <c r="DE4" s="218">
        <f t="shared" si="7"/>
        <v>47118</v>
      </c>
      <c r="DF4" s="218">
        <f t="shared" si="7"/>
        <v>47149</v>
      </c>
      <c r="DG4" s="218">
        <f t="shared" si="7"/>
        <v>47177</v>
      </c>
      <c r="DH4" s="218">
        <f t="shared" si="7"/>
        <v>47208</v>
      </c>
      <c r="DI4" s="218">
        <f t="shared" si="7"/>
        <v>47238</v>
      </c>
      <c r="DJ4" s="218">
        <f t="shared" si="7"/>
        <v>47269</v>
      </c>
      <c r="DK4" s="218">
        <f t="shared" si="7"/>
        <v>47299</v>
      </c>
      <c r="DL4" s="218">
        <f t="shared" si="7"/>
        <v>47330</v>
      </c>
      <c r="DM4" s="218">
        <f t="shared" si="7"/>
        <v>47361</v>
      </c>
      <c r="DN4" s="218">
        <f t="shared" si="7"/>
        <v>47391</v>
      </c>
      <c r="DO4" s="218">
        <f t="shared" si="7"/>
        <v>47422</v>
      </c>
      <c r="DP4" s="218">
        <f t="shared" si="7"/>
        <v>47452</v>
      </c>
      <c r="DQ4" s="218">
        <f t="shared" si="7"/>
        <v>47483</v>
      </c>
      <c r="DR4" s="218">
        <f t="shared" si="7"/>
        <v>47514</v>
      </c>
      <c r="DS4" s="218">
        <f t="shared" si="7"/>
        <v>47542</v>
      </c>
      <c r="DT4" s="218">
        <f t="shared" si="7"/>
        <v>47573</v>
      </c>
      <c r="DU4" s="218">
        <f t="shared" si="7"/>
        <v>47603</v>
      </c>
      <c r="DV4" s="218">
        <f t="shared" si="7"/>
        <v>47634</v>
      </c>
      <c r="DW4" s="218">
        <f t="shared" si="7"/>
        <v>47664</v>
      </c>
      <c r="DX4" s="218">
        <f t="shared" si="7"/>
        <v>47695</v>
      </c>
      <c r="DY4" s="218">
        <f t="shared" si="7"/>
        <v>47726</v>
      </c>
      <c r="DZ4" s="218">
        <f t="shared" si="7"/>
        <v>47756</v>
      </c>
      <c r="EA4" s="218">
        <f t="shared" si="7"/>
        <v>47787</v>
      </c>
      <c r="EB4" s="218">
        <f t="shared" si="7"/>
        <v>47817</v>
      </c>
      <c r="EC4" s="218">
        <f t="shared" si="7"/>
        <v>47848</v>
      </c>
      <c r="ED4" s="218">
        <f t="shared" si="7"/>
        <v>47879</v>
      </c>
      <c r="EE4" s="218">
        <f t="shared" si="7"/>
        <v>47907</v>
      </c>
      <c r="EF4" s="218">
        <f t="shared" si="7"/>
        <v>47938</v>
      </c>
      <c r="EG4" s="218">
        <f t="shared" si="7"/>
        <v>47968</v>
      </c>
      <c r="EH4" s="218">
        <f t="shared" si="7"/>
        <v>47999</v>
      </c>
      <c r="EI4" s="218">
        <f t="shared" ref="EI4:FO4" si="8">EOMONTH(EH4,1)</f>
        <v>48029</v>
      </c>
      <c r="EJ4" s="218">
        <f t="shared" si="8"/>
        <v>48060</v>
      </c>
      <c r="EK4" s="218">
        <f t="shared" si="8"/>
        <v>48091</v>
      </c>
      <c r="EL4" s="218">
        <f t="shared" si="8"/>
        <v>48121</v>
      </c>
      <c r="EM4" s="218">
        <f t="shared" si="8"/>
        <v>48152</v>
      </c>
      <c r="EN4" s="218">
        <f t="shared" si="8"/>
        <v>48182</v>
      </c>
      <c r="EO4" s="218">
        <f t="shared" si="8"/>
        <v>48213</v>
      </c>
      <c r="EP4" s="218">
        <f t="shared" si="8"/>
        <v>48244</v>
      </c>
      <c r="EQ4" s="218">
        <f t="shared" si="8"/>
        <v>48273</v>
      </c>
      <c r="ER4" s="218">
        <f t="shared" si="8"/>
        <v>48304</v>
      </c>
      <c r="ES4" s="218">
        <f t="shared" si="8"/>
        <v>48334</v>
      </c>
      <c r="ET4" s="218">
        <f t="shared" si="8"/>
        <v>48365</v>
      </c>
      <c r="EU4" s="218">
        <f t="shared" si="8"/>
        <v>48395</v>
      </c>
      <c r="EV4" s="218">
        <f t="shared" si="8"/>
        <v>48426</v>
      </c>
      <c r="EW4" s="218">
        <f t="shared" si="8"/>
        <v>48457</v>
      </c>
      <c r="EX4" s="218">
        <f t="shared" si="8"/>
        <v>48487</v>
      </c>
      <c r="EY4" s="218">
        <f t="shared" si="8"/>
        <v>48518</v>
      </c>
      <c r="EZ4" s="218">
        <f t="shared" si="8"/>
        <v>48548</v>
      </c>
      <c r="FA4" s="218">
        <f t="shared" si="8"/>
        <v>48579</v>
      </c>
      <c r="FB4" s="218">
        <f t="shared" si="8"/>
        <v>48610</v>
      </c>
      <c r="FC4" s="218">
        <f t="shared" si="8"/>
        <v>48638</v>
      </c>
      <c r="FD4" s="218">
        <f t="shared" si="8"/>
        <v>48669</v>
      </c>
      <c r="FE4" s="218">
        <f t="shared" si="8"/>
        <v>48699</v>
      </c>
      <c r="FF4" s="218">
        <f t="shared" si="8"/>
        <v>48730</v>
      </c>
      <c r="FG4" s="218">
        <f t="shared" si="8"/>
        <v>48760</v>
      </c>
      <c r="FH4" s="218">
        <f t="shared" si="8"/>
        <v>48791</v>
      </c>
      <c r="FI4" s="218">
        <f t="shared" si="8"/>
        <v>48822</v>
      </c>
      <c r="FJ4" s="218">
        <f t="shared" si="8"/>
        <v>48852</v>
      </c>
      <c r="FK4" s="218">
        <f t="shared" si="8"/>
        <v>48883</v>
      </c>
      <c r="FL4" s="218">
        <f t="shared" si="8"/>
        <v>48913</v>
      </c>
      <c r="FM4" s="218">
        <f t="shared" si="8"/>
        <v>48944</v>
      </c>
      <c r="FN4" s="218">
        <f t="shared" si="8"/>
        <v>48975</v>
      </c>
      <c r="FO4" s="219">
        <f t="shared" si="8"/>
        <v>49003</v>
      </c>
    </row>
    <row r="5" spans="2:171" x14ac:dyDescent="0.4">
      <c r="B5" s="220" t="s">
        <v>123</v>
      </c>
      <c r="C5" s="221">
        <v>0</v>
      </c>
      <c r="D5" s="97">
        <f>SUM(I5:FO5)-C5</f>
        <v>0</v>
      </c>
      <c r="E5" s="222">
        <f t="shared" ref="E5:E34" si="9">IFERROR(C5/UNITS,0)</f>
        <v>0</v>
      </c>
      <c r="F5" s="223">
        <v>1</v>
      </c>
      <c r="G5" s="223">
        <v>1</v>
      </c>
      <c r="H5" s="224">
        <f>G5-F5+1</f>
        <v>1</v>
      </c>
      <c r="I5" s="225">
        <f>IF(AND(I$1&gt;=$F5,I$1&lt;=$G5),$C5/($G5-$F5+1),0)</f>
        <v>0</v>
      </c>
      <c r="J5" s="225">
        <f t="shared" ref="J5:BU8" si="10">IF(AND(J$1&gt;=$F5,J$1&lt;=$G5),$C5/($G5-$F5+1),0)</f>
        <v>0</v>
      </c>
      <c r="K5" s="225">
        <f t="shared" si="10"/>
        <v>0</v>
      </c>
      <c r="L5" s="225">
        <f t="shared" si="10"/>
        <v>0</v>
      </c>
      <c r="M5" s="225">
        <f t="shared" si="10"/>
        <v>0</v>
      </c>
      <c r="N5" s="225">
        <f t="shared" si="10"/>
        <v>0</v>
      </c>
      <c r="O5" s="225">
        <f t="shared" si="10"/>
        <v>0</v>
      </c>
      <c r="P5" s="225">
        <f t="shared" si="10"/>
        <v>0</v>
      </c>
      <c r="Q5" s="225">
        <f t="shared" si="10"/>
        <v>0</v>
      </c>
      <c r="R5" s="225">
        <f t="shared" si="10"/>
        <v>0</v>
      </c>
      <c r="S5" s="225">
        <f t="shared" si="10"/>
        <v>0</v>
      </c>
      <c r="T5" s="225">
        <f t="shared" si="10"/>
        <v>0</v>
      </c>
      <c r="U5" s="225">
        <f t="shared" si="10"/>
        <v>0</v>
      </c>
      <c r="V5" s="225">
        <f t="shared" si="10"/>
        <v>0</v>
      </c>
      <c r="W5" s="225">
        <f t="shared" si="10"/>
        <v>0</v>
      </c>
      <c r="X5" s="225">
        <f t="shared" si="10"/>
        <v>0</v>
      </c>
      <c r="Y5" s="225">
        <f t="shared" si="10"/>
        <v>0</v>
      </c>
      <c r="Z5" s="225">
        <f t="shared" si="10"/>
        <v>0</v>
      </c>
      <c r="AA5" s="225">
        <f t="shared" si="10"/>
        <v>0</v>
      </c>
      <c r="AB5" s="225">
        <f t="shared" si="10"/>
        <v>0</v>
      </c>
      <c r="AC5" s="225">
        <f t="shared" si="10"/>
        <v>0</v>
      </c>
      <c r="AD5" s="225">
        <f t="shared" si="10"/>
        <v>0</v>
      </c>
      <c r="AE5" s="225">
        <f t="shared" si="10"/>
        <v>0</v>
      </c>
      <c r="AF5" s="225">
        <f t="shared" si="10"/>
        <v>0</v>
      </c>
      <c r="AG5" s="225">
        <f t="shared" si="10"/>
        <v>0</v>
      </c>
      <c r="AH5" s="225">
        <f t="shared" si="10"/>
        <v>0</v>
      </c>
      <c r="AI5" s="225">
        <f t="shared" si="10"/>
        <v>0</v>
      </c>
      <c r="AJ5" s="225">
        <f t="shared" si="10"/>
        <v>0</v>
      </c>
      <c r="AK5" s="225">
        <f t="shared" si="10"/>
        <v>0</v>
      </c>
      <c r="AL5" s="225">
        <f t="shared" si="10"/>
        <v>0</v>
      </c>
      <c r="AM5" s="225">
        <f t="shared" si="10"/>
        <v>0</v>
      </c>
      <c r="AN5" s="225">
        <f t="shared" si="10"/>
        <v>0</v>
      </c>
      <c r="AO5" s="225">
        <f t="shared" si="10"/>
        <v>0</v>
      </c>
      <c r="AP5" s="225">
        <f t="shared" si="10"/>
        <v>0</v>
      </c>
      <c r="AQ5" s="225">
        <f t="shared" si="10"/>
        <v>0</v>
      </c>
      <c r="AR5" s="225">
        <f t="shared" si="10"/>
        <v>0</v>
      </c>
      <c r="AS5" s="225">
        <f t="shared" si="10"/>
        <v>0</v>
      </c>
      <c r="AT5" s="225">
        <f t="shared" si="10"/>
        <v>0</v>
      </c>
      <c r="AU5" s="225">
        <f t="shared" si="10"/>
        <v>0</v>
      </c>
      <c r="AV5" s="225">
        <f t="shared" si="10"/>
        <v>0</v>
      </c>
      <c r="AW5" s="225">
        <f t="shared" si="10"/>
        <v>0</v>
      </c>
      <c r="AX5" s="225">
        <f t="shared" si="10"/>
        <v>0</v>
      </c>
      <c r="AY5" s="225">
        <f t="shared" si="10"/>
        <v>0</v>
      </c>
      <c r="AZ5" s="225">
        <f t="shared" si="10"/>
        <v>0</v>
      </c>
      <c r="BA5" s="225">
        <f t="shared" si="10"/>
        <v>0</v>
      </c>
      <c r="BB5" s="225">
        <f t="shared" si="10"/>
        <v>0</v>
      </c>
      <c r="BC5" s="225">
        <f t="shared" si="10"/>
        <v>0</v>
      </c>
      <c r="BD5" s="225">
        <f t="shared" si="10"/>
        <v>0</v>
      </c>
      <c r="BE5" s="225">
        <f t="shared" si="10"/>
        <v>0</v>
      </c>
      <c r="BF5" s="225">
        <f t="shared" si="10"/>
        <v>0</v>
      </c>
      <c r="BG5" s="225">
        <f t="shared" si="10"/>
        <v>0</v>
      </c>
      <c r="BH5" s="225">
        <f t="shared" si="10"/>
        <v>0</v>
      </c>
      <c r="BI5" s="225">
        <f t="shared" si="10"/>
        <v>0</v>
      </c>
      <c r="BJ5" s="225">
        <f t="shared" si="10"/>
        <v>0</v>
      </c>
      <c r="BK5" s="225">
        <f t="shared" si="10"/>
        <v>0</v>
      </c>
      <c r="BL5" s="225">
        <f t="shared" si="10"/>
        <v>0</v>
      </c>
      <c r="BM5" s="225">
        <f t="shared" si="10"/>
        <v>0</v>
      </c>
      <c r="BN5" s="225">
        <f t="shared" si="10"/>
        <v>0</v>
      </c>
      <c r="BO5" s="225">
        <f t="shared" si="10"/>
        <v>0</v>
      </c>
      <c r="BP5" s="225">
        <f t="shared" si="10"/>
        <v>0</v>
      </c>
      <c r="BQ5" s="225">
        <f t="shared" si="10"/>
        <v>0</v>
      </c>
      <c r="BR5" s="225">
        <f t="shared" si="10"/>
        <v>0</v>
      </c>
      <c r="BS5" s="225">
        <f t="shared" si="10"/>
        <v>0</v>
      </c>
      <c r="BT5" s="225">
        <f t="shared" si="10"/>
        <v>0</v>
      </c>
      <c r="BU5" s="225">
        <f t="shared" si="10"/>
        <v>0</v>
      </c>
      <c r="BV5" s="225">
        <f t="shared" ref="BV5:EG8" si="11">IF(AND(BV$1&gt;=$F5,BV$1&lt;=$G5),$C5/($G5-$F5+1),0)</f>
        <v>0</v>
      </c>
      <c r="BW5" s="225">
        <f t="shared" si="11"/>
        <v>0</v>
      </c>
      <c r="BX5" s="225">
        <f t="shared" si="11"/>
        <v>0</v>
      </c>
      <c r="BY5" s="225">
        <f t="shared" si="11"/>
        <v>0</v>
      </c>
      <c r="BZ5" s="225">
        <f t="shared" si="11"/>
        <v>0</v>
      </c>
      <c r="CA5" s="225">
        <f t="shared" si="11"/>
        <v>0</v>
      </c>
      <c r="CB5" s="225">
        <f t="shared" si="11"/>
        <v>0</v>
      </c>
      <c r="CC5" s="225">
        <f t="shared" si="11"/>
        <v>0</v>
      </c>
      <c r="CD5" s="225">
        <f t="shared" si="11"/>
        <v>0</v>
      </c>
      <c r="CE5" s="225">
        <f t="shared" si="11"/>
        <v>0</v>
      </c>
      <c r="CF5" s="225">
        <f t="shared" si="11"/>
        <v>0</v>
      </c>
      <c r="CG5" s="225">
        <f t="shared" si="11"/>
        <v>0</v>
      </c>
      <c r="CH5" s="225">
        <f t="shared" si="11"/>
        <v>0</v>
      </c>
      <c r="CI5" s="225">
        <f t="shared" si="11"/>
        <v>0</v>
      </c>
      <c r="CJ5" s="225">
        <f t="shared" si="11"/>
        <v>0</v>
      </c>
      <c r="CK5" s="225">
        <f t="shared" si="11"/>
        <v>0</v>
      </c>
      <c r="CL5" s="225">
        <f t="shared" si="11"/>
        <v>0</v>
      </c>
      <c r="CM5" s="225">
        <f t="shared" si="11"/>
        <v>0</v>
      </c>
      <c r="CN5" s="225">
        <f t="shared" si="11"/>
        <v>0</v>
      </c>
      <c r="CO5" s="225">
        <f t="shared" si="11"/>
        <v>0</v>
      </c>
      <c r="CP5" s="225">
        <f t="shared" si="11"/>
        <v>0</v>
      </c>
      <c r="CQ5" s="225">
        <f t="shared" si="11"/>
        <v>0</v>
      </c>
      <c r="CR5" s="225">
        <f t="shared" si="11"/>
        <v>0</v>
      </c>
      <c r="CS5" s="225">
        <f t="shared" si="11"/>
        <v>0</v>
      </c>
      <c r="CT5" s="225">
        <f t="shared" si="11"/>
        <v>0</v>
      </c>
      <c r="CU5" s="225">
        <f t="shared" si="11"/>
        <v>0</v>
      </c>
      <c r="CV5" s="225">
        <f t="shared" si="11"/>
        <v>0</v>
      </c>
      <c r="CW5" s="225">
        <f t="shared" si="11"/>
        <v>0</v>
      </c>
      <c r="CX5" s="225">
        <f t="shared" si="11"/>
        <v>0</v>
      </c>
      <c r="CY5" s="225">
        <f t="shared" si="11"/>
        <v>0</v>
      </c>
      <c r="CZ5" s="225">
        <f t="shared" si="11"/>
        <v>0</v>
      </c>
      <c r="DA5" s="225">
        <f t="shared" si="11"/>
        <v>0</v>
      </c>
      <c r="DB5" s="225">
        <f t="shared" si="11"/>
        <v>0</v>
      </c>
      <c r="DC5" s="225">
        <f t="shared" si="11"/>
        <v>0</v>
      </c>
      <c r="DD5" s="225">
        <f t="shared" si="11"/>
        <v>0</v>
      </c>
      <c r="DE5" s="225">
        <f t="shared" si="11"/>
        <v>0</v>
      </c>
      <c r="DF5" s="225">
        <f t="shared" si="11"/>
        <v>0</v>
      </c>
      <c r="DG5" s="225">
        <f t="shared" si="11"/>
        <v>0</v>
      </c>
      <c r="DH5" s="225">
        <f t="shared" si="11"/>
        <v>0</v>
      </c>
      <c r="DI5" s="225">
        <f t="shared" si="11"/>
        <v>0</v>
      </c>
      <c r="DJ5" s="225">
        <f t="shared" si="11"/>
        <v>0</v>
      </c>
      <c r="DK5" s="225">
        <f t="shared" si="11"/>
        <v>0</v>
      </c>
      <c r="DL5" s="225">
        <f t="shared" si="11"/>
        <v>0</v>
      </c>
      <c r="DM5" s="225">
        <f t="shared" si="11"/>
        <v>0</v>
      </c>
      <c r="DN5" s="225">
        <f t="shared" si="11"/>
        <v>0</v>
      </c>
      <c r="DO5" s="225">
        <f t="shared" si="11"/>
        <v>0</v>
      </c>
      <c r="DP5" s="225">
        <f t="shared" si="11"/>
        <v>0</v>
      </c>
      <c r="DQ5" s="225">
        <f t="shared" si="11"/>
        <v>0</v>
      </c>
      <c r="DR5" s="225">
        <f t="shared" si="11"/>
        <v>0</v>
      </c>
      <c r="DS5" s="225">
        <f t="shared" si="11"/>
        <v>0</v>
      </c>
      <c r="DT5" s="225">
        <f t="shared" si="11"/>
        <v>0</v>
      </c>
      <c r="DU5" s="225">
        <f t="shared" si="11"/>
        <v>0</v>
      </c>
      <c r="DV5" s="225">
        <f t="shared" si="11"/>
        <v>0</v>
      </c>
      <c r="DW5" s="225">
        <f t="shared" si="11"/>
        <v>0</v>
      </c>
      <c r="DX5" s="225">
        <f t="shared" si="11"/>
        <v>0</v>
      </c>
      <c r="DY5" s="225">
        <f t="shared" si="11"/>
        <v>0</v>
      </c>
      <c r="DZ5" s="225">
        <f t="shared" si="11"/>
        <v>0</v>
      </c>
      <c r="EA5" s="225">
        <f t="shared" si="11"/>
        <v>0</v>
      </c>
      <c r="EB5" s="225">
        <f t="shared" si="11"/>
        <v>0</v>
      </c>
      <c r="EC5" s="225">
        <f t="shared" si="11"/>
        <v>0</v>
      </c>
      <c r="ED5" s="225">
        <f t="shared" si="11"/>
        <v>0</v>
      </c>
      <c r="EE5" s="225">
        <f t="shared" si="11"/>
        <v>0</v>
      </c>
      <c r="EF5" s="225">
        <f t="shared" si="11"/>
        <v>0</v>
      </c>
      <c r="EG5" s="225">
        <f t="shared" si="11"/>
        <v>0</v>
      </c>
      <c r="EH5" s="225">
        <f t="shared" ref="EH5:FO12" si="12">IF(AND(EH$1&gt;=$F5,EH$1&lt;=$G5),$C5/($G5-$F5+1),0)</f>
        <v>0</v>
      </c>
      <c r="EI5" s="225">
        <f t="shared" si="12"/>
        <v>0</v>
      </c>
      <c r="EJ5" s="225">
        <f t="shared" si="12"/>
        <v>0</v>
      </c>
      <c r="EK5" s="225">
        <f t="shared" si="12"/>
        <v>0</v>
      </c>
      <c r="EL5" s="225">
        <f t="shared" si="12"/>
        <v>0</v>
      </c>
      <c r="EM5" s="225">
        <f t="shared" si="12"/>
        <v>0</v>
      </c>
      <c r="EN5" s="225">
        <f t="shared" si="12"/>
        <v>0</v>
      </c>
      <c r="EO5" s="225">
        <f t="shared" si="12"/>
        <v>0</v>
      </c>
      <c r="EP5" s="225">
        <f t="shared" si="12"/>
        <v>0</v>
      </c>
      <c r="EQ5" s="225">
        <f t="shared" si="12"/>
        <v>0</v>
      </c>
      <c r="ER5" s="225">
        <f t="shared" si="12"/>
        <v>0</v>
      </c>
      <c r="ES5" s="225">
        <f t="shared" si="12"/>
        <v>0</v>
      </c>
      <c r="ET5" s="225">
        <f t="shared" si="12"/>
        <v>0</v>
      </c>
      <c r="EU5" s="225">
        <f t="shared" si="12"/>
        <v>0</v>
      </c>
      <c r="EV5" s="225">
        <f t="shared" si="12"/>
        <v>0</v>
      </c>
      <c r="EW5" s="225">
        <f t="shared" si="12"/>
        <v>0</v>
      </c>
      <c r="EX5" s="225">
        <f t="shared" si="12"/>
        <v>0</v>
      </c>
      <c r="EY5" s="225">
        <f t="shared" si="12"/>
        <v>0</v>
      </c>
      <c r="EZ5" s="225">
        <f t="shared" si="12"/>
        <v>0</v>
      </c>
      <c r="FA5" s="225">
        <f t="shared" si="12"/>
        <v>0</v>
      </c>
      <c r="FB5" s="225">
        <f t="shared" si="12"/>
        <v>0</v>
      </c>
      <c r="FC5" s="225">
        <f t="shared" si="12"/>
        <v>0</v>
      </c>
      <c r="FD5" s="225">
        <f t="shared" si="12"/>
        <v>0</v>
      </c>
      <c r="FE5" s="225">
        <f t="shared" si="12"/>
        <v>0</v>
      </c>
      <c r="FF5" s="225">
        <f t="shared" si="12"/>
        <v>0</v>
      </c>
      <c r="FG5" s="225">
        <f t="shared" si="12"/>
        <v>0</v>
      </c>
      <c r="FH5" s="225">
        <f t="shared" si="12"/>
        <v>0</v>
      </c>
      <c r="FI5" s="225">
        <f t="shared" si="12"/>
        <v>0</v>
      </c>
      <c r="FJ5" s="225">
        <f t="shared" si="12"/>
        <v>0</v>
      </c>
      <c r="FK5" s="225">
        <f t="shared" si="12"/>
        <v>0</v>
      </c>
      <c r="FL5" s="225">
        <f t="shared" si="12"/>
        <v>0</v>
      </c>
      <c r="FM5" s="225">
        <f t="shared" si="12"/>
        <v>0</v>
      </c>
      <c r="FN5" s="225">
        <f t="shared" si="12"/>
        <v>0</v>
      </c>
      <c r="FO5" s="226">
        <f t="shared" si="12"/>
        <v>0</v>
      </c>
    </row>
    <row r="6" spans="2:171" x14ac:dyDescent="0.4">
      <c r="B6" s="227" t="s">
        <v>124</v>
      </c>
      <c r="C6" s="228">
        <v>0</v>
      </c>
      <c r="D6" s="229">
        <f t="shared" ref="D6:D34" si="13">SUM(I6:FO6)-C6</f>
        <v>0</v>
      </c>
      <c r="E6" s="230">
        <f t="shared" si="9"/>
        <v>0</v>
      </c>
      <c r="F6" s="231">
        <v>1</v>
      </c>
      <c r="G6" s="231">
        <v>1</v>
      </c>
      <c r="H6" s="232">
        <f t="shared" ref="H6:H34" si="14">G6-F6+1</f>
        <v>1</v>
      </c>
      <c r="I6" s="178">
        <f t="shared" ref="I6:X28" si="15">IF(AND(I$1&gt;=$F6,I$1&lt;=$G6),$C6/($G6-$F6+1),0)</f>
        <v>0</v>
      </c>
      <c r="J6" s="178">
        <f t="shared" si="10"/>
        <v>0</v>
      </c>
      <c r="K6" s="178">
        <f t="shared" si="10"/>
        <v>0</v>
      </c>
      <c r="L6" s="178">
        <f t="shared" si="10"/>
        <v>0</v>
      </c>
      <c r="M6" s="178">
        <f t="shared" si="10"/>
        <v>0</v>
      </c>
      <c r="N6" s="178">
        <f t="shared" si="10"/>
        <v>0</v>
      </c>
      <c r="O6" s="178">
        <f t="shared" si="10"/>
        <v>0</v>
      </c>
      <c r="P6" s="178">
        <f t="shared" si="10"/>
        <v>0</v>
      </c>
      <c r="Q6" s="178">
        <f t="shared" si="10"/>
        <v>0</v>
      </c>
      <c r="R6" s="178">
        <f t="shared" si="10"/>
        <v>0</v>
      </c>
      <c r="S6" s="178">
        <f t="shared" si="10"/>
        <v>0</v>
      </c>
      <c r="T6" s="178">
        <f t="shared" si="10"/>
        <v>0</v>
      </c>
      <c r="U6" s="178">
        <f t="shared" si="10"/>
        <v>0</v>
      </c>
      <c r="V6" s="178">
        <f t="shared" si="10"/>
        <v>0</v>
      </c>
      <c r="W6" s="178">
        <f t="shared" si="10"/>
        <v>0</v>
      </c>
      <c r="X6" s="178">
        <f t="shared" si="10"/>
        <v>0</v>
      </c>
      <c r="Y6" s="178">
        <f t="shared" si="10"/>
        <v>0</v>
      </c>
      <c r="Z6" s="178">
        <f t="shared" si="10"/>
        <v>0</v>
      </c>
      <c r="AA6" s="178">
        <f t="shared" si="10"/>
        <v>0</v>
      </c>
      <c r="AB6" s="178">
        <f t="shared" si="10"/>
        <v>0</v>
      </c>
      <c r="AC6" s="178">
        <f t="shared" si="10"/>
        <v>0</v>
      </c>
      <c r="AD6" s="178">
        <f t="shared" si="10"/>
        <v>0</v>
      </c>
      <c r="AE6" s="178">
        <f t="shared" si="10"/>
        <v>0</v>
      </c>
      <c r="AF6" s="178">
        <f t="shared" si="10"/>
        <v>0</v>
      </c>
      <c r="AG6" s="178">
        <f t="shared" si="10"/>
        <v>0</v>
      </c>
      <c r="AH6" s="178">
        <f t="shared" si="10"/>
        <v>0</v>
      </c>
      <c r="AI6" s="178">
        <f t="shared" si="10"/>
        <v>0</v>
      </c>
      <c r="AJ6" s="178">
        <f t="shared" si="10"/>
        <v>0</v>
      </c>
      <c r="AK6" s="178">
        <f t="shared" si="10"/>
        <v>0</v>
      </c>
      <c r="AL6" s="178">
        <f t="shared" si="10"/>
        <v>0</v>
      </c>
      <c r="AM6" s="178">
        <f t="shared" si="10"/>
        <v>0</v>
      </c>
      <c r="AN6" s="178">
        <f t="shared" si="10"/>
        <v>0</v>
      </c>
      <c r="AO6" s="178">
        <f t="shared" si="10"/>
        <v>0</v>
      </c>
      <c r="AP6" s="178">
        <f t="shared" si="10"/>
        <v>0</v>
      </c>
      <c r="AQ6" s="178">
        <f t="shared" si="10"/>
        <v>0</v>
      </c>
      <c r="AR6" s="178">
        <f t="shared" si="10"/>
        <v>0</v>
      </c>
      <c r="AS6" s="178">
        <f t="shared" si="10"/>
        <v>0</v>
      </c>
      <c r="AT6" s="178">
        <f t="shared" si="10"/>
        <v>0</v>
      </c>
      <c r="AU6" s="178">
        <f t="shared" si="10"/>
        <v>0</v>
      </c>
      <c r="AV6" s="178">
        <f t="shared" si="10"/>
        <v>0</v>
      </c>
      <c r="AW6" s="178">
        <f t="shared" si="10"/>
        <v>0</v>
      </c>
      <c r="AX6" s="178">
        <f t="shared" si="10"/>
        <v>0</v>
      </c>
      <c r="AY6" s="178">
        <f t="shared" si="10"/>
        <v>0</v>
      </c>
      <c r="AZ6" s="178">
        <f t="shared" si="10"/>
        <v>0</v>
      </c>
      <c r="BA6" s="178">
        <f t="shared" si="10"/>
        <v>0</v>
      </c>
      <c r="BB6" s="178">
        <f t="shared" si="10"/>
        <v>0</v>
      </c>
      <c r="BC6" s="178">
        <f t="shared" si="10"/>
        <v>0</v>
      </c>
      <c r="BD6" s="178">
        <f t="shared" si="10"/>
        <v>0</v>
      </c>
      <c r="BE6" s="178">
        <f t="shared" si="10"/>
        <v>0</v>
      </c>
      <c r="BF6" s="178">
        <f t="shared" si="10"/>
        <v>0</v>
      </c>
      <c r="BG6" s="178">
        <f t="shared" si="10"/>
        <v>0</v>
      </c>
      <c r="BH6" s="178">
        <f t="shared" si="10"/>
        <v>0</v>
      </c>
      <c r="BI6" s="178">
        <f t="shared" si="10"/>
        <v>0</v>
      </c>
      <c r="BJ6" s="178">
        <f t="shared" si="10"/>
        <v>0</v>
      </c>
      <c r="BK6" s="178">
        <f t="shared" si="10"/>
        <v>0</v>
      </c>
      <c r="BL6" s="178">
        <f t="shared" si="10"/>
        <v>0</v>
      </c>
      <c r="BM6" s="178">
        <f t="shared" si="10"/>
        <v>0</v>
      </c>
      <c r="BN6" s="178">
        <f t="shared" si="10"/>
        <v>0</v>
      </c>
      <c r="BO6" s="178">
        <f t="shared" si="10"/>
        <v>0</v>
      </c>
      <c r="BP6" s="178">
        <f t="shared" si="10"/>
        <v>0</v>
      </c>
      <c r="BQ6" s="178">
        <f t="shared" si="10"/>
        <v>0</v>
      </c>
      <c r="BR6" s="178">
        <f t="shared" si="10"/>
        <v>0</v>
      </c>
      <c r="BS6" s="178">
        <f t="shared" si="10"/>
        <v>0</v>
      </c>
      <c r="BT6" s="178">
        <f t="shared" si="10"/>
        <v>0</v>
      </c>
      <c r="BU6" s="178">
        <f t="shared" si="10"/>
        <v>0</v>
      </c>
      <c r="BV6" s="178">
        <f t="shared" si="11"/>
        <v>0</v>
      </c>
      <c r="BW6" s="178">
        <f t="shared" si="11"/>
        <v>0</v>
      </c>
      <c r="BX6" s="178">
        <f t="shared" si="11"/>
        <v>0</v>
      </c>
      <c r="BY6" s="178">
        <f t="shared" si="11"/>
        <v>0</v>
      </c>
      <c r="BZ6" s="178">
        <f t="shared" si="11"/>
        <v>0</v>
      </c>
      <c r="CA6" s="178">
        <f t="shared" si="11"/>
        <v>0</v>
      </c>
      <c r="CB6" s="178">
        <f t="shared" si="11"/>
        <v>0</v>
      </c>
      <c r="CC6" s="178">
        <f t="shared" si="11"/>
        <v>0</v>
      </c>
      <c r="CD6" s="178">
        <f t="shared" si="11"/>
        <v>0</v>
      </c>
      <c r="CE6" s="178">
        <f t="shared" si="11"/>
        <v>0</v>
      </c>
      <c r="CF6" s="178">
        <f t="shared" si="11"/>
        <v>0</v>
      </c>
      <c r="CG6" s="178">
        <f t="shared" si="11"/>
        <v>0</v>
      </c>
      <c r="CH6" s="178">
        <f t="shared" si="11"/>
        <v>0</v>
      </c>
      <c r="CI6" s="178">
        <f t="shared" si="11"/>
        <v>0</v>
      </c>
      <c r="CJ6" s="178">
        <f t="shared" si="11"/>
        <v>0</v>
      </c>
      <c r="CK6" s="178">
        <f t="shared" si="11"/>
        <v>0</v>
      </c>
      <c r="CL6" s="178">
        <f t="shared" si="11"/>
        <v>0</v>
      </c>
      <c r="CM6" s="178">
        <f t="shared" si="11"/>
        <v>0</v>
      </c>
      <c r="CN6" s="178">
        <f t="shared" si="11"/>
        <v>0</v>
      </c>
      <c r="CO6" s="178">
        <f t="shared" si="11"/>
        <v>0</v>
      </c>
      <c r="CP6" s="178">
        <f t="shared" si="11"/>
        <v>0</v>
      </c>
      <c r="CQ6" s="178">
        <f t="shared" si="11"/>
        <v>0</v>
      </c>
      <c r="CR6" s="178">
        <f t="shared" si="11"/>
        <v>0</v>
      </c>
      <c r="CS6" s="178">
        <f t="shared" si="11"/>
        <v>0</v>
      </c>
      <c r="CT6" s="178">
        <f t="shared" si="11"/>
        <v>0</v>
      </c>
      <c r="CU6" s="178">
        <f t="shared" si="11"/>
        <v>0</v>
      </c>
      <c r="CV6" s="178">
        <f t="shared" si="11"/>
        <v>0</v>
      </c>
      <c r="CW6" s="178">
        <f t="shared" si="11"/>
        <v>0</v>
      </c>
      <c r="CX6" s="178">
        <f t="shared" si="11"/>
        <v>0</v>
      </c>
      <c r="CY6" s="178">
        <f t="shared" si="11"/>
        <v>0</v>
      </c>
      <c r="CZ6" s="178">
        <f t="shared" si="11"/>
        <v>0</v>
      </c>
      <c r="DA6" s="178">
        <f t="shared" si="11"/>
        <v>0</v>
      </c>
      <c r="DB6" s="178">
        <f t="shared" si="11"/>
        <v>0</v>
      </c>
      <c r="DC6" s="178">
        <f t="shared" si="11"/>
        <v>0</v>
      </c>
      <c r="DD6" s="178">
        <f t="shared" si="11"/>
        <v>0</v>
      </c>
      <c r="DE6" s="178">
        <f t="shared" si="11"/>
        <v>0</v>
      </c>
      <c r="DF6" s="178">
        <f t="shared" si="11"/>
        <v>0</v>
      </c>
      <c r="DG6" s="178">
        <f t="shared" si="11"/>
        <v>0</v>
      </c>
      <c r="DH6" s="178">
        <f t="shared" si="11"/>
        <v>0</v>
      </c>
      <c r="DI6" s="178">
        <f t="shared" si="11"/>
        <v>0</v>
      </c>
      <c r="DJ6" s="178">
        <f t="shared" si="11"/>
        <v>0</v>
      </c>
      <c r="DK6" s="178">
        <f t="shared" si="11"/>
        <v>0</v>
      </c>
      <c r="DL6" s="178">
        <f t="shared" si="11"/>
        <v>0</v>
      </c>
      <c r="DM6" s="178">
        <f t="shared" si="11"/>
        <v>0</v>
      </c>
      <c r="DN6" s="178">
        <f t="shared" si="11"/>
        <v>0</v>
      </c>
      <c r="DO6" s="178">
        <f t="shared" si="11"/>
        <v>0</v>
      </c>
      <c r="DP6" s="178">
        <f t="shared" si="11"/>
        <v>0</v>
      </c>
      <c r="DQ6" s="178">
        <f t="shared" si="11"/>
        <v>0</v>
      </c>
      <c r="DR6" s="178">
        <f t="shared" si="11"/>
        <v>0</v>
      </c>
      <c r="DS6" s="178">
        <f t="shared" si="11"/>
        <v>0</v>
      </c>
      <c r="DT6" s="178">
        <f t="shared" si="11"/>
        <v>0</v>
      </c>
      <c r="DU6" s="178">
        <f t="shared" si="11"/>
        <v>0</v>
      </c>
      <c r="DV6" s="178">
        <f t="shared" si="11"/>
        <v>0</v>
      </c>
      <c r="DW6" s="178">
        <f t="shared" si="11"/>
        <v>0</v>
      </c>
      <c r="DX6" s="178">
        <f t="shared" si="11"/>
        <v>0</v>
      </c>
      <c r="DY6" s="178">
        <f t="shared" si="11"/>
        <v>0</v>
      </c>
      <c r="DZ6" s="178">
        <f t="shared" si="11"/>
        <v>0</v>
      </c>
      <c r="EA6" s="178">
        <f t="shared" si="11"/>
        <v>0</v>
      </c>
      <c r="EB6" s="178">
        <f t="shared" si="11"/>
        <v>0</v>
      </c>
      <c r="EC6" s="178">
        <f t="shared" si="11"/>
        <v>0</v>
      </c>
      <c r="ED6" s="178">
        <f t="shared" si="11"/>
        <v>0</v>
      </c>
      <c r="EE6" s="178">
        <f t="shared" si="11"/>
        <v>0</v>
      </c>
      <c r="EF6" s="178">
        <f t="shared" si="11"/>
        <v>0</v>
      </c>
      <c r="EG6" s="178">
        <f t="shared" si="11"/>
        <v>0</v>
      </c>
      <c r="EH6" s="178">
        <f t="shared" si="12"/>
        <v>0</v>
      </c>
      <c r="EI6" s="178">
        <f t="shared" si="12"/>
        <v>0</v>
      </c>
      <c r="EJ6" s="178">
        <f t="shared" si="12"/>
        <v>0</v>
      </c>
      <c r="EK6" s="178">
        <f t="shared" si="12"/>
        <v>0</v>
      </c>
      <c r="EL6" s="178">
        <f t="shared" si="12"/>
        <v>0</v>
      </c>
      <c r="EM6" s="178">
        <f t="shared" si="12"/>
        <v>0</v>
      </c>
      <c r="EN6" s="178">
        <f t="shared" si="12"/>
        <v>0</v>
      </c>
      <c r="EO6" s="178">
        <f t="shared" si="12"/>
        <v>0</v>
      </c>
      <c r="EP6" s="178">
        <f t="shared" si="12"/>
        <v>0</v>
      </c>
      <c r="EQ6" s="178">
        <f t="shared" si="12"/>
        <v>0</v>
      </c>
      <c r="ER6" s="178">
        <f t="shared" si="12"/>
        <v>0</v>
      </c>
      <c r="ES6" s="178">
        <f t="shared" si="12"/>
        <v>0</v>
      </c>
      <c r="ET6" s="178">
        <f t="shared" si="12"/>
        <v>0</v>
      </c>
      <c r="EU6" s="178">
        <f t="shared" si="12"/>
        <v>0</v>
      </c>
      <c r="EV6" s="178">
        <f t="shared" si="12"/>
        <v>0</v>
      </c>
      <c r="EW6" s="178">
        <f t="shared" si="12"/>
        <v>0</v>
      </c>
      <c r="EX6" s="178">
        <f t="shared" si="12"/>
        <v>0</v>
      </c>
      <c r="EY6" s="178">
        <f t="shared" si="12"/>
        <v>0</v>
      </c>
      <c r="EZ6" s="178">
        <f t="shared" si="12"/>
        <v>0</v>
      </c>
      <c r="FA6" s="178">
        <f t="shared" si="12"/>
        <v>0</v>
      </c>
      <c r="FB6" s="178">
        <f t="shared" si="12"/>
        <v>0</v>
      </c>
      <c r="FC6" s="178">
        <f t="shared" si="12"/>
        <v>0</v>
      </c>
      <c r="FD6" s="178">
        <f t="shared" si="12"/>
        <v>0</v>
      </c>
      <c r="FE6" s="178">
        <f t="shared" si="12"/>
        <v>0</v>
      </c>
      <c r="FF6" s="178">
        <f t="shared" si="12"/>
        <v>0</v>
      </c>
      <c r="FG6" s="178">
        <f t="shared" si="12"/>
        <v>0</v>
      </c>
      <c r="FH6" s="178">
        <f t="shared" si="12"/>
        <v>0</v>
      </c>
      <c r="FI6" s="178">
        <f t="shared" si="12"/>
        <v>0</v>
      </c>
      <c r="FJ6" s="178">
        <f t="shared" si="12"/>
        <v>0</v>
      </c>
      <c r="FK6" s="178">
        <f t="shared" si="12"/>
        <v>0</v>
      </c>
      <c r="FL6" s="178">
        <f t="shared" si="12"/>
        <v>0</v>
      </c>
      <c r="FM6" s="178">
        <f t="shared" si="12"/>
        <v>0</v>
      </c>
      <c r="FN6" s="178">
        <f t="shared" si="12"/>
        <v>0</v>
      </c>
      <c r="FO6" s="233">
        <f t="shared" si="12"/>
        <v>0</v>
      </c>
    </row>
    <row r="7" spans="2:171" x14ac:dyDescent="0.4">
      <c r="B7" s="227" t="s">
        <v>81</v>
      </c>
      <c r="C7" s="228">
        <v>0</v>
      </c>
      <c r="D7" s="229">
        <f t="shared" si="13"/>
        <v>0</v>
      </c>
      <c r="E7" s="230">
        <f t="shared" si="9"/>
        <v>0</v>
      </c>
      <c r="F7" s="231">
        <v>1</v>
      </c>
      <c r="G7" s="231">
        <v>1</v>
      </c>
      <c r="H7" s="232">
        <f t="shared" si="14"/>
        <v>1</v>
      </c>
      <c r="I7" s="178">
        <f t="shared" si="15"/>
        <v>0</v>
      </c>
      <c r="J7" s="178">
        <f t="shared" si="10"/>
        <v>0</v>
      </c>
      <c r="K7" s="178">
        <f t="shared" si="10"/>
        <v>0</v>
      </c>
      <c r="L7" s="178">
        <f t="shared" si="10"/>
        <v>0</v>
      </c>
      <c r="M7" s="178">
        <f t="shared" si="10"/>
        <v>0</v>
      </c>
      <c r="N7" s="178">
        <f t="shared" si="10"/>
        <v>0</v>
      </c>
      <c r="O7" s="178">
        <f t="shared" si="10"/>
        <v>0</v>
      </c>
      <c r="P7" s="178">
        <f t="shared" si="10"/>
        <v>0</v>
      </c>
      <c r="Q7" s="178">
        <f t="shared" si="10"/>
        <v>0</v>
      </c>
      <c r="R7" s="178">
        <f t="shared" si="10"/>
        <v>0</v>
      </c>
      <c r="S7" s="178">
        <f t="shared" si="10"/>
        <v>0</v>
      </c>
      <c r="T7" s="178">
        <f t="shared" si="10"/>
        <v>0</v>
      </c>
      <c r="U7" s="178">
        <f t="shared" si="10"/>
        <v>0</v>
      </c>
      <c r="V7" s="178">
        <f t="shared" si="10"/>
        <v>0</v>
      </c>
      <c r="W7" s="178">
        <f t="shared" si="10"/>
        <v>0</v>
      </c>
      <c r="X7" s="178">
        <f t="shared" si="10"/>
        <v>0</v>
      </c>
      <c r="Y7" s="178">
        <f t="shared" si="10"/>
        <v>0</v>
      </c>
      <c r="Z7" s="178">
        <f t="shared" si="10"/>
        <v>0</v>
      </c>
      <c r="AA7" s="178">
        <f t="shared" si="10"/>
        <v>0</v>
      </c>
      <c r="AB7" s="178">
        <f t="shared" si="10"/>
        <v>0</v>
      </c>
      <c r="AC7" s="178">
        <f t="shared" si="10"/>
        <v>0</v>
      </c>
      <c r="AD7" s="178">
        <f t="shared" si="10"/>
        <v>0</v>
      </c>
      <c r="AE7" s="178">
        <f t="shared" si="10"/>
        <v>0</v>
      </c>
      <c r="AF7" s="178">
        <f t="shared" si="10"/>
        <v>0</v>
      </c>
      <c r="AG7" s="178">
        <f t="shared" si="10"/>
        <v>0</v>
      </c>
      <c r="AH7" s="178">
        <f t="shared" si="10"/>
        <v>0</v>
      </c>
      <c r="AI7" s="178">
        <f t="shared" si="10"/>
        <v>0</v>
      </c>
      <c r="AJ7" s="178">
        <f t="shared" si="10"/>
        <v>0</v>
      </c>
      <c r="AK7" s="178">
        <f t="shared" si="10"/>
        <v>0</v>
      </c>
      <c r="AL7" s="178">
        <f t="shared" si="10"/>
        <v>0</v>
      </c>
      <c r="AM7" s="178">
        <f t="shared" si="10"/>
        <v>0</v>
      </c>
      <c r="AN7" s="178">
        <f t="shared" si="10"/>
        <v>0</v>
      </c>
      <c r="AO7" s="178">
        <f t="shared" si="10"/>
        <v>0</v>
      </c>
      <c r="AP7" s="178">
        <f t="shared" si="10"/>
        <v>0</v>
      </c>
      <c r="AQ7" s="178">
        <f t="shared" si="10"/>
        <v>0</v>
      </c>
      <c r="AR7" s="178">
        <f t="shared" si="10"/>
        <v>0</v>
      </c>
      <c r="AS7" s="178">
        <f t="shared" si="10"/>
        <v>0</v>
      </c>
      <c r="AT7" s="178">
        <f t="shared" si="10"/>
        <v>0</v>
      </c>
      <c r="AU7" s="178">
        <f t="shared" si="10"/>
        <v>0</v>
      </c>
      <c r="AV7" s="178">
        <f t="shared" si="10"/>
        <v>0</v>
      </c>
      <c r="AW7" s="178">
        <f t="shared" si="10"/>
        <v>0</v>
      </c>
      <c r="AX7" s="178">
        <f t="shared" si="10"/>
        <v>0</v>
      </c>
      <c r="AY7" s="178">
        <f t="shared" si="10"/>
        <v>0</v>
      </c>
      <c r="AZ7" s="178">
        <f t="shared" si="10"/>
        <v>0</v>
      </c>
      <c r="BA7" s="178">
        <f t="shared" si="10"/>
        <v>0</v>
      </c>
      <c r="BB7" s="178">
        <f t="shared" si="10"/>
        <v>0</v>
      </c>
      <c r="BC7" s="178">
        <f t="shared" si="10"/>
        <v>0</v>
      </c>
      <c r="BD7" s="178">
        <f t="shared" si="10"/>
        <v>0</v>
      </c>
      <c r="BE7" s="178">
        <f t="shared" si="10"/>
        <v>0</v>
      </c>
      <c r="BF7" s="178">
        <f t="shared" si="10"/>
        <v>0</v>
      </c>
      <c r="BG7" s="178">
        <f t="shared" si="10"/>
        <v>0</v>
      </c>
      <c r="BH7" s="178">
        <f t="shared" si="10"/>
        <v>0</v>
      </c>
      <c r="BI7" s="178">
        <f t="shared" si="10"/>
        <v>0</v>
      </c>
      <c r="BJ7" s="178">
        <f t="shared" si="10"/>
        <v>0</v>
      </c>
      <c r="BK7" s="178">
        <f t="shared" si="10"/>
        <v>0</v>
      </c>
      <c r="BL7" s="178">
        <f t="shared" si="10"/>
        <v>0</v>
      </c>
      <c r="BM7" s="178">
        <f t="shared" si="10"/>
        <v>0</v>
      </c>
      <c r="BN7" s="178">
        <f t="shared" si="10"/>
        <v>0</v>
      </c>
      <c r="BO7" s="178">
        <f t="shared" si="10"/>
        <v>0</v>
      </c>
      <c r="BP7" s="178">
        <f t="shared" si="10"/>
        <v>0</v>
      </c>
      <c r="BQ7" s="178">
        <f t="shared" si="10"/>
        <v>0</v>
      </c>
      <c r="BR7" s="178">
        <f t="shared" si="10"/>
        <v>0</v>
      </c>
      <c r="BS7" s="178">
        <f t="shared" si="10"/>
        <v>0</v>
      </c>
      <c r="BT7" s="178">
        <f t="shared" si="10"/>
        <v>0</v>
      </c>
      <c r="BU7" s="178">
        <f t="shared" si="10"/>
        <v>0</v>
      </c>
      <c r="BV7" s="178">
        <f t="shared" si="11"/>
        <v>0</v>
      </c>
      <c r="BW7" s="178">
        <f t="shared" si="11"/>
        <v>0</v>
      </c>
      <c r="BX7" s="178">
        <f t="shared" si="11"/>
        <v>0</v>
      </c>
      <c r="BY7" s="178">
        <f t="shared" si="11"/>
        <v>0</v>
      </c>
      <c r="BZ7" s="178">
        <f t="shared" si="11"/>
        <v>0</v>
      </c>
      <c r="CA7" s="178">
        <f t="shared" si="11"/>
        <v>0</v>
      </c>
      <c r="CB7" s="178">
        <f t="shared" si="11"/>
        <v>0</v>
      </c>
      <c r="CC7" s="178">
        <f t="shared" si="11"/>
        <v>0</v>
      </c>
      <c r="CD7" s="178">
        <f t="shared" si="11"/>
        <v>0</v>
      </c>
      <c r="CE7" s="178">
        <f t="shared" si="11"/>
        <v>0</v>
      </c>
      <c r="CF7" s="178">
        <f t="shared" si="11"/>
        <v>0</v>
      </c>
      <c r="CG7" s="178">
        <f t="shared" si="11"/>
        <v>0</v>
      </c>
      <c r="CH7" s="178">
        <f t="shared" si="11"/>
        <v>0</v>
      </c>
      <c r="CI7" s="178">
        <f t="shared" si="11"/>
        <v>0</v>
      </c>
      <c r="CJ7" s="178">
        <f t="shared" si="11"/>
        <v>0</v>
      </c>
      <c r="CK7" s="178">
        <f t="shared" si="11"/>
        <v>0</v>
      </c>
      <c r="CL7" s="178">
        <f t="shared" si="11"/>
        <v>0</v>
      </c>
      <c r="CM7" s="178">
        <f t="shared" si="11"/>
        <v>0</v>
      </c>
      <c r="CN7" s="178">
        <f t="shared" si="11"/>
        <v>0</v>
      </c>
      <c r="CO7" s="178">
        <f t="shared" si="11"/>
        <v>0</v>
      </c>
      <c r="CP7" s="178">
        <f t="shared" si="11"/>
        <v>0</v>
      </c>
      <c r="CQ7" s="178">
        <f t="shared" si="11"/>
        <v>0</v>
      </c>
      <c r="CR7" s="178">
        <f t="shared" si="11"/>
        <v>0</v>
      </c>
      <c r="CS7" s="178">
        <f t="shared" si="11"/>
        <v>0</v>
      </c>
      <c r="CT7" s="178">
        <f t="shared" si="11"/>
        <v>0</v>
      </c>
      <c r="CU7" s="178">
        <f t="shared" si="11"/>
        <v>0</v>
      </c>
      <c r="CV7" s="178">
        <f t="shared" si="11"/>
        <v>0</v>
      </c>
      <c r="CW7" s="178">
        <f t="shared" si="11"/>
        <v>0</v>
      </c>
      <c r="CX7" s="178">
        <f t="shared" si="11"/>
        <v>0</v>
      </c>
      <c r="CY7" s="178">
        <f t="shared" si="11"/>
        <v>0</v>
      </c>
      <c r="CZ7" s="178">
        <f t="shared" si="11"/>
        <v>0</v>
      </c>
      <c r="DA7" s="178">
        <f t="shared" si="11"/>
        <v>0</v>
      </c>
      <c r="DB7" s="178">
        <f t="shared" si="11"/>
        <v>0</v>
      </c>
      <c r="DC7" s="178">
        <f t="shared" si="11"/>
        <v>0</v>
      </c>
      <c r="DD7" s="178">
        <f t="shared" si="11"/>
        <v>0</v>
      </c>
      <c r="DE7" s="178">
        <f t="shared" si="11"/>
        <v>0</v>
      </c>
      <c r="DF7" s="178">
        <f t="shared" si="11"/>
        <v>0</v>
      </c>
      <c r="DG7" s="178">
        <f t="shared" si="11"/>
        <v>0</v>
      </c>
      <c r="DH7" s="178">
        <f t="shared" si="11"/>
        <v>0</v>
      </c>
      <c r="DI7" s="178">
        <f t="shared" si="11"/>
        <v>0</v>
      </c>
      <c r="DJ7" s="178">
        <f t="shared" si="11"/>
        <v>0</v>
      </c>
      <c r="DK7" s="178">
        <f t="shared" si="11"/>
        <v>0</v>
      </c>
      <c r="DL7" s="178">
        <f t="shared" si="11"/>
        <v>0</v>
      </c>
      <c r="DM7" s="178">
        <f t="shared" si="11"/>
        <v>0</v>
      </c>
      <c r="DN7" s="178">
        <f t="shared" si="11"/>
        <v>0</v>
      </c>
      <c r="DO7" s="178">
        <f t="shared" si="11"/>
        <v>0</v>
      </c>
      <c r="DP7" s="178">
        <f t="shared" si="11"/>
        <v>0</v>
      </c>
      <c r="DQ7" s="178">
        <f t="shared" si="11"/>
        <v>0</v>
      </c>
      <c r="DR7" s="178">
        <f t="shared" si="11"/>
        <v>0</v>
      </c>
      <c r="DS7" s="178">
        <f t="shared" si="11"/>
        <v>0</v>
      </c>
      <c r="DT7" s="178">
        <f t="shared" si="11"/>
        <v>0</v>
      </c>
      <c r="DU7" s="178">
        <f t="shared" si="11"/>
        <v>0</v>
      </c>
      <c r="DV7" s="178">
        <f t="shared" si="11"/>
        <v>0</v>
      </c>
      <c r="DW7" s="178">
        <f t="shared" si="11"/>
        <v>0</v>
      </c>
      <c r="DX7" s="178">
        <f t="shared" si="11"/>
        <v>0</v>
      </c>
      <c r="DY7" s="178">
        <f t="shared" si="11"/>
        <v>0</v>
      </c>
      <c r="DZ7" s="178">
        <f t="shared" si="11"/>
        <v>0</v>
      </c>
      <c r="EA7" s="178">
        <f t="shared" si="11"/>
        <v>0</v>
      </c>
      <c r="EB7" s="178">
        <f t="shared" si="11"/>
        <v>0</v>
      </c>
      <c r="EC7" s="178">
        <f t="shared" si="11"/>
        <v>0</v>
      </c>
      <c r="ED7" s="178">
        <f t="shared" si="11"/>
        <v>0</v>
      </c>
      <c r="EE7" s="178">
        <f t="shared" si="11"/>
        <v>0</v>
      </c>
      <c r="EF7" s="178">
        <f t="shared" si="11"/>
        <v>0</v>
      </c>
      <c r="EG7" s="178">
        <f t="shared" si="11"/>
        <v>0</v>
      </c>
      <c r="EH7" s="178">
        <f t="shared" si="12"/>
        <v>0</v>
      </c>
      <c r="EI7" s="178">
        <f t="shared" si="12"/>
        <v>0</v>
      </c>
      <c r="EJ7" s="178">
        <f t="shared" si="12"/>
        <v>0</v>
      </c>
      <c r="EK7" s="178">
        <f t="shared" si="12"/>
        <v>0</v>
      </c>
      <c r="EL7" s="178">
        <f t="shared" si="12"/>
        <v>0</v>
      </c>
      <c r="EM7" s="178">
        <f t="shared" si="12"/>
        <v>0</v>
      </c>
      <c r="EN7" s="178">
        <f t="shared" si="12"/>
        <v>0</v>
      </c>
      <c r="EO7" s="178">
        <f t="shared" si="12"/>
        <v>0</v>
      </c>
      <c r="EP7" s="178">
        <f t="shared" si="12"/>
        <v>0</v>
      </c>
      <c r="EQ7" s="178">
        <f t="shared" si="12"/>
        <v>0</v>
      </c>
      <c r="ER7" s="178">
        <f t="shared" si="12"/>
        <v>0</v>
      </c>
      <c r="ES7" s="178">
        <f t="shared" si="12"/>
        <v>0</v>
      </c>
      <c r="ET7" s="178">
        <f t="shared" si="12"/>
        <v>0</v>
      </c>
      <c r="EU7" s="178">
        <f t="shared" si="12"/>
        <v>0</v>
      </c>
      <c r="EV7" s="178">
        <f t="shared" si="12"/>
        <v>0</v>
      </c>
      <c r="EW7" s="178">
        <f t="shared" si="12"/>
        <v>0</v>
      </c>
      <c r="EX7" s="178">
        <f t="shared" si="12"/>
        <v>0</v>
      </c>
      <c r="EY7" s="178">
        <f t="shared" si="12"/>
        <v>0</v>
      </c>
      <c r="EZ7" s="178">
        <f t="shared" si="12"/>
        <v>0</v>
      </c>
      <c r="FA7" s="178">
        <f t="shared" si="12"/>
        <v>0</v>
      </c>
      <c r="FB7" s="178">
        <f t="shared" si="12"/>
        <v>0</v>
      </c>
      <c r="FC7" s="178">
        <f t="shared" si="12"/>
        <v>0</v>
      </c>
      <c r="FD7" s="178">
        <f t="shared" si="12"/>
        <v>0</v>
      </c>
      <c r="FE7" s="178">
        <f t="shared" si="12"/>
        <v>0</v>
      </c>
      <c r="FF7" s="178">
        <f t="shared" si="12"/>
        <v>0</v>
      </c>
      <c r="FG7" s="178">
        <f t="shared" si="12"/>
        <v>0</v>
      </c>
      <c r="FH7" s="178">
        <f t="shared" si="12"/>
        <v>0</v>
      </c>
      <c r="FI7" s="178">
        <f t="shared" si="12"/>
        <v>0</v>
      </c>
      <c r="FJ7" s="178">
        <f t="shared" si="12"/>
        <v>0</v>
      </c>
      <c r="FK7" s="178">
        <f t="shared" si="12"/>
        <v>0</v>
      </c>
      <c r="FL7" s="178">
        <f t="shared" si="12"/>
        <v>0</v>
      </c>
      <c r="FM7" s="178">
        <f t="shared" si="12"/>
        <v>0</v>
      </c>
      <c r="FN7" s="178">
        <f t="shared" si="12"/>
        <v>0</v>
      </c>
      <c r="FO7" s="233">
        <f t="shared" si="12"/>
        <v>0</v>
      </c>
    </row>
    <row r="8" spans="2:171" x14ac:dyDescent="0.4">
      <c r="B8" s="227" t="s">
        <v>82</v>
      </c>
      <c r="C8" s="228">
        <v>0</v>
      </c>
      <c r="D8" s="229">
        <f t="shared" si="13"/>
        <v>0</v>
      </c>
      <c r="E8" s="230">
        <f t="shared" si="9"/>
        <v>0</v>
      </c>
      <c r="F8" s="231">
        <v>1</v>
      </c>
      <c r="G8" s="231">
        <v>1</v>
      </c>
      <c r="H8" s="232">
        <f t="shared" si="14"/>
        <v>1</v>
      </c>
      <c r="I8" s="178">
        <f t="shared" si="15"/>
        <v>0</v>
      </c>
      <c r="J8" s="178">
        <f t="shared" si="10"/>
        <v>0</v>
      </c>
      <c r="K8" s="178">
        <f t="shared" si="10"/>
        <v>0</v>
      </c>
      <c r="L8" s="178">
        <f t="shared" si="10"/>
        <v>0</v>
      </c>
      <c r="M8" s="178">
        <f t="shared" si="10"/>
        <v>0</v>
      </c>
      <c r="N8" s="178">
        <f t="shared" si="10"/>
        <v>0</v>
      </c>
      <c r="O8" s="178">
        <f t="shared" si="10"/>
        <v>0</v>
      </c>
      <c r="P8" s="178">
        <f t="shared" si="10"/>
        <v>0</v>
      </c>
      <c r="Q8" s="178">
        <f t="shared" si="10"/>
        <v>0</v>
      </c>
      <c r="R8" s="178">
        <f t="shared" si="10"/>
        <v>0</v>
      </c>
      <c r="S8" s="178">
        <f t="shared" si="10"/>
        <v>0</v>
      </c>
      <c r="T8" s="178">
        <f t="shared" si="10"/>
        <v>0</v>
      </c>
      <c r="U8" s="178">
        <f t="shared" si="10"/>
        <v>0</v>
      </c>
      <c r="V8" s="178">
        <f t="shared" si="10"/>
        <v>0</v>
      </c>
      <c r="W8" s="178">
        <f t="shared" si="10"/>
        <v>0</v>
      </c>
      <c r="X8" s="178">
        <f t="shared" si="10"/>
        <v>0</v>
      </c>
      <c r="Y8" s="178">
        <f t="shared" si="10"/>
        <v>0</v>
      </c>
      <c r="Z8" s="178">
        <f t="shared" si="10"/>
        <v>0</v>
      </c>
      <c r="AA8" s="178">
        <f t="shared" si="10"/>
        <v>0</v>
      </c>
      <c r="AB8" s="178">
        <f t="shared" si="10"/>
        <v>0</v>
      </c>
      <c r="AC8" s="178">
        <f t="shared" si="10"/>
        <v>0</v>
      </c>
      <c r="AD8" s="178">
        <f t="shared" si="10"/>
        <v>0</v>
      </c>
      <c r="AE8" s="178">
        <f t="shared" si="10"/>
        <v>0</v>
      </c>
      <c r="AF8" s="178">
        <f t="shared" si="10"/>
        <v>0</v>
      </c>
      <c r="AG8" s="178">
        <f t="shared" si="10"/>
        <v>0</v>
      </c>
      <c r="AH8" s="178">
        <f t="shared" si="10"/>
        <v>0</v>
      </c>
      <c r="AI8" s="178">
        <f t="shared" si="10"/>
        <v>0</v>
      </c>
      <c r="AJ8" s="178">
        <f t="shared" si="10"/>
        <v>0</v>
      </c>
      <c r="AK8" s="178">
        <f t="shared" si="10"/>
        <v>0</v>
      </c>
      <c r="AL8" s="178">
        <f t="shared" si="10"/>
        <v>0</v>
      </c>
      <c r="AM8" s="178">
        <f t="shared" si="10"/>
        <v>0</v>
      </c>
      <c r="AN8" s="178">
        <f t="shared" si="10"/>
        <v>0</v>
      </c>
      <c r="AO8" s="178">
        <f t="shared" si="10"/>
        <v>0</v>
      </c>
      <c r="AP8" s="178">
        <f t="shared" si="10"/>
        <v>0</v>
      </c>
      <c r="AQ8" s="178">
        <f t="shared" si="10"/>
        <v>0</v>
      </c>
      <c r="AR8" s="178">
        <f t="shared" si="10"/>
        <v>0</v>
      </c>
      <c r="AS8" s="178">
        <f t="shared" si="10"/>
        <v>0</v>
      </c>
      <c r="AT8" s="178">
        <f t="shared" si="10"/>
        <v>0</v>
      </c>
      <c r="AU8" s="178">
        <f t="shared" si="10"/>
        <v>0</v>
      </c>
      <c r="AV8" s="178">
        <f t="shared" si="10"/>
        <v>0</v>
      </c>
      <c r="AW8" s="178">
        <f t="shared" si="10"/>
        <v>0</v>
      </c>
      <c r="AX8" s="178">
        <f t="shared" si="10"/>
        <v>0</v>
      </c>
      <c r="AY8" s="178">
        <f t="shared" si="10"/>
        <v>0</v>
      </c>
      <c r="AZ8" s="178">
        <f t="shared" si="10"/>
        <v>0</v>
      </c>
      <c r="BA8" s="178">
        <f t="shared" si="10"/>
        <v>0</v>
      </c>
      <c r="BB8" s="178">
        <f t="shared" si="10"/>
        <v>0</v>
      </c>
      <c r="BC8" s="178">
        <f t="shared" si="10"/>
        <v>0</v>
      </c>
      <c r="BD8" s="178">
        <f t="shared" si="10"/>
        <v>0</v>
      </c>
      <c r="BE8" s="178">
        <f t="shared" si="10"/>
        <v>0</v>
      </c>
      <c r="BF8" s="178">
        <f t="shared" si="10"/>
        <v>0</v>
      </c>
      <c r="BG8" s="178">
        <f t="shared" si="10"/>
        <v>0</v>
      </c>
      <c r="BH8" s="178">
        <f t="shared" si="10"/>
        <v>0</v>
      </c>
      <c r="BI8" s="178">
        <f t="shared" si="10"/>
        <v>0</v>
      </c>
      <c r="BJ8" s="178">
        <f t="shared" si="10"/>
        <v>0</v>
      </c>
      <c r="BK8" s="178">
        <f t="shared" si="10"/>
        <v>0</v>
      </c>
      <c r="BL8" s="178">
        <f t="shared" si="10"/>
        <v>0</v>
      </c>
      <c r="BM8" s="178">
        <f t="shared" si="10"/>
        <v>0</v>
      </c>
      <c r="BN8" s="178">
        <f t="shared" si="10"/>
        <v>0</v>
      </c>
      <c r="BO8" s="178">
        <f t="shared" si="10"/>
        <v>0</v>
      </c>
      <c r="BP8" s="178">
        <f t="shared" si="10"/>
        <v>0</v>
      </c>
      <c r="BQ8" s="178">
        <f t="shared" si="10"/>
        <v>0</v>
      </c>
      <c r="BR8" s="178">
        <f t="shared" si="10"/>
        <v>0</v>
      </c>
      <c r="BS8" s="178">
        <f t="shared" si="10"/>
        <v>0</v>
      </c>
      <c r="BT8" s="178">
        <f t="shared" si="10"/>
        <v>0</v>
      </c>
      <c r="BU8" s="178">
        <f t="shared" ref="J8:BU12" si="16">IF(AND(BU$1&gt;=$F8,BU$1&lt;=$G8),$C8/($G8-$F8+1),0)</f>
        <v>0</v>
      </c>
      <c r="BV8" s="178">
        <f t="shared" si="11"/>
        <v>0</v>
      </c>
      <c r="BW8" s="178">
        <f t="shared" si="11"/>
        <v>0</v>
      </c>
      <c r="BX8" s="178">
        <f t="shared" si="11"/>
        <v>0</v>
      </c>
      <c r="BY8" s="178">
        <f t="shared" si="11"/>
        <v>0</v>
      </c>
      <c r="BZ8" s="178">
        <f t="shared" si="11"/>
        <v>0</v>
      </c>
      <c r="CA8" s="178">
        <f t="shared" si="11"/>
        <v>0</v>
      </c>
      <c r="CB8" s="178">
        <f t="shared" si="11"/>
        <v>0</v>
      </c>
      <c r="CC8" s="178">
        <f t="shared" si="11"/>
        <v>0</v>
      </c>
      <c r="CD8" s="178">
        <f t="shared" si="11"/>
        <v>0</v>
      </c>
      <c r="CE8" s="178">
        <f t="shared" si="11"/>
        <v>0</v>
      </c>
      <c r="CF8" s="178">
        <f t="shared" si="11"/>
        <v>0</v>
      </c>
      <c r="CG8" s="178">
        <f t="shared" si="11"/>
        <v>0</v>
      </c>
      <c r="CH8" s="178">
        <f t="shared" si="11"/>
        <v>0</v>
      </c>
      <c r="CI8" s="178">
        <f t="shared" si="11"/>
        <v>0</v>
      </c>
      <c r="CJ8" s="178">
        <f t="shared" si="11"/>
        <v>0</v>
      </c>
      <c r="CK8" s="178">
        <f t="shared" si="11"/>
        <v>0</v>
      </c>
      <c r="CL8" s="178">
        <f t="shared" si="11"/>
        <v>0</v>
      </c>
      <c r="CM8" s="178">
        <f t="shared" si="11"/>
        <v>0</v>
      </c>
      <c r="CN8" s="178">
        <f t="shared" si="11"/>
        <v>0</v>
      </c>
      <c r="CO8" s="178">
        <f t="shared" si="11"/>
        <v>0</v>
      </c>
      <c r="CP8" s="178">
        <f t="shared" si="11"/>
        <v>0</v>
      </c>
      <c r="CQ8" s="178">
        <f t="shared" si="11"/>
        <v>0</v>
      </c>
      <c r="CR8" s="178">
        <f t="shared" si="11"/>
        <v>0</v>
      </c>
      <c r="CS8" s="178">
        <f t="shared" si="11"/>
        <v>0</v>
      </c>
      <c r="CT8" s="178">
        <f t="shared" si="11"/>
        <v>0</v>
      </c>
      <c r="CU8" s="178">
        <f t="shared" si="11"/>
        <v>0</v>
      </c>
      <c r="CV8" s="178">
        <f t="shared" si="11"/>
        <v>0</v>
      </c>
      <c r="CW8" s="178">
        <f t="shared" si="11"/>
        <v>0</v>
      </c>
      <c r="CX8" s="178">
        <f t="shared" si="11"/>
        <v>0</v>
      </c>
      <c r="CY8" s="178">
        <f t="shared" si="11"/>
        <v>0</v>
      </c>
      <c r="CZ8" s="178">
        <f t="shared" si="11"/>
        <v>0</v>
      </c>
      <c r="DA8" s="178">
        <f t="shared" si="11"/>
        <v>0</v>
      </c>
      <c r="DB8" s="178">
        <f t="shared" si="11"/>
        <v>0</v>
      </c>
      <c r="DC8" s="178">
        <f t="shared" si="11"/>
        <v>0</v>
      </c>
      <c r="DD8" s="178">
        <f t="shared" si="11"/>
        <v>0</v>
      </c>
      <c r="DE8" s="178">
        <f t="shared" si="11"/>
        <v>0</v>
      </c>
      <c r="DF8" s="178">
        <f t="shared" si="11"/>
        <v>0</v>
      </c>
      <c r="DG8" s="178">
        <f t="shared" si="11"/>
        <v>0</v>
      </c>
      <c r="DH8" s="178">
        <f t="shared" si="11"/>
        <v>0</v>
      </c>
      <c r="DI8" s="178">
        <f t="shared" si="11"/>
        <v>0</v>
      </c>
      <c r="DJ8" s="178">
        <f t="shared" si="11"/>
        <v>0</v>
      </c>
      <c r="DK8" s="178">
        <f t="shared" si="11"/>
        <v>0</v>
      </c>
      <c r="DL8" s="178">
        <f t="shared" si="11"/>
        <v>0</v>
      </c>
      <c r="DM8" s="178">
        <f t="shared" si="11"/>
        <v>0</v>
      </c>
      <c r="DN8" s="178">
        <f t="shared" si="11"/>
        <v>0</v>
      </c>
      <c r="DO8" s="178">
        <f t="shared" si="11"/>
        <v>0</v>
      </c>
      <c r="DP8" s="178">
        <f t="shared" si="11"/>
        <v>0</v>
      </c>
      <c r="DQ8" s="178">
        <f t="shared" si="11"/>
        <v>0</v>
      </c>
      <c r="DR8" s="178">
        <f t="shared" si="11"/>
        <v>0</v>
      </c>
      <c r="DS8" s="178">
        <f t="shared" si="11"/>
        <v>0</v>
      </c>
      <c r="DT8" s="178">
        <f t="shared" si="11"/>
        <v>0</v>
      </c>
      <c r="DU8" s="178">
        <f t="shared" si="11"/>
        <v>0</v>
      </c>
      <c r="DV8" s="178">
        <f t="shared" si="11"/>
        <v>0</v>
      </c>
      <c r="DW8" s="178">
        <f t="shared" si="11"/>
        <v>0</v>
      </c>
      <c r="DX8" s="178">
        <f t="shared" si="11"/>
        <v>0</v>
      </c>
      <c r="DY8" s="178">
        <f t="shared" si="11"/>
        <v>0</v>
      </c>
      <c r="DZ8" s="178">
        <f t="shared" si="11"/>
        <v>0</v>
      </c>
      <c r="EA8" s="178">
        <f t="shared" si="11"/>
        <v>0</v>
      </c>
      <c r="EB8" s="178">
        <f t="shared" si="11"/>
        <v>0</v>
      </c>
      <c r="EC8" s="178">
        <f t="shared" si="11"/>
        <v>0</v>
      </c>
      <c r="ED8" s="178">
        <f t="shared" si="11"/>
        <v>0</v>
      </c>
      <c r="EE8" s="178">
        <f t="shared" si="11"/>
        <v>0</v>
      </c>
      <c r="EF8" s="178">
        <f t="shared" si="11"/>
        <v>0</v>
      </c>
      <c r="EG8" s="178">
        <f t="shared" ref="BV8:EG12" si="17">IF(AND(EG$1&gt;=$F8,EG$1&lt;=$G8),$C8/($G8-$F8+1),0)</f>
        <v>0</v>
      </c>
      <c r="EH8" s="178">
        <f t="shared" si="12"/>
        <v>0</v>
      </c>
      <c r="EI8" s="178">
        <f t="shared" si="12"/>
        <v>0</v>
      </c>
      <c r="EJ8" s="178">
        <f t="shared" si="12"/>
        <v>0</v>
      </c>
      <c r="EK8" s="178">
        <f t="shared" si="12"/>
        <v>0</v>
      </c>
      <c r="EL8" s="178">
        <f t="shared" si="12"/>
        <v>0</v>
      </c>
      <c r="EM8" s="178">
        <f t="shared" si="12"/>
        <v>0</v>
      </c>
      <c r="EN8" s="178">
        <f t="shared" si="12"/>
        <v>0</v>
      </c>
      <c r="EO8" s="178">
        <f t="shared" si="12"/>
        <v>0</v>
      </c>
      <c r="EP8" s="178">
        <f t="shared" si="12"/>
        <v>0</v>
      </c>
      <c r="EQ8" s="178">
        <f t="shared" si="12"/>
        <v>0</v>
      </c>
      <c r="ER8" s="178">
        <f t="shared" si="12"/>
        <v>0</v>
      </c>
      <c r="ES8" s="178">
        <f t="shared" si="12"/>
        <v>0</v>
      </c>
      <c r="ET8" s="178">
        <f t="shared" si="12"/>
        <v>0</v>
      </c>
      <c r="EU8" s="178">
        <f t="shared" si="12"/>
        <v>0</v>
      </c>
      <c r="EV8" s="178">
        <f t="shared" si="12"/>
        <v>0</v>
      </c>
      <c r="EW8" s="178">
        <f t="shared" si="12"/>
        <v>0</v>
      </c>
      <c r="EX8" s="178">
        <f t="shared" si="12"/>
        <v>0</v>
      </c>
      <c r="EY8" s="178">
        <f t="shared" si="12"/>
        <v>0</v>
      </c>
      <c r="EZ8" s="178">
        <f t="shared" si="12"/>
        <v>0</v>
      </c>
      <c r="FA8" s="178">
        <f t="shared" si="12"/>
        <v>0</v>
      </c>
      <c r="FB8" s="178">
        <f t="shared" si="12"/>
        <v>0</v>
      </c>
      <c r="FC8" s="178">
        <f t="shared" si="12"/>
        <v>0</v>
      </c>
      <c r="FD8" s="178">
        <f t="shared" si="12"/>
        <v>0</v>
      </c>
      <c r="FE8" s="178">
        <f t="shared" si="12"/>
        <v>0</v>
      </c>
      <c r="FF8" s="178">
        <f t="shared" si="12"/>
        <v>0</v>
      </c>
      <c r="FG8" s="178">
        <f t="shared" si="12"/>
        <v>0</v>
      </c>
      <c r="FH8" s="178">
        <f t="shared" si="12"/>
        <v>0</v>
      </c>
      <c r="FI8" s="178">
        <f t="shared" si="12"/>
        <v>0</v>
      </c>
      <c r="FJ8" s="178">
        <f t="shared" si="12"/>
        <v>0</v>
      </c>
      <c r="FK8" s="178">
        <f t="shared" si="12"/>
        <v>0</v>
      </c>
      <c r="FL8" s="178">
        <f t="shared" si="12"/>
        <v>0</v>
      </c>
      <c r="FM8" s="178">
        <f t="shared" si="12"/>
        <v>0</v>
      </c>
      <c r="FN8" s="178">
        <f t="shared" si="12"/>
        <v>0</v>
      </c>
      <c r="FO8" s="233">
        <f t="shared" si="12"/>
        <v>0</v>
      </c>
    </row>
    <row r="9" spans="2:171" x14ac:dyDescent="0.4">
      <c r="B9" s="227" t="s">
        <v>83</v>
      </c>
      <c r="C9" s="228">
        <v>0</v>
      </c>
      <c r="D9" s="229">
        <f t="shared" si="13"/>
        <v>0</v>
      </c>
      <c r="E9" s="230">
        <f t="shared" si="9"/>
        <v>0</v>
      </c>
      <c r="F9" s="231">
        <v>1</v>
      </c>
      <c r="G9" s="231">
        <v>1</v>
      </c>
      <c r="H9" s="232">
        <f t="shared" si="14"/>
        <v>1</v>
      </c>
      <c r="I9" s="178">
        <f t="shared" si="15"/>
        <v>0</v>
      </c>
      <c r="J9" s="178">
        <f t="shared" si="16"/>
        <v>0</v>
      </c>
      <c r="K9" s="178">
        <f t="shared" si="16"/>
        <v>0</v>
      </c>
      <c r="L9" s="178">
        <f t="shared" si="16"/>
        <v>0</v>
      </c>
      <c r="M9" s="178">
        <f t="shared" si="16"/>
        <v>0</v>
      </c>
      <c r="N9" s="178">
        <f t="shared" si="16"/>
        <v>0</v>
      </c>
      <c r="O9" s="178">
        <f t="shared" si="16"/>
        <v>0</v>
      </c>
      <c r="P9" s="178">
        <f t="shared" si="16"/>
        <v>0</v>
      </c>
      <c r="Q9" s="178">
        <f t="shared" si="16"/>
        <v>0</v>
      </c>
      <c r="R9" s="178">
        <f t="shared" si="16"/>
        <v>0</v>
      </c>
      <c r="S9" s="178">
        <f t="shared" si="16"/>
        <v>0</v>
      </c>
      <c r="T9" s="178">
        <f t="shared" si="16"/>
        <v>0</v>
      </c>
      <c r="U9" s="178">
        <f t="shared" si="16"/>
        <v>0</v>
      </c>
      <c r="V9" s="178">
        <f t="shared" si="16"/>
        <v>0</v>
      </c>
      <c r="W9" s="178">
        <f t="shared" si="16"/>
        <v>0</v>
      </c>
      <c r="X9" s="178">
        <f t="shared" si="16"/>
        <v>0</v>
      </c>
      <c r="Y9" s="178">
        <f t="shared" si="16"/>
        <v>0</v>
      </c>
      <c r="Z9" s="178">
        <f t="shared" si="16"/>
        <v>0</v>
      </c>
      <c r="AA9" s="178">
        <f t="shared" si="16"/>
        <v>0</v>
      </c>
      <c r="AB9" s="178">
        <f t="shared" si="16"/>
        <v>0</v>
      </c>
      <c r="AC9" s="178">
        <f t="shared" si="16"/>
        <v>0</v>
      </c>
      <c r="AD9" s="178">
        <f t="shared" si="16"/>
        <v>0</v>
      </c>
      <c r="AE9" s="178">
        <f t="shared" si="16"/>
        <v>0</v>
      </c>
      <c r="AF9" s="178">
        <f t="shared" si="16"/>
        <v>0</v>
      </c>
      <c r="AG9" s="178">
        <f t="shared" si="16"/>
        <v>0</v>
      </c>
      <c r="AH9" s="178">
        <f t="shared" si="16"/>
        <v>0</v>
      </c>
      <c r="AI9" s="178">
        <f t="shared" si="16"/>
        <v>0</v>
      </c>
      <c r="AJ9" s="178">
        <f t="shared" si="16"/>
        <v>0</v>
      </c>
      <c r="AK9" s="178">
        <f t="shared" si="16"/>
        <v>0</v>
      </c>
      <c r="AL9" s="178">
        <f t="shared" si="16"/>
        <v>0</v>
      </c>
      <c r="AM9" s="178">
        <f t="shared" si="16"/>
        <v>0</v>
      </c>
      <c r="AN9" s="178">
        <f t="shared" si="16"/>
        <v>0</v>
      </c>
      <c r="AO9" s="178">
        <f t="shared" si="16"/>
        <v>0</v>
      </c>
      <c r="AP9" s="178">
        <f t="shared" si="16"/>
        <v>0</v>
      </c>
      <c r="AQ9" s="178">
        <f t="shared" si="16"/>
        <v>0</v>
      </c>
      <c r="AR9" s="178">
        <f t="shared" si="16"/>
        <v>0</v>
      </c>
      <c r="AS9" s="178">
        <f t="shared" si="16"/>
        <v>0</v>
      </c>
      <c r="AT9" s="178">
        <f t="shared" si="16"/>
        <v>0</v>
      </c>
      <c r="AU9" s="178">
        <f t="shared" si="16"/>
        <v>0</v>
      </c>
      <c r="AV9" s="178">
        <f t="shared" si="16"/>
        <v>0</v>
      </c>
      <c r="AW9" s="178">
        <f t="shared" si="16"/>
        <v>0</v>
      </c>
      <c r="AX9" s="178">
        <f t="shared" si="16"/>
        <v>0</v>
      </c>
      <c r="AY9" s="178">
        <f t="shared" si="16"/>
        <v>0</v>
      </c>
      <c r="AZ9" s="178">
        <f t="shared" si="16"/>
        <v>0</v>
      </c>
      <c r="BA9" s="178">
        <f t="shared" si="16"/>
        <v>0</v>
      </c>
      <c r="BB9" s="178">
        <f t="shared" si="16"/>
        <v>0</v>
      </c>
      <c r="BC9" s="178">
        <f t="shared" si="16"/>
        <v>0</v>
      </c>
      <c r="BD9" s="178">
        <f t="shared" si="16"/>
        <v>0</v>
      </c>
      <c r="BE9" s="178">
        <f t="shared" si="16"/>
        <v>0</v>
      </c>
      <c r="BF9" s="178">
        <f t="shared" si="16"/>
        <v>0</v>
      </c>
      <c r="BG9" s="178">
        <f t="shared" si="16"/>
        <v>0</v>
      </c>
      <c r="BH9" s="178">
        <f t="shared" si="16"/>
        <v>0</v>
      </c>
      <c r="BI9" s="178">
        <f t="shared" si="16"/>
        <v>0</v>
      </c>
      <c r="BJ9" s="178">
        <f t="shared" si="16"/>
        <v>0</v>
      </c>
      <c r="BK9" s="178">
        <f t="shared" si="16"/>
        <v>0</v>
      </c>
      <c r="BL9" s="178">
        <f t="shared" si="16"/>
        <v>0</v>
      </c>
      <c r="BM9" s="178">
        <f t="shared" si="16"/>
        <v>0</v>
      </c>
      <c r="BN9" s="178">
        <f t="shared" si="16"/>
        <v>0</v>
      </c>
      <c r="BO9" s="178">
        <f t="shared" si="16"/>
        <v>0</v>
      </c>
      <c r="BP9" s="178">
        <f t="shared" si="16"/>
        <v>0</v>
      </c>
      <c r="BQ9" s="178">
        <f t="shared" si="16"/>
        <v>0</v>
      </c>
      <c r="BR9" s="178">
        <f t="shared" si="16"/>
        <v>0</v>
      </c>
      <c r="BS9" s="178">
        <f t="shared" si="16"/>
        <v>0</v>
      </c>
      <c r="BT9" s="178">
        <f t="shared" si="16"/>
        <v>0</v>
      </c>
      <c r="BU9" s="178">
        <f t="shared" si="16"/>
        <v>0</v>
      </c>
      <c r="BV9" s="178">
        <f t="shared" si="17"/>
        <v>0</v>
      </c>
      <c r="BW9" s="178">
        <f t="shared" si="17"/>
        <v>0</v>
      </c>
      <c r="BX9" s="178">
        <f t="shared" si="17"/>
        <v>0</v>
      </c>
      <c r="BY9" s="178">
        <f t="shared" si="17"/>
        <v>0</v>
      </c>
      <c r="BZ9" s="178">
        <f t="shared" si="17"/>
        <v>0</v>
      </c>
      <c r="CA9" s="178">
        <f t="shared" si="17"/>
        <v>0</v>
      </c>
      <c r="CB9" s="178">
        <f t="shared" si="17"/>
        <v>0</v>
      </c>
      <c r="CC9" s="178">
        <f t="shared" si="17"/>
        <v>0</v>
      </c>
      <c r="CD9" s="178">
        <f t="shared" si="17"/>
        <v>0</v>
      </c>
      <c r="CE9" s="178">
        <f t="shared" si="17"/>
        <v>0</v>
      </c>
      <c r="CF9" s="178">
        <f t="shared" si="17"/>
        <v>0</v>
      </c>
      <c r="CG9" s="178">
        <f t="shared" si="17"/>
        <v>0</v>
      </c>
      <c r="CH9" s="178">
        <f t="shared" si="17"/>
        <v>0</v>
      </c>
      <c r="CI9" s="178">
        <f t="shared" si="17"/>
        <v>0</v>
      </c>
      <c r="CJ9" s="178">
        <f t="shared" si="17"/>
        <v>0</v>
      </c>
      <c r="CK9" s="178">
        <f t="shared" si="17"/>
        <v>0</v>
      </c>
      <c r="CL9" s="178">
        <f t="shared" si="17"/>
        <v>0</v>
      </c>
      <c r="CM9" s="178">
        <f t="shared" si="17"/>
        <v>0</v>
      </c>
      <c r="CN9" s="178">
        <f t="shared" si="17"/>
        <v>0</v>
      </c>
      <c r="CO9" s="178">
        <f t="shared" si="17"/>
        <v>0</v>
      </c>
      <c r="CP9" s="178">
        <f t="shared" si="17"/>
        <v>0</v>
      </c>
      <c r="CQ9" s="178">
        <f t="shared" si="17"/>
        <v>0</v>
      </c>
      <c r="CR9" s="178">
        <f t="shared" si="17"/>
        <v>0</v>
      </c>
      <c r="CS9" s="178">
        <f t="shared" si="17"/>
        <v>0</v>
      </c>
      <c r="CT9" s="178">
        <f t="shared" si="17"/>
        <v>0</v>
      </c>
      <c r="CU9" s="178">
        <f t="shared" si="17"/>
        <v>0</v>
      </c>
      <c r="CV9" s="178">
        <f t="shared" si="17"/>
        <v>0</v>
      </c>
      <c r="CW9" s="178">
        <f t="shared" si="17"/>
        <v>0</v>
      </c>
      <c r="CX9" s="178">
        <f t="shared" si="17"/>
        <v>0</v>
      </c>
      <c r="CY9" s="178">
        <f t="shared" si="17"/>
        <v>0</v>
      </c>
      <c r="CZ9" s="178">
        <f t="shared" si="17"/>
        <v>0</v>
      </c>
      <c r="DA9" s="178">
        <f t="shared" si="17"/>
        <v>0</v>
      </c>
      <c r="DB9" s="178">
        <f t="shared" si="17"/>
        <v>0</v>
      </c>
      <c r="DC9" s="178">
        <f t="shared" si="17"/>
        <v>0</v>
      </c>
      <c r="DD9" s="178">
        <f t="shared" si="17"/>
        <v>0</v>
      </c>
      <c r="DE9" s="178">
        <f t="shared" si="17"/>
        <v>0</v>
      </c>
      <c r="DF9" s="178">
        <f t="shared" si="17"/>
        <v>0</v>
      </c>
      <c r="DG9" s="178">
        <f t="shared" si="17"/>
        <v>0</v>
      </c>
      <c r="DH9" s="178">
        <f t="shared" si="17"/>
        <v>0</v>
      </c>
      <c r="DI9" s="178">
        <f t="shared" si="17"/>
        <v>0</v>
      </c>
      <c r="DJ9" s="178">
        <f t="shared" si="17"/>
        <v>0</v>
      </c>
      <c r="DK9" s="178">
        <f t="shared" si="17"/>
        <v>0</v>
      </c>
      <c r="DL9" s="178">
        <f t="shared" si="17"/>
        <v>0</v>
      </c>
      <c r="DM9" s="178">
        <f t="shared" si="17"/>
        <v>0</v>
      </c>
      <c r="DN9" s="178">
        <f t="shared" si="17"/>
        <v>0</v>
      </c>
      <c r="DO9" s="178">
        <f t="shared" si="17"/>
        <v>0</v>
      </c>
      <c r="DP9" s="178">
        <f t="shared" si="17"/>
        <v>0</v>
      </c>
      <c r="DQ9" s="178">
        <f t="shared" si="17"/>
        <v>0</v>
      </c>
      <c r="DR9" s="178">
        <f t="shared" si="17"/>
        <v>0</v>
      </c>
      <c r="DS9" s="178">
        <f t="shared" si="17"/>
        <v>0</v>
      </c>
      <c r="DT9" s="178">
        <f t="shared" si="17"/>
        <v>0</v>
      </c>
      <c r="DU9" s="178">
        <f t="shared" si="17"/>
        <v>0</v>
      </c>
      <c r="DV9" s="178">
        <f t="shared" si="17"/>
        <v>0</v>
      </c>
      <c r="DW9" s="178">
        <f t="shared" si="17"/>
        <v>0</v>
      </c>
      <c r="DX9" s="178">
        <f t="shared" si="17"/>
        <v>0</v>
      </c>
      <c r="DY9" s="178">
        <f t="shared" si="17"/>
        <v>0</v>
      </c>
      <c r="DZ9" s="178">
        <f t="shared" si="17"/>
        <v>0</v>
      </c>
      <c r="EA9" s="178">
        <f t="shared" si="17"/>
        <v>0</v>
      </c>
      <c r="EB9" s="178">
        <f t="shared" si="17"/>
        <v>0</v>
      </c>
      <c r="EC9" s="178">
        <f t="shared" si="17"/>
        <v>0</v>
      </c>
      <c r="ED9" s="178">
        <f t="shared" si="17"/>
        <v>0</v>
      </c>
      <c r="EE9" s="178">
        <f t="shared" si="17"/>
        <v>0</v>
      </c>
      <c r="EF9" s="178">
        <f t="shared" si="17"/>
        <v>0</v>
      </c>
      <c r="EG9" s="178">
        <f t="shared" si="17"/>
        <v>0</v>
      </c>
      <c r="EH9" s="178">
        <f t="shared" si="12"/>
        <v>0</v>
      </c>
      <c r="EI9" s="178">
        <f t="shared" si="12"/>
        <v>0</v>
      </c>
      <c r="EJ9" s="178">
        <f t="shared" si="12"/>
        <v>0</v>
      </c>
      <c r="EK9" s="178">
        <f t="shared" si="12"/>
        <v>0</v>
      </c>
      <c r="EL9" s="178">
        <f t="shared" si="12"/>
        <v>0</v>
      </c>
      <c r="EM9" s="178">
        <f t="shared" si="12"/>
        <v>0</v>
      </c>
      <c r="EN9" s="178">
        <f t="shared" si="12"/>
        <v>0</v>
      </c>
      <c r="EO9" s="178">
        <f t="shared" si="12"/>
        <v>0</v>
      </c>
      <c r="EP9" s="178">
        <f t="shared" si="12"/>
        <v>0</v>
      </c>
      <c r="EQ9" s="178">
        <f t="shared" si="12"/>
        <v>0</v>
      </c>
      <c r="ER9" s="178">
        <f t="shared" si="12"/>
        <v>0</v>
      </c>
      <c r="ES9" s="178">
        <f t="shared" si="12"/>
        <v>0</v>
      </c>
      <c r="ET9" s="178">
        <f t="shared" si="12"/>
        <v>0</v>
      </c>
      <c r="EU9" s="178">
        <f t="shared" si="12"/>
        <v>0</v>
      </c>
      <c r="EV9" s="178">
        <f t="shared" si="12"/>
        <v>0</v>
      </c>
      <c r="EW9" s="178">
        <f t="shared" si="12"/>
        <v>0</v>
      </c>
      <c r="EX9" s="178">
        <f t="shared" si="12"/>
        <v>0</v>
      </c>
      <c r="EY9" s="178">
        <f t="shared" si="12"/>
        <v>0</v>
      </c>
      <c r="EZ9" s="178">
        <f t="shared" si="12"/>
        <v>0</v>
      </c>
      <c r="FA9" s="178">
        <f t="shared" si="12"/>
        <v>0</v>
      </c>
      <c r="FB9" s="178">
        <f t="shared" si="12"/>
        <v>0</v>
      </c>
      <c r="FC9" s="178">
        <f t="shared" si="12"/>
        <v>0</v>
      </c>
      <c r="FD9" s="178">
        <f t="shared" si="12"/>
        <v>0</v>
      </c>
      <c r="FE9" s="178">
        <f t="shared" si="12"/>
        <v>0</v>
      </c>
      <c r="FF9" s="178">
        <f t="shared" si="12"/>
        <v>0</v>
      </c>
      <c r="FG9" s="178">
        <f t="shared" si="12"/>
        <v>0</v>
      </c>
      <c r="FH9" s="178">
        <f t="shared" si="12"/>
        <v>0</v>
      </c>
      <c r="FI9" s="178">
        <f t="shared" si="12"/>
        <v>0</v>
      </c>
      <c r="FJ9" s="178">
        <f t="shared" si="12"/>
        <v>0</v>
      </c>
      <c r="FK9" s="178">
        <f t="shared" si="12"/>
        <v>0</v>
      </c>
      <c r="FL9" s="178">
        <f t="shared" si="12"/>
        <v>0</v>
      </c>
      <c r="FM9" s="178">
        <f t="shared" si="12"/>
        <v>0</v>
      </c>
      <c r="FN9" s="178">
        <f t="shared" si="12"/>
        <v>0</v>
      </c>
      <c r="FO9" s="233">
        <f t="shared" si="12"/>
        <v>0</v>
      </c>
    </row>
    <row r="10" spans="2:171" x14ac:dyDescent="0.4">
      <c r="B10" s="227" t="s">
        <v>84</v>
      </c>
      <c r="C10" s="228">
        <v>0</v>
      </c>
      <c r="D10" s="229">
        <f t="shared" si="13"/>
        <v>0</v>
      </c>
      <c r="E10" s="230">
        <f t="shared" si="9"/>
        <v>0</v>
      </c>
      <c r="F10" s="231">
        <v>1</v>
      </c>
      <c r="G10" s="231">
        <v>1</v>
      </c>
      <c r="H10" s="232">
        <f t="shared" si="14"/>
        <v>1</v>
      </c>
      <c r="I10" s="178">
        <f t="shared" si="15"/>
        <v>0</v>
      </c>
      <c r="J10" s="178">
        <f t="shared" si="16"/>
        <v>0</v>
      </c>
      <c r="K10" s="178">
        <f t="shared" si="16"/>
        <v>0</v>
      </c>
      <c r="L10" s="178">
        <f t="shared" si="16"/>
        <v>0</v>
      </c>
      <c r="M10" s="178">
        <f t="shared" si="16"/>
        <v>0</v>
      </c>
      <c r="N10" s="178">
        <f t="shared" si="16"/>
        <v>0</v>
      </c>
      <c r="O10" s="178">
        <f t="shared" si="16"/>
        <v>0</v>
      </c>
      <c r="P10" s="178">
        <f t="shared" si="16"/>
        <v>0</v>
      </c>
      <c r="Q10" s="178">
        <f t="shared" si="16"/>
        <v>0</v>
      </c>
      <c r="R10" s="178">
        <f t="shared" si="16"/>
        <v>0</v>
      </c>
      <c r="S10" s="178">
        <f t="shared" si="16"/>
        <v>0</v>
      </c>
      <c r="T10" s="178">
        <f t="shared" si="16"/>
        <v>0</v>
      </c>
      <c r="U10" s="178">
        <f t="shared" si="16"/>
        <v>0</v>
      </c>
      <c r="V10" s="178">
        <f t="shared" si="16"/>
        <v>0</v>
      </c>
      <c r="W10" s="178">
        <f t="shared" si="16"/>
        <v>0</v>
      </c>
      <c r="X10" s="178">
        <f t="shared" si="16"/>
        <v>0</v>
      </c>
      <c r="Y10" s="178">
        <f t="shared" si="16"/>
        <v>0</v>
      </c>
      <c r="Z10" s="178">
        <f t="shared" si="16"/>
        <v>0</v>
      </c>
      <c r="AA10" s="178">
        <f t="shared" si="16"/>
        <v>0</v>
      </c>
      <c r="AB10" s="178">
        <f t="shared" si="16"/>
        <v>0</v>
      </c>
      <c r="AC10" s="178">
        <f t="shared" si="16"/>
        <v>0</v>
      </c>
      <c r="AD10" s="178">
        <f t="shared" si="16"/>
        <v>0</v>
      </c>
      <c r="AE10" s="178">
        <f t="shared" si="16"/>
        <v>0</v>
      </c>
      <c r="AF10" s="178">
        <f t="shared" si="16"/>
        <v>0</v>
      </c>
      <c r="AG10" s="178">
        <f t="shared" si="16"/>
        <v>0</v>
      </c>
      <c r="AH10" s="178">
        <f t="shared" si="16"/>
        <v>0</v>
      </c>
      <c r="AI10" s="178">
        <f t="shared" si="16"/>
        <v>0</v>
      </c>
      <c r="AJ10" s="178">
        <f t="shared" si="16"/>
        <v>0</v>
      </c>
      <c r="AK10" s="178">
        <f t="shared" si="16"/>
        <v>0</v>
      </c>
      <c r="AL10" s="178">
        <f t="shared" si="16"/>
        <v>0</v>
      </c>
      <c r="AM10" s="178">
        <f t="shared" si="16"/>
        <v>0</v>
      </c>
      <c r="AN10" s="178">
        <f t="shared" si="16"/>
        <v>0</v>
      </c>
      <c r="AO10" s="178">
        <f t="shared" si="16"/>
        <v>0</v>
      </c>
      <c r="AP10" s="178">
        <f t="shared" si="16"/>
        <v>0</v>
      </c>
      <c r="AQ10" s="178">
        <f t="shared" si="16"/>
        <v>0</v>
      </c>
      <c r="AR10" s="178">
        <f t="shared" si="16"/>
        <v>0</v>
      </c>
      <c r="AS10" s="178">
        <f t="shared" si="16"/>
        <v>0</v>
      </c>
      <c r="AT10" s="178">
        <f t="shared" si="16"/>
        <v>0</v>
      </c>
      <c r="AU10" s="178">
        <f t="shared" si="16"/>
        <v>0</v>
      </c>
      <c r="AV10" s="178">
        <f t="shared" si="16"/>
        <v>0</v>
      </c>
      <c r="AW10" s="178">
        <f t="shared" si="16"/>
        <v>0</v>
      </c>
      <c r="AX10" s="178">
        <f t="shared" si="16"/>
        <v>0</v>
      </c>
      <c r="AY10" s="178">
        <f t="shared" si="16"/>
        <v>0</v>
      </c>
      <c r="AZ10" s="178">
        <f t="shared" si="16"/>
        <v>0</v>
      </c>
      <c r="BA10" s="178">
        <f t="shared" si="16"/>
        <v>0</v>
      </c>
      <c r="BB10" s="178">
        <f t="shared" si="16"/>
        <v>0</v>
      </c>
      <c r="BC10" s="178">
        <f t="shared" si="16"/>
        <v>0</v>
      </c>
      <c r="BD10" s="178">
        <f t="shared" si="16"/>
        <v>0</v>
      </c>
      <c r="BE10" s="178">
        <f t="shared" si="16"/>
        <v>0</v>
      </c>
      <c r="BF10" s="178">
        <f t="shared" si="16"/>
        <v>0</v>
      </c>
      <c r="BG10" s="178">
        <f t="shared" si="16"/>
        <v>0</v>
      </c>
      <c r="BH10" s="178">
        <f t="shared" si="16"/>
        <v>0</v>
      </c>
      <c r="BI10" s="178">
        <f t="shared" si="16"/>
        <v>0</v>
      </c>
      <c r="BJ10" s="178">
        <f t="shared" si="16"/>
        <v>0</v>
      </c>
      <c r="BK10" s="178">
        <f t="shared" si="16"/>
        <v>0</v>
      </c>
      <c r="BL10" s="178">
        <f t="shared" si="16"/>
        <v>0</v>
      </c>
      <c r="BM10" s="178">
        <f t="shared" si="16"/>
        <v>0</v>
      </c>
      <c r="BN10" s="178">
        <f t="shared" si="16"/>
        <v>0</v>
      </c>
      <c r="BO10" s="178">
        <f t="shared" si="16"/>
        <v>0</v>
      </c>
      <c r="BP10" s="178">
        <f t="shared" si="16"/>
        <v>0</v>
      </c>
      <c r="BQ10" s="178">
        <f t="shared" si="16"/>
        <v>0</v>
      </c>
      <c r="BR10" s="178">
        <f t="shared" si="16"/>
        <v>0</v>
      </c>
      <c r="BS10" s="178">
        <f t="shared" si="16"/>
        <v>0</v>
      </c>
      <c r="BT10" s="178">
        <f t="shared" si="16"/>
        <v>0</v>
      </c>
      <c r="BU10" s="178">
        <f t="shared" si="16"/>
        <v>0</v>
      </c>
      <c r="BV10" s="178">
        <f t="shared" si="17"/>
        <v>0</v>
      </c>
      <c r="BW10" s="178">
        <f t="shared" si="17"/>
        <v>0</v>
      </c>
      <c r="BX10" s="178">
        <f t="shared" si="17"/>
        <v>0</v>
      </c>
      <c r="BY10" s="178">
        <f t="shared" si="17"/>
        <v>0</v>
      </c>
      <c r="BZ10" s="178">
        <f t="shared" si="17"/>
        <v>0</v>
      </c>
      <c r="CA10" s="178">
        <f t="shared" si="17"/>
        <v>0</v>
      </c>
      <c r="CB10" s="178">
        <f t="shared" si="17"/>
        <v>0</v>
      </c>
      <c r="CC10" s="178">
        <f t="shared" si="17"/>
        <v>0</v>
      </c>
      <c r="CD10" s="178">
        <f t="shared" si="17"/>
        <v>0</v>
      </c>
      <c r="CE10" s="178">
        <f t="shared" si="17"/>
        <v>0</v>
      </c>
      <c r="CF10" s="178">
        <f t="shared" si="17"/>
        <v>0</v>
      </c>
      <c r="CG10" s="178">
        <f t="shared" si="17"/>
        <v>0</v>
      </c>
      <c r="CH10" s="178">
        <f t="shared" si="17"/>
        <v>0</v>
      </c>
      <c r="CI10" s="178">
        <f t="shared" si="17"/>
        <v>0</v>
      </c>
      <c r="CJ10" s="178">
        <f t="shared" si="17"/>
        <v>0</v>
      </c>
      <c r="CK10" s="178">
        <f t="shared" si="17"/>
        <v>0</v>
      </c>
      <c r="CL10" s="178">
        <f t="shared" si="17"/>
        <v>0</v>
      </c>
      <c r="CM10" s="178">
        <f t="shared" si="17"/>
        <v>0</v>
      </c>
      <c r="CN10" s="178">
        <f t="shared" si="17"/>
        <v>0</v>
      </c>
      <c r="CO10" s="178">
        <f t="shared" si="17"/>
        <v>0</v>
      </c>
      <c r="CP10" s="178">
        <f t="shared" si="17"/>
        <v>0</v>
      </c>
      <c r="CQ10" s="178">
        <f t="shared" si="17"/>
        <v>0</v>
      </c>
      <c r="CR10" s="178">
        <f t="shared" si="17"/>
        <v>0</v>
      </c>
      <c r="CS10" s="178">
        <f t="shared" si="17"/>
        <v>0</v>
      </c>
      <c r="CT10" s="178">
        <f t="shared" si="17"/>
        <v>0</v>
      </c>
      <c r="CU10" s="178">
        <f t="shared" si="17"/>
        <v>0</v>
      </c>
      <c r="CV10" s="178">
        <f t="shared" si="17"/>
        <v>0</v>
      </c>
      <c r="CW10" s="178">
        <f t="shared" si="17"/>
        <v>0</v>
      </c>
      <c r="CX10" s="178">
        <f t="shared" si="17"/>
        <v>0</v>
      </c>
      <c r="CY10" s="178">
        <f t="shared" si="17"/>
        <v>0</v>
      </c>
      <c r="CZ10" s="178">
        <f t="shared" si="17"/>
        <v>0</v>
      </c>
      <c r="DA10" s="178">
        <f t="shared" si="17"/>
        <v>0</v>
      </c>
      <c r="DB10" s="178">
        <f t="shared" si="17"/>
        <v>0</v>
      </c>
      <c r="DC10" s="178">
        <f t="shared" si="17"/>
        <v>0</v>
      </c>
      <c r="DD10" s="178">
        <f t="shared" si="17"/>
        <v>0</v>
      </c>
      <c r="DE10" s="178">
        <f t="shared" si="17"/>
        <v>0</v>
      </c>
      <c r="DF10" s="178">
        <f t="shared" si="17"/>
        <v>0</v>
      </c>
      <c r="DG10" s="178">
        <f t="shared" si="17"/>
        <v>0</v>
      </c>
      <c r="DH10" s="178">
        <f t="shared" si="17"/>
        <v>0</v>
      </c>
      <c r="DI10" s="178">
        <f t="shared" si="17"/>
        <v>0</v>
      </c>
      <c r="DJ10" s="178">
        <f t="shared" si="17"/>
        <v>0</v>
      </c>
      <c r="DK10" s="178">
        <f t="shared" si="17"/>
        <v>0</v>
      </c>
      <c r="DL10" s="178">
        <f t="shared" si="17"/>
        <v>0</v>
      </c>
      <c r="DM10" s="178">
        <f t="shared" si="17"/>
        <v>0</v>
      </c>
      <c r="DN10" s="178">
        <f t="shared" si="17"/>
        <v>0</v>
      </c>
      <c r="DO10" s="178">
        <f t="shared" si="17"/>
        <v>0</v>
      </c>
      <c r="DP10" s="178">
        <f t="shared" si="17"/>
        <v>0</v>
      </c>
      <c r="DQ10" s="178">
        <f t="shared" si="17"/>
        <v>0</v>
      </c>
      <c r="DR10" s="178">
        <f t="shared" si="17"/>
        <v>0</v>
      </c>
      <c r="DS10" s="178">
        <f t="shared" si="17"/>
        <v>0</v>
      </c>
      <c r="DT10" s="178">
        <f t="shared" si="17"/>
        <v>0</v>
      </c>
      <c r="DU10" s="178">
        <f t="shared" si="17"/>
        <v>0</v>
      </c>
      <c r="DV10" s="178">
        <f t="shared" si="17"/>
        <v>0</v>
      </c>
      <c r="DW10" s="178">
        <f t="shared" si="17"/>
        <v>0</v>
      </c>
      <c r="DX10" s="178">
        <f t="shared" si="17"/>
        <v>0</v>
      </c>
      <c r="DY10" s="178">
        <f t="shared" si="17"/>
        <v>0</v>
      </c>
      <c r="DZ10" s="178">
        <f t="shared" si="17"/>
        <v>0</v>
      </c>
      <c r="EA10" s="178">
        <f t="shared" si="17"/>
        <v>0</v>
      </c>
      <c r="EB10" s="178">
        <f t="shared" si="17"/>
        <v>0</v>
      </c>
      <c r="EC10" s="178">
        <f t="shared" si="17"/>
        <v>0</v>
      </c>
      <c r="ED10" s="178">
        <f t="shared" si="17"/>
        <v>0</v>
      </c>
      <c r="EE10" s="178">
        <f t="shared" si="17"/>
        <v>0</v>
      </c>
      <c r="EF10" s="178">
        <f t="shared" si="17"/>
        <v>0</v>
      </c>
      <c r="EG10" s="178">
        <f t="shared" si="17"/>
        <v>0</v>
      </c>
      <c r="EH10" s="178">
        <f t="shared" si="12"/>
        <v>0</v>
      </c>
      <c r="EI10" s="178">
        <f t="shared" si="12"/>
        <v>0</v>
      </c>
      <c r="EJ10" s="178">
        <f t="shared" si="12"/>
        <v>0</v>
      </c>
      <c r="EK10" s="178">
        <f t="shared" si="12"/>
        <v>0</v>
      </c>
      <c r="EL10" s="178">
        <f t="shared" si="12"/>
        <v>0</v>
      </c>
      <c r="EM10" s="178">
        <f t="shared" si="12"/>
        <v>0</v>
      </c>
      <c r="EN10" s="178">
        <f t="shared" si="12"/>
        <v>0</v>
      </c>
      <c r="EO10" s="178">
        <f t="shared" si="12"/>
        <v>0</v>
      </c>
      <c r="EP10" s="178">
        <f t="shared" si="12"/>
        <v>0</v>
      </c>
      <c r="EQ10" s="178">
        <f t="shared" si="12"/>
        <v>0</v>
      </c>
      <c r="ER10" s="178">
        <f t="shared" si="12"/>
        <v>0</v>
      </c>
      <c r="ES10" s="178">
        <f t="shared" si="12"/>
        <v>0</v>
      </c>
      <c r="ET10" s="178">
        <f t="shared" si="12"/>
        <v>0</v>
      </c>
      <c r="EU10" s="178">
        <f t="shared" si="12"/>
        <v>0</v>
      </c>
      <c r="EV10" s="178">
        <f t="shared" si="12"/>
        <v>0</v>
      </c>
      <c r="EW10" s="178">
        <f t="shared" si="12"/>
        <v>0</v>
      </c>
      <c r="EX10" s="178">
        <f t="shared" si="12"/>
        <v>0</v>
      </c>
      <c r="EY10" s="178">
        <f t="shared" si="12"/>
        <v>0</v>
      </c>
      <c r="EZ10" s="178">
        <f t="shared" si="12"/>
        <v>0</v>
      </c>
      <c r="FA10" s="178">
        <f t="shared" si="12"/>
        <v>0</v>
      </c>
      <c r="FB10" s="178">
        <f t="shared" si="12"/>
        <v>0</v>
      </c>
      <c r="FC10" s="178">
        <f t="shared" si="12"/>
        <v>0</v>
      </c>
      <c r="FD10" s="178">
        <f t="shared" si="12"/>
        <v>0</v>
      </c>
      <c r="FE10" s="178">
        <f t="shared" si="12"/>
        <v>0</v>
      </c>
      <c r="FF10" s="178">
        <f t="shared" si="12"/>
        <v>0</v>
      </c>
      <c r="FG10" s="178">
        <f t="shared" si="12"/>
        <v>0</v>
      </c>
      <c r="FH10" s="178">
        <f t="shared" si="12"/>
        <v>0</v>
      </c>
      <c r="FI10" s="178">
        <f t="shared" si="12"/>
        <v>0</v>
      </c>
      <c r="FJ10" s="178">
        <f t="shared" si="12"/>
        <v>0</v>
      </c>
      <c r="FK10" s="178">
        <f t="shared" si="12"/>
        <v>0</v>
      </c>
      <c r="FL10" s="178">
        <f t="shared" si="12"/>
        <v>0</v>
      </c>
      <c r="FM10" s="178">
        <f t="shared" si="12"/>
        <v>0</v>
      </c>
      <c r="FN10" s="178">
        <f t="shared" si="12"/>
        <v>0</v>
      </c>
      <c r="FO10" s="233">
        <f t="shared" si="12"/>
        <v>0</v>
      </c>
    </row>
    <row r="11" spans="2:171" x14ac:dyDescent="0.4">
      <c r="B11" s="227" t="s">
        <v>272</v>
      </c>
      <c r="C11" s="228">
        <v>100000</v>
      </c>
      <c r="D11" s="229">
        <f t="shared" si="13"/>
        <v>0</v>
      </c>
      <c r="E11" s="230">
        <f t="shared" si="9"/>
        <v>714.28571428571433</v>
      </c>
      <c r="F11" s="231">
        <v>3</v>
      </c>
      <c r="G11" s="231">
        <v>27</v>
      </c>
      <c r="H11" s="232">
        <f t="shared" si="14"/>
        <v>25</v>
      </c>
      <c r="I11" s="178">
        <f t="shared" si="15"/>
        <v>0</v>
      </c>
      <c r="J11" s="178">
        <f t="shared" si="16"/>
        <v>0</v>
      </c>
      <c r="K11" s="178">
        <f t="shared" si="16"/>
        <v>4000</v>
      </c>
      <c r="L11" s="178">
        <f t="shared" si="16"/>
        <v>4000</v>
      </c>
      <c r="M11" s="178">
        <f t="shared" si="16"/>
        <v>4000</v>
      </c>
      <c r="N11" s="178">
        <f t="shared" si="16"/>
        <v>4000</v>
      </c>
      <c r="O11" s="178">
        <f t="shared" si="16"/>
        <v>4000</v>
      </c>
      <c r="P11" s="178">
        <f t="shared" si="16"/>
        <v>4000</v>
      </c>
      <c r="Q11" s="178">
        <f t="shared" si="16"/>
        <v>4000</v>
      </c>
      <c r="R11" s="178">
        <f t="shared" si="16"/>
        <v>4000</v>
      </c>
      <c r="S11" s="178">
        <f t="shared" si="16"/>
        <v>4000</v>
      </c>
      <c r="T11" s="178">
        <f t="shared" si="16"/>
        <v>4000</v>
      </c>
      <c r="U11" s="178">
        <f t="shared" si="16"/>
        <v>4000</v>
      </c>
      <c r="V11" s="178">
        <f t="shared" si="16"/>
        <v>4000</v>
      </c>
      <c r="W11" s="178">
        <f t="shared" si="16"/>
        <v>4000</v>
      </c>
      <c r="X11" s="178">
        <f t="shared" si="16"/>
        <v>4000</v>
      </c>
      <c r="Y11" s="178">
        <f t="shared" si="16"/>
        <v>4000</v>
      </c>
      <c r="Z11" s="178">
        <f t="shared" si="16"/>
        <v>4000</v>
      </c>
      <c r="AA11" s="178">
        <f t="shared" si="16"/>
        <v>4000</v>
      </c>
      <c r="AB11" s="178">
        <f t="shared" si="16"/>
        <v>4000</v>
      </c>
      <c r="AC11" s="178">
        <f t="shared" si="16"/>
        <v>4000</v>
      </c>
      <c r="AD11" s="178">
        <f t="shared" si="16"/>
        <v>4000</v>
      </c>
      <c r="AE11" s="178">
        <f t="shared" si="16"/>
        <v>4000</v>
      </c>
      <c r="AF11" s="178">
        <f t="shared" si="16"/>
        <v>4000</v>
      </c>
      <c r="AG11" s="178">
        <f t="shared" si="16"/>
        <v>4000</v>
      </c>
      <c r="AH11" s="178">
        <f t="shared" si="16"/>
        <v>4000</v>
      </c>
      <c r="AI11" s="178">
        <f t="shared" si="16"/>
        <v>4000</v>
      </c>
      <c r="AJ11" s="178">
        <f t="shared" si="16"/>
        <v>0</v>
      </c>
      <c r="AK11" s="178">
        <f t="shared" si="16"/>
        <v>0</v>
      </c>
      <c r="AL11" s="178">
        <f t="shared" si="16"/>
        <v>0</v>
      </c>
      <c r="AM11" s="178">
        <f t="shared" si="16"/>
        <v>0</v>
      </c>
      <c r="AN11" s="178">
        <f t="shared" si="16"/>
        <v>0</v>
      </c>
      <c r="AO11" s="178">
        <f t="shared" si="16"/>
        <v>0</v>
      </c>
      <c r="AP11" s="178">
        <f t="shared" si="16"/>
        <v>0</v>
      </c>
      <c r="AQ11" s="178">
        <f t="shared" si="16"/>
        <v>0</v>
      </c>
      <c r="AR11" s="178">
        <f t="shared" si="16"/>
        <v>0</v>
      </c>
      <c r="AS11" s="178">
        <f t="shared" si="16"/>
        <v>0</v>
      </c>
      <c r="AT11" s="178">
        <f t="shared" si="16"/>
        <v>0</v>
      </c>
      <c r="AU11" s="178">
        <f t="shared" si="16"/>
        <v>0</v>
      </c>
      <c r="AV11" s="178">
        <f t="shared" si="16"/>
        <v>0</v>
      </c>
      <c r="AW11" s="178">
        <f t="shared" si="16"/>
        <v>0</v>
      </c>
      <c r="AX11" s="178">
        <f t="shared" si="16"/>
        <v>0</v>
      </c>
      <c r="AY11" s="178">
        <f t="shared" si="16"/>
        <v>0</v>
      </c>
      <c r="AZ11" s="178">
        <f t="shared" si="16"/>
        <v>0</v>
      </c>
      <c r="BA11" s="178">
        <f t="shared" si="16"/>
        <v>0</v>
      </c>
      <c r="BB11" s="178">
        <f t="shared" si="16"/>
        <v>0</v>
      </c>
      <c r="BC11" s="178">
        <f t="shared" si="16"/>
        <v>0</v>
      </c>
      <c r="BD11" s="178">
        <f t="shared" si="16"/>
        <v>0</v>
      </c>
      <c r="BE11" s="178">
        <f t="shared" si="16"/>
        <v>0</v>
      </c>
      <c r="BF11" s="178">
        <f t="shared" si="16"/>
        <v>0</v>
      </c>
      <c r="BG11" s="178">
        <f t="shared" si="16"/>
        <v>0</v>
      </c>
      <c r="BH11" s="178">
        <f t="shared" si="16"/>
        <v>0</v>
      </c>
      <c r="BI11" s="178">
        <f t="shared" si="16"/>
        <v>0</v>
      </c>
      <c r="BJ11" s="178">
        <f t="shared" si="16"/>
        <v>0</v>
      </c>
      <c r="BK11" s="178">
        <f t="shared" si="16"/>
        <v>0</v>
      </c>
      <c r="BL11" s="178">
        <f t="shared" si="16"/>
        <v>0</v>
      </c>
      <c r="BM11" s="178">
        <f t="shared" si="16"/>
        <v>0</v>
      </c>
      <c r="BN11" s="178">
        <f t="shared" si="16"/>
        <v>0</v>
      </c>
      <c r="BO11" s="178">
        <f t="shared" si="16"/>
        <v>0</v>
      </c>
      <c r="BP11" s="178">
        <f t="shared" si="16"/>
        <v>0</v>
      </c>
      <c r="BQ11" s="178">
        <f t="shared" si="16"/>
        <v>0</v>
      </c>
      <c r="BR11" s="178">
        <f t="shared" si="16"/>
        <v>0</v>
      </c>
      <c r="BS11" s="178">
        <f t="shared" si="16"/>
        <v>0</v>
      </c>
      <c r="BT11" s="178">
        <f t="shared" si="16"/>
        <v>0</v>
      </c>
      <c r="BU11" s="178">
        <f t="shared" si="16"/>
        <v>0</v>
      </c>
      <c r="BV11" s="178">
        <f t="shared" si="17"/>
        <v>0</v>
      </c>
      <c r="BW11" s="178">
        <f t="shared" si="17"/>
        <v>0</v>
      </c>
      <c r="BX11" s="178">
        <f t="shared" si="17"/>
        <v>0</v>
      </c>
      <c r="BY11" s="178">
        <f t="shared" si="17"/>
        <v>0</v>
      </c>
      <c r="BZ11" s="178">
        <f t="shared" si="17"/>
        <v>0</v>
      </c>
      <c r="CA11" s="178">
        <f t="shared" si="17"/>
        <v>0</v>
      </c>
      <c r="CB11" s="178">
        <f t="shared" si="17"/>
        <v>0</v>
      </c>
      <c r="CC11" s="178">
        <f t="shared" si="17"/>
        <v>0</v>
      </c>
      <c r="CD11" s="178">
        <f t="shared" si="17"/>
        <v>0</v>
      </c>
      <c r="CE11" s="178">
        <f t="shared" si="17"/>
        <v>0</v>
      </c>
      <c r="CF11" s="178">
        <f t="shared" si="17"/>
        <v>0</v>
      </c>
      <c r="CG11" s="178">
        <f t="shared" si="17"/>
        <v>0</v>
      </c>
      <c r="CH11" s="178">
        <f t="shared" si="17"/>
        <v>0</v>
      </c>
      <c r="CI11" s="178">
        <f t="shared" si="17"/>
        <v>0</v>
      </c>
      <c r="CJ11" s="178">
        <f t="shared" si="17"/>
        <v>0</v>
      </c>
      <c r="CK11" s="178">
        <f t="shared" si="17"/>
        <v>0</v>
      </c>
      <c r="CL11" s="178">
        <f t="shared" si="17"/>
        <v>0</v>
      </c>
      <c r="CM11" s="178">
        <f t="shared" si="17"/>
        <v>0</v>
      </c>
      <c r="CN11" s="178">
        <f t="shared" si="17"/>
        <v>0</v>
      </c>
      <c r="CO11" s="178">
        <f t="shared" si="17"/>
        <v>0</v>
      </c>
      <c r="CP11" s="178">
        <f t="shared" si="17"/>
        <v>0</v>
      </c>
      <c r="CQ11" s="178">
        <f t="shared" si="17"/>
        <v>0</v>
      </c>
      <c r="CR11" s="178">
        <f t="shared" si="17"/>
        <v>0</v>
      </c>
      <c r="CS11" s="178">
        <f t="shared" si="17"/>
        <v>0</v>
      </c>
      <c r="CT11" s="178">
        <f t="shared" si="17"/>
        <v>0</v>
      </c>
      <c r="CU11" s="178">
        <f t="shared" si="17"/>
        <v>0</v>
      </c>
      <c r="CV11" s="178">
        <f t="shared" si="17"/>
        <v>0</v>
      </c>
      <c r="CW11" s="178">
        <f t="shared" si="17"/>
        <v>0</v>
      </c>
      <c r="CX11" s="178">
        <f t="shared" si="17"/>
        <v>0</v>
      </c>
      <c r="CY11" s="178">
        <f t="shared" si="17"/>
        <v>0</v>
      </c>
      <c r="CZ11" s="178">
        <f t="shared" si="17"/>
        <v>0</v>
      </c>
      <c r="DA11" s="178">
        <f t="shared" si="17"/>
        <v>0</v>
      </c>
      <c r="DB11" s="178">
        <f t="shared" si="17"/>
        <v>0</v>
      </c>
      <c r="DC11" s="178">
        <f t="shared" si="17"/>
        <v>0</v>
      </c>
      <c r="DD11" s="178">
        <f t="shared" si="17"/>
        <v>0</v>
      </c>
      <c r="DE11" s="178">
        <f t="shared" si="17"/>
        <v>0</v>
      </c>
      <c r="DF11" s="178">
        <f t="shared" si="17"/>
        <v>0</v>
      </c>
      <c r="DG11" s="178">
        <f t="shared" si="17"/>
        <v>0</v>
      </c>
      <c r="DH11" s="178">
        <f t="shared" si="17"/>
        <v>0</v>
      </c>
      <c r="DI11" s="178">
        <f t="shared" si="17"/>
        <v>0</v>
      </c>
      <c r="DJ11" s="178">
        <f t="shared" si="17"/>
        <v>0</v>
      </c>
      <c r="DK11" s="178">
        <f t="shared" si="17"/>
        <v>0</v>
      </c>
      <c r="DL11" s="178">
        <f t="shared" si="17"/>
        <v>0</v>
      </c>
      <c r="DM11" s="178">
        <f t="shared" si="17"/>
        <v>0</v>
      </c>
      <c r="DN11" s="178">
        <f t="shared" si="17"/>
        <v>0</v>
      </c>
      <c r="DO11" s="178">
        <f t="shared" si="17"/>
        <v>0</v>
      </c>
      <c r="DP11" s="178">
        <f t="shared" si="17"/>
        <v>0</v>
      </c>
      <c r="DQ11" s="178">
        <f t="shared" si="17"/>
        <v>0</v>
      </c>
      <c r="DR11" s="178">
        <f t="shared" si="17"/>
        <v>0</v>
      </c>
      <c r="DS11" s="178">
        <f t="shared" si="17"/>
        <v>0</v>
      </c>
      <c r="DT11" s="178">
        <f t="shared" si="17"/>
        <v>0</v>
      </c>
      <c r="DU11" s="178">
        <f t="shared" si="17"/>
        <v>0</v>
      </c>
      <c r="DV11" s="178">
        <f t="shared" si="17"/>
        <v>0</v>
      </c>
      <c r="DW11" s="178">
        <f t="shared" si="17"/>
        <v>0</v>
      </c>
      <c r="DX11" s="178">
        <f t="shared" si="17"/>
        <v>0</v>
      </c>
      <c r="DY11" s="178">
        <f t="shared" si="17"/>
        <v>0</v>
      </c>
      <c r="DZ11" s="178">
        <f t="shared" si="17"/>
        <v>0</v>
      </c>
      <c r="EA11" s="178">
        <f t="shared" si="17"/>
        <v>0</v>
      </c>
      <c r="EB11" s="178">
        <f t="shared" si="17"/>
        <v>0</v>
      </c>
      <c r="EC11" s="178">
        <f t="shared" si="17"/>
        <v>0</v>
      </c>
      <c r="ED11" s="178">
        <f t="shared" si="17"/>
        <v>0</v>
      </c>
      <c r="EE11" s="178">
        <f t="shared" si="17"/>
        <v>0</v>
      </c>
      <c r="EF11" s="178">
        <f t="shared" si="17"/>
        <v>0</v>
      </c>
      <c r="EG11" s="178">
        <f t="shared" si="17"/>
        <v>0</v>
      </c>
      <c r="EH11" s="178">
        <f t="shared" si="12"/>
        <v>0</v>
      </c>
      <c r="EI11" s="178">
        <f t="shared" si="12"/>
        <v>0</v>
      </c>
      <c r="EJ11" s="178">
        <f t="shared" si="12"/>
        <v>0</v>
      </c>
      <c r="EK11" s="178">
        <f t="shared" si="12"/>
        <v>0</v>
      </c>
      <c r="EL11" s="178">
        <f t="shared" si="12"/>
        <v>0</v>
      </c>
      <c r="EM11" s="178">
        <f t="shared" si="12"/>
        <v>0</v>
      </c>
      <c r="EN11" s="178">
        <f t="shared" si="12"/>
        <v>0</v>
      </c>
      <c r="EO11" s="178">
        <f t="shared" si="12"/>
        <v>0</v>
      </c>
      <c r="EP11" s="178">
        <f t="shared" si="12"/>
        <v>0</v>
      </c>
      <c r="EQ11" s="178">
        <f t="shared" si="12"/>
        <v>0</v>
      </c>
      <c r="ER11" s="178">
        <f t="shared" si="12"/>
        <v>0</v>
      </c>
      <c r="ES11" s="178">
        <f t="shared" si="12"/>
        <v>0</v>
      </c>
      <c r="ET11" s="178">
        <f t="shared" si="12"/>
        <v>0</v>
      </c>
      <c r="EU11" s="178">
        <f t="shared" si="12"/>
        <v>0</v>
      </c>
      <c r="EV11" s="178">
        <f t="shared" si="12"/>
        <v>0</v>
      </c>
      <c r="EW11" s="178">
        <f t="shared" si="12"/>
        <v>0</v>
      </c>
      <c r="EX11" s="178">
        <f t="shared" si="12"/>
        <v>0</v>
      </c>
      <c r="EY11" s="178">
        <f t="shared" si="12"/>
        <v>0</v>
      </c>
      <c r="EZ11" s="178">
        <f t="shared" si="12"/>
        <v>0</v>
      </c>
      <c r="FA11" s="178">
        <f t="shared" si="12"/>
        <v>0</v>
      </c>
      <c r="FB11" s="178">
        <f t="shared" si="12"/>
        <v>0</v>
      </c>
      <c r="FC11" s="178">
        <f t="shared" si="12"/>
        <v>0</v>
      </c>
      <c r="FD11" s="178">
        <f t="shared" si="12"/>
        <v>0</v>
      </c>
      <c r="FE11" s="178">
        <f t="shared" si="12"/>
        <v>0</v>
      </c>
      <c r="FF11" s="178">
        <f t="shared" si="12"/>
        <v>0</v>
      </c>
      <c r="FG11" s="178">
        <f t="shared" si="12"/>
        <v>0</v>
      </c>
      <c r="FH11" s="178">
        <f t="shared" si="12"/>
        <v>0</v>
      </c>
      <c r="FI11" s="178">
        <f t="shared" si="12"/>
        <v>0</v>
      </c>
      <c r="FJ11" s="178">
        <f t="shared" si="12"/>
        <v>0</v>
      </c>
      <c r="FK11" s="178">
        <f t="shared" si="12"/>
        <v>0</v>
      </c>
      <c r="FL11" s="178">
        <f t="shared" si="12"/>
        <v>0</v>
      </c>
      <c r="FM11" s="178">
        <f t="shared" si="12"/>
        <v>0</v>
      </c>
      <c r="FN11" s="178">
        <f t="shared" si="12"/>
        <v>0</v>
      </c>
      <c r="FO11" s="233">
        <f t="shared" si="12"/>
        <v>0</v>
      </c>
    </row>
    <row r="12" spans="2:171" x14ac:dyDescent="0.4">
      <c r="B12" s="227" t="s">
        <v>85</v>
      </c>
      <c r="C12" s="228">
        <v>0</v>
      </c>
      <c r="D12" s="229">
        <f t="shared" si="13"/>
        <v>0</v>
      </c>
      <c r="E12" s="230">
        <f t="shared" si="9"/>
        <v>0</v>
      </c>
      <c r="F12" s="231">
        <v>1</v>
      </c>
      <c r="G12" s="231">
        <v>1</v>
      </c>
      <c r="H12" s="232">
        <f t="shared" si="14"/>
        <v>1</v>
      </c>
      <c r="I12" s="178">
        <f t="shared" si="15"/>
        <v>0</v>
      </c>
      <c r="J12" s="178">
        <f t="shared" si="16"/>
        <v>0</v>
      </c>
      <c r="K12" s="178">
        <f t="shared" si="16"/>
        <v>0</v>
      </c>
      <c r="L12" s="178">
        <f t="shared" si="16"/>
        <v>0</v>
      </c>
      <c r="M12" s="178">
        <f t="shared" si="16"/>
        <v>0</v>
      </c>
      <c r="N12" s="178">
        <f t="shared" si="16"/>
        <v>0</v>
      </c>
      <c r="O12" s="178">
        <f t="shared" si="16"/>
        <v>0</v>
      </c>
      <c r="P12" s="178">
        <f t="shared" si="16"/>
        <v>0</v>
      </c>
      <c r="Q12" s="178">
        <f t="shared" si="16"/>
        <v>0</v>
      </c>
      <c r="R12" s="178">
        <f t="shared" si="16"/>
        <v>0</v>
      </c>
      <c r="S12" s="178">
        <f t="shared" si="16"/>
        <v>0</v>
      </c>
      <c r="T12" s="178">
        <f t="shared" si="16"/>
        <v>0</v>
      </c>
      <c r="U12" s="178">
        <f t="shared" si="16"/>
        <v>0</v>
      </c>
      <c r="V12" s="178">
        <f t="shared" si="16"/>
        <v>0</v>
      </c>
      <c r="W12" s="178">
        <f t="shared" si="16"/>
        <v>0</v>
      </c>
      <c r="X12" s="178">
        <f t="shared" si="16"/>
        <v>0</v>
      </c>
      <c r="Y12" s="178">
        <f t="shared" si="16"/>
        <v>0</v>
      </c>
      <c r="Z12" s="178">
        <f t="shared" si="16"/>
        <v>0</v>
      </c>
      <c r="AA12" s="178">
        <f t="shared" si="16"/>
        <v>0</v>
      </c>
      <c r="AB12" s="178">
        <f t="shared" si="16"/>
        <v>0</v>
      </c>
      <c r="AC12" s="178">
        <f t="shared" si="16"/>
        <v>0</v>
      </c>
      <c r="AD12" s="178">
        <f t="shared" si="16"/>
        <v>0</v>
      </c>
      <c r="AE12" s="178">
        <f t="shared" si="16"/>
        <v>0</v>
      </c>
      <c r="AF12" s="178">
        <f t="shared" si="16"/>
        <v>0</v>
      </c>
      <c r="AG12" s="178">
        <f t="shared" si="16"/>
        <v>0</v>
      </c>
      <c r="AH12" s="178">
        <f t="shared" si="16"/>
        <v>0</v>
      </c>
      <c r="AI12" s="178">
        <f t="shared" si="16"/>
        <v>0</v>
      </c>
      <c r="AJ12" s="178">
        <f t="shared" si="16"/>
        <v>0</v>
      </c>
      <c r="AK12" s="178">
        <f t="shared" si="16"/>
        <v>0</v>
      </c>
      <c r="AL12" s="178">
        <f t="shared" si="16"/>
        <v>0</v>
      </c>
      <c r="AM12" s="178">
        <f t="shared" si="16"/>
        <v>0</v>
      </c>
      <c r="AN12" s="178">
        <f t="shared" si="16"/>
        <v>0</v>
      </c>
      <c r="AO12" s="178">
        <f t="shared" si="16"/>
        <v>0</v>
      </c>
      <c r="AP12" s="178">
        <f t="shared" si="16"/>
        <v>0</v>
      </c>
      <c r="AQ12" s="178">
        <f t="shared" si="16"/>
        <v>0</v>
      </c>
      <c r="AR12" s="178">
        <f t="shared" si="16"/>
        <v>0</v>
      </c>
      <c r="AS12" s="178">
        <f t="shared" si="16"/>
        <v>0</v>
      </c>
      <c r="AT12" s="178">
        <f t="shared" si="16"/>
        <v>0</v>
      </c>
      <c r="AU12" s="178">
        <f t="shared" si="16"/>
        <v>0</v>
      </c>
      <c r="AV12" s="178">
        <f t="shared" si="16"/>
        <v>0</v>
      </c>
      <c r="AW12" s="178">
        <f t="shared" si="16"/>
        <v>0</v>
      </c>
      <c r="AX12" s="178">
        <f t="shared" si="16"/>
        <v>0</v>
      </c>
      <c r="AY12" s="178">
        <f t="shared" si="16"/>
        <v>0</v>
      </c>
      <c r="AZ12" s="178">
        <f t="shared" si="16"/>
        <v>0</v>
      </c>
      <c r="BA12" s="178">
        <f t="shared" si="16"/>
        <v>0</v>
      </c>
      <c r="BB12" s="178">
        <f t="shared" si="16"/>
        <v>0</v>
      </c>
      <c r="BC12" s="178">
        <f t="shared" si="16"/>
        <v>0</v>
      </c>
      <c r="BD12" s="178">
        <f t="shared" si="16"/>
        <v>0</v>
      </c>
      <c r="BE12" s="178">
        <f t="shared" si="16"/>
        <v>0</v>
      </c>
      <c r="BF12" s="178">
        <f t="shared" si="16"/>
        <v>0</v>
      </c>
      <c r="BG12" s="178">
        <f t="shared" si="16"/>
        <v>0</v>
      </c>
      <c r="BH12" s="178">
        <f t="shared" si="16"/>
        <v>0</v>
      </c>
      <c r="BI12" s="178">
        <f t="shared" si="16"/>
        <v>0</v>
      </c>
      <c r="BJ12" s="178">
        <f t="shared" si="16"/>
        <v>0</v>
      </c>
      <c r="BK12" s="178">
        <f t="shared" si="16"/>
        <v>0</v>
      </c>
      <c r="BL12" s="178">
        <f t="shared" si="16"/>
        <v>0</v>
      </c>
      <c r="BM12" s="178">
        <f t="shared" si="16"/>
        <v>0</v>
      </c>
      <c r="BN12" s="178">
        <f t="shared" si="16"/>
        <v>0</v>
      </c>
      <c r="BO12" s="178">
        <f t="shared" si="16"/>
        <v>0</v>
      </c>
      <c r="BP12" s="178">
        <f t="shared" si="16"/>
        <v>0</v>
      </c>
      <c r="BQ12" s="178">
        <f t="shared" si="16"/>
        <v>0</v>
      </c>
      <c r="BR12" s="178">
        <f t="shared" si="16"/>
        <v>0</v>
      </c>
      <c r="BS12" s="178">
        <f t="shared" si="16"/>
        <v>0</v>
      </c>
      <c r="BT12" s="178">
        <f t="shared" ref="BT12:CI29" si="18">IF(AND(BT$1&gt;=$F12,BT$1&lt;=$G12),$C12/($G12-$F12+1),0)</f>
        <v>0</v>
      </c>
      <c r="BU12" s="178">
        <f t="shared" si="18"/>
        <v>0</v>
      </c>
      <c r="BV12" s="178">
        <f t="shared" si="17"/>
        <v>0</v>
      </c>
      <c r="BW12" s="178">
        <f t="shared" si="17"/>
        <v>0</v>
      </c>
      <c r="BX12" s="178">
        <f t="shared" si="17"/>
        <v>0</v>
      </c>
      <c r="BY12" s="178">
        <f t="shared" si="17"/>
        <v>0</v>
      </c>
      <c r="BZ12" s="178">
        <f t="shared" si="17"/>
        <v>0</v>
      </c>
      <c r="CA12" s="178">
        <f t="shared" si="17"/>
        <v>0</v>
      </c>
      <c r="CB12" s="178">
        <f t="shared" si="17"/>
        <v>0</v>
      </c>
      <c r="CC12" s="178">
        <f t="shared" si="17"/>
        <v>0</v>
      </c>
      <c r="CD12" s="178">
        <f t="shared" si="17"/>
        <v>0</v>
      </c>
      <c r="CE12" s="178">
        <f t="shared" si="17"/>
        <v>0</v>
      </c>
      <c r="CF12" s="178">
        <f t="shared" si="17"/>
        <v>0</v>
      </c>
      <c r="CG12" s="178">
        <f t="shared" si="17"/>
        <v>0</v>
      </c>
      <c r="CH12" s="178">
        <f t="shared" si="17"/>
        <v>0</v>
      </c>
      <c r="CI12" s="178">
        <f t="shared" si="17"/>
        <v>0</v>
      </c>
      <c r="CJ12" s="178">
        <f t="shared" si="17"/>
        <v>0</v>
      </c>
      <c r="CK12" s="178">
        <f t="shared" si="17"/>
        <v>0</v>
      </c>
      <c r="CL12" s="178">
        <f t="shared" si="17"/>
        <v>0</v>
      </c>
      <c r="CM12" s="178">
        <f t="shared" si="17"/>
        <v>0</v>
      </c>
      <c r="CN12" s="178">
        <f t="shared" si="17"/>
        <v>0</v>
      </c>
      <c r="CO12" s="178">
        <f t="shared" si="17"/>
        <v>0</v>
      </c>
      <c r="CP12" s="178">
        <f t="shared" si="17"/>
        <v>0</v>
      </c>
      <c r="CQ12" s="178">
        <f t="shared" si="17"/>
        <v>0</v>
      </c>
      <c r="CR12" s="178">
        <f t="shared" si="17"/>
        <v>0</v>
      </c>
      <c r="CS12" s="178">
        <f t="shared" si="17"/>
        <v>0</v>
      </c>
      <c r="CT12" s="178">
        <f t="shared" si="17"/>
        <v>0</v>
      </c>
      <c r="CU12" s="178">
        <f t="shared" si="17"/>
        <v>0</v>
      </c>
      <c r="CV12" s="178">
        <f t="shared" si="17"/>
        <v>0</v>
      </c>
      <c r="CW12" s="178">
        <f t="shared" si="17"/>
        <v>0</v>
      </c>
      <c r="CX12" s="178">
        <f t="shared" si="17"/>
        <v>0</v>
      </c>
      <c r="CY12" s="178">
        <f t="shared" si="17"/>
        <v>0</v>
      </c>
      <c r="CZ12" s="178">
        <f t="shared" si="17"/>
        <v>0</v>
      </c>
      <c r="DA12" s="178">
        <f t="shared" si="17"/>
        <v>0</v>
      </c>
      <c r="DB12" s="178">
        <f t="shared" si="17"/>
        <v>0</v>
      </c>
      <c r="DC12" s="178">
        <f t="shared" si="17"/>
        <v>0</v>
      </c>
      <c r="DD12" s="178">
        <f t="shared" si="17"/>
        <v>0</v>
      </c>
      <c r="DE12" s="178">
        <f t="shared" si="17"/>
        <v>0</v>
      </c>
      <c r="DF12" s="178">
        <f t="shared" si="17"/>
        <v>0</v>
      </c>
      <c r="DG12" s="178">
        <f t="shared" si="17"/>
        <v>0</v>
      </c>
      <c r="DH12" s="178">
        <f t="shared" si="17"/>
        <v>0</v>
      </c>
      <c r="DI12" s="178">
        <f t="shared" si="17"/>
        <v>0</v>
      </c>
      <c r="DJ12" s="178">
        <f t="shared" si="17"/>
        <v>0</v>
      </c>
      <c r="DK12" s="178">
        <f t="shared" si="17"/>
        <v>0</v>
      </c>
      <c r="DL12" s="178">
        <f t="shared" si="17"/>
        <v>0</v>
      </c>
      <c r="DM12" s="178">
        <f t="shared" si="17"/>
        <v>0</v>
      </c>
      <c r="DN12" s="178">
        <f t="shared" si="17"/>
        <v>0</v>
      </c>
      <c r="DO12" s="178">
        <f t="shared" si="17"/>
        <v>0</v>
      </c>
      <c r="DP12" s="178">
        <f t="shared" si="17"/>
        <v>0</v>
      </c>
      <c r="DQ12" s="178">
        <f t="shared" si="17"/>
        <v>0</v>
      </c>
      <c r="DR12" s="178">
        <f t="shared" si="17"/>
        <v>0</v>
      </c>
      <c r="DS12" s="178">
        <f t="shared" si="17"/>
        <v>0</v>
      </c>
      <c r="DT12" s="178">
        <f t="shared" si="17"/>
        <v>0</v>
      </c>
      <c r="DU12" s="178">
        <f t="shared" si="17"/>
        <v>0</v>
      </c>
      <c r="DV12" s="178">
        <f t="shared" si="17"/>
        <v>0</v>
      </c>
      <c r="DW12" s="178">
        <f t="shared" si="17"/>
        <v>0</v>
      </c>
      <c r="DX12" s="178">
        <f t="shared" si="17"/>
        <v>0</v>
      </c>
      <c r="DY12" s="178">
        <f t="shared" si="17"/>
        <v>0</v>
      </c>
      <c r="DZ12" s="178">
        <f t="shared" si="17"/>
        <v>0</v>
      </c>
      <c r="EA12" s="178">
        <f t="shared" si="17"/>
        <v>0</v>
      </c>
      <c r="EB12" s="178">
        <f t="shared" si="17"/>
        <v>0</v>
      </c>
      <c r="EC12" s="178">
        <f t="shared" si="17"/>
        <v>0</v>
      </c>
      <c r="ED12" s="178">
        <f t="shared" si="17"/>
        <v>0</v>
      </c>
      <c r="EE12" s="178">
        <f t="shared" si="17"/>
        <v>0</v>
      </c>
      <c r="EF12" s="178">
        <f t="shared" ref="EF12:EU34" si="19">IF(AND(EF$1&gt;=$F12,EF$1&lt;=$G12),$C12/($G12-$F12+1),0)</f>
        <v>0</v>
      </c>
      <c r="EG12" s="178">
        <f t="shared" si="19"/>
        <v>0</v>
      </c>
      <c r="EH12" s="178">
        <f t="shared" si="12"/>
        <v>0</v>
      </c>
      <c r="EI12" s="178">
        <f t="shared" si="12"/>
        <v>0</v>
      </c>
      <c r="EJ12" s="178">
        <f t="shared" si="12"/>
        <v>0</v>
      </c>
      <c r="EK12" s="178">
        <f t="shared" si="12"/>
        <v>0</v>
      </c>
      <c r="EL12" s="178">
        <f t="shared" si="12"/>
        <v>0</v>
      </c>
      <c r="EM12" s="178">
        <f t="shared" si="12"/>
        <v>0</v>
      </c>
      <c r="EN12" s="178">
        <f t="shared" si="12"/>
        <v>0</v>
      </c>
      <c r="EO12" s="178">
        <f t="shared" si="12"/>
        <v>0</v>
      </c>
      <c r="EP12" s="178">
        <f t="shared" si="12"/>
        <v>0</v>
      </c>
      <c r="EQ12" s="178">
        <f t="shared" si="12"/>
        <v>0</v>
      </c>
      <c r="ER12" s="178">
        <f t="shared" si="12"/>
        <v>0</v>
      </c>
      <c r="ES12" s="178">
        <f t="shared" si="12"/>
        <v>0</v>
      </c>
      <c r="ET12" s="178">
        <f t="shared" si="12"/>
        <v>0</v>
      </c>
      <c r="EU12" s="178">
        <f t="shared" si="12"/>
        <v>0</v>
      </c>
      <c r="EV12" s="178">
        <f t="shared" si="12"/>
        <v>0</v>
      </c>
      <c r="EW12" s="178">
        <f t="shared" si="12"/>
        <v>0</v>
      </c>
      <c r="EX12" s="178">
        <f t="shared" si="12"/>
        <v>0</v>
      </c>
      <c r="EY12" s="178">
        <f t="shared" ref="EY12:FN12" si="20">IF(AND(EY$1&gt;=$F12,EY$1&lt;=$G12),$C12/($G12-$F12+1),0)</f>
        <v>0</v>
      </c>
      <c r="EZ12" s="178">
        <f t="shared" si="20"/>
        <v>0</v>
      </c>
      <c r="FA12" s="178">
        <f t="shared" si="20"/>
        <v>0</v>
      </c>
      <c r="FB12" s="178">
        <f t="shared" si="20"/>
        <v>0</v>
      </c>
      <c r="FC12" s="178">
        <f t="shared" si="20"/>
        <v>0</v>
      </c>
      <c r="FD12" s="178">
        <f t="shared" si="20"/>
        <v>0</v>
      </c>
      <c r="FE12" s="178">
        <f t="shared" si="20"/>
        <v>0</v>
      </c>
      <c r="FF12" s="178">
        <f t="shared" si="20"/>
        <v>0</v>
      </c>
      <c r="FG12" s="178">
        <f t="shared" si="20"/>
        <v>0</v>
      </c>
      <c r="FH12" s="178">
        <f t="shared" si="20"/>
        <v>0</v>
      </c>
      <c r="FI12" s="178">
        <f t="shared" si="20"/>
        <v>0</v>
      </c>
      <c r="FJ12" s="178">
        <f t="shared" si="20"/>
        <v>0</v>
      </c>
      <c r="FK12" s="178">
        <f t="shared" si="20"/>
        <v>0</v>
      </c>
      <c r="FL12" s="178">
        <f t="shared" si="20"/>
        <v>0</v>
      </c>
      <c r="FM12" s="178">
        <f t="shared" si="20"/>
        <v>0</v>
      </c>
      <c r="FN12" s="178">
        <f t="shared" si="20"/>
        <v>0</v>
      </c>
      <c r="FO12" s="233">
        <f t="shared" ref="EH12:FO20" si="21">IF(AND(FO$1&gt;=$F12,FO$1&lt;=$G12),$C12/($G12-$F12+1),0)</f>
        <v>0</v>
      </c>
    </row>
    <row r="13" spans="2:171" x14ac:dyDescent="0.4">
      <c r="B13" s="227" t="s">
        <v>86</v>
      </c>
      <c r="C13" s="228">
        <v>0</v>
      </c>
      <c r="D13" s="229">
        <f t="shared" si="13"/>
        <v>0</v>
      </c>
      <c r="E13" s="230">
        <f t="shared" si="9"/>
        <v>0</v>
      </c>
      <c r="F13" s="231">
        <v>1</v>
      </c>
      <c r="G13" s="231">
        <v>1</v>
      </c>
      <c r="H13" s="232">
        <f t="shared" si="14"/>
        <v>1</v>
      </c>
      <c r="I13" s="178">
        <f t="shared" si="15"/>
        <v>0</v>
      </c>
      <c r="J13" s="178">
        <f t="shared" si="15"/>
        <v>0</v>
      </c>
      <c r="K13" s="178">
        <f t="shared" si="15"/>
        <v>0</v>
      </c>
      <c r="L13" s="178">
        <f t="shared" si="15"/>
        <v>0</v>
      </c>
      <c r="M13" s="178">
        <f t="shared" si="15"/>
        <v>0</v>
      </c>
      <c r="N13" s="178">
        <f t="shared" si="15"/>
        <v>0</v>
      </c>
      <c r="O13" s="178">
        <f t="shared" si="15"/>
        <v>0</v>
      </c>
      <c r="P13" s="178">
        <f t="shared" si="15"/>
        <v>0</v>
      </c>
      <c r="Q13" s="178">
        <f t="shared" si="15"/>
        <v>0</v>
      </c>
      <c r="R13" s="178">
        <f t="shared" si="15"/>
        <v>0</v>
      </c>
      <c r="S13" s="178">
        <f t="shared" si="15"/>
        <v>0</v>
      </c>
      <c r="T13" s="178">
        <f t="shared" si="15"/>
        <v>0</v>
      </c>
      <c r="U13" s="178">
        <f t="shared" si="15"/>
        <v>0</v>
      </c>
      <c r="V13" s="178">
        <f t="shared" si="15"/>
        <v>0</v>
      </c>
      <c r="W13" s="178">
        <f t="shared" si="15"/>
        <v>0</v>
      </c>
      <c r="X13" s="178">
        <f t="shared" si="15"/>
        <v>0</v>
      </c>
      <c r="Y13" s="178">
        <f t="shared" ref="Y13:AN29" si="22">IF(AND(Y$1&gt;=$F13,Y$1&lt;=$G13),$C13/($G13-$F13+1),0)</f>
        <v>0</v>
      </c>
      <c r="Z13" s="178">
        <f t="shared" si="22"/>
        <v>0</v>
      </c>
      <c r="AA13" s="178">
        <f t="shared" si="22"/>
        <v>0</v>
      </c>
      <c r="AB13" s="178">
        <f t="shared" si="22"/>
        <v>0</v>
      </c>
      <c r="AC13" s="178">
        <f t="shared" si="22"/>
        <v>0</v>
      </c>
      <c r="AD13" s="178">
        <f t="shared" si="22"/>
        <v>0</v>
      </c>
      <c r="AE13" s="178">
        <f t="shared" si="22"/>
        <v>0</v>
      </c>
      <c r="AF13" s="178">
        <f t="shared" si="22"/>
        <v>0</v>
      </c>
      <c r="AG13" s="178">
        <f t="shared" si="22"/>
        <v>0</v>
      </c>
      <c r="AH13" s="178">
        <f t="shared" si="22"/>
        <v>0</v>
      </c>
      <c r="AI13" s="178">
        <f t="shared" si="22"/>
        <v>0</v>
      </c>
      <c r="AJ13" s="178">
        <f t="shared" si="22"/>
        <v>0</v>
      </c>
      <c r="AK13" s="178">
        <f t="shared" si="22"/>
        <v>0</v>
      </c>
      <c r="AL13" s="178">
        <f t="shared" si="22"/>
        <v>0</v>
      </c>
      <c r="AM13" s="178">
        <f t="shared" si="22"/>
        <v>0</v>
      </c>
      <c r="AN13" s="178">
        <f t="shared" si="22"/>
        <v>0</v>
      </c>
      <c r="AO13" s="178">
        <f t="shared" ref="AO13:BD28" si="23">IF(AND(AO$1&gt;=$F13,AO$1&lt;=$G13),$C13/($G13-$F13+1),0)</f>
        <v>0</v>
      </c>
      <c r="AP13" s="178">
        <f t="shared" si="23"/>
        <v>0</v>
      </c>
      <c r="AQ13" s="178">
        <f t="shared" si="23"/>
        <v>0</v>
      </c>
      <c r="AR13" s="178">
        <f t="shared" si="23"/>
        <v>0</v>
      </c>
      <c r="AS13" s="178">
        <f t="shared" si="23"/>
        <v>0</v>
      </c>
      <c r="AT13" s="178">
        <f t="shared" si="23"/>
        <v>0</v>
      </c>
      <c r="AU13" s="178">
        <f t="shared" si="23"/>
        <v>0</v>
      </c>
      <c r="AV13" s="178">
        <f t="shared" si="23"/>
        <v>0</v>
      </c>
      <c r="AW13" s="178">
        <f t="shared" si="23"/>
        <v>0</v>
      </c>
      <c r="AX13" s="178">
        <f t="shared" si="23"/>
        <v>0</v>
      </c>
      <c r="AY13" s="178">
        <f t="shared" si="23"/>
        <v>0</v>
      </c>
      <c r="AZ13" s="178">
        <f t="shared" si="23"/>
        <v>0</v>
      </c>
      <c r="BA13" s="178">
        <f t="shared" si="23"/>
        <v>0</v>
      </c>
      <c r="BB13" s="178">
        <f t="shared" si="23"/>
        <v>0</v>
      </c>
      <c r="BC13" s="178">
        <f t="shared" si="23"/>
        <v>0</v>
      </c>
      <c r="BD13" s="178">
        <f t="shared" si="23"/>
        <v>0</v>
      </c>
      <c r="BE13" s="178">
        <f t="shared" ref="BE13:BT34" si="24">IF(AND(BE$1&gt;=$F13,BE$1&lt;=$G13),$C13/($G13-$F13+1),0)</f>
        <v>0</v>
      </c>
      <c r="BF13" s="178">
        <f t="shared" si="24"/>
        <v>0</v>
      </c>
      <c r="BG13" s="178">
        <f t="shared" si="24"/>
        <v>0</v>
      </c>
      <c r="BH13" s="178">
        <f t="shared" si="24"/>
        <v>0</v>
      </c>
      <c r="BI13" s="178">
        <f t="shared" si="24"/>
        <v>0</v>
      </c>
      <c r="BJ13" s="178">
        <f t="shared" si="24"/>
        <v>0</v>
      </c>
      <c r="BK13" s="178">
        <f t="shared" si="24"/>
        <v>0</v>
      </c>
      <c r="BL13" s="178">
        <f t="shared" si="24"/>
        <v>0</v>
      </c>
      <c r="BM13" s="178">
        <f t="shared" si="24"/>
        <v>0</v>
      </c>
      <c r="BN13" s="178">
        <f t="shared" si="24"/>
        <v>0</v>
      </c>
      <c r="BO13" s="178">
        <f t="shared" si="24"/>
        <v>0</v>
      </c>
      <c r="BP13" s="178">
        <f t="shared" si="24"/>
        <v>0</v>
      </c>
      <c r="BQ13" s="178">
        <f t="shared" si="24"/>
        <v>0</v>
      </c>
      <c r="BR13" s="178">
        <f t="shared" si="24"/>
        <v>0</v>
      </c>
      <c r="BS13" s="178">
        <f t="shared" si="24"/>
        <v>0</v>
      </c>
      <c r="BT13" s="178">
        <f t="shared" si="24"/>
        <v>0</v>
      </c>
      <c r="BU13" s="178">
        <f t="shared" si="18"/>
        <v>0</v>
      </c>
      <c r="BV13" s="178">
        <f t="shared" si="18"/>
        <v>0</v>
      </c>
      <c r="BW13" s="178">
        <f t="shared" si="18"/>
        <v>0</v>
      </c>
      <c r="BX13" s="178">
        <f t="shared" si="18"/>
        <v>0</v>
      </c>
      <c r="BY13" s="178">
        <f t="shared" si="18"/>
        <v>0</v>
      </c>
      <c r="BZ13" s="178">
        <f t="shared" si="18"/>
        <v>0</v>
      </c>
      <c r="CA13" s="178">
        <f t="shared" si="18"/>
        <v>0</v>
      </c>
      <c r="CB13" s="178">
        <f t="shared" si="18"/>
        <v>0</v>
      </c>
      <c r="CC13" s="178">
        <f t="shared" si="18"/>
        <v>0</v>
      </c>
      <c r="CD13" s="178">
        <f t="shared" si="18"/>
        <v>0</v>
      </c>
      <c r="CE13" s="178">
        <f t="shared" si="18"/>
        <v>0</v>
      </c>
      <c r="CF13" s="178">
        <f t="shared" si="18"/>
        <v>0</v>
      </c>
      <c r="CG13" s="178">
        <f t="shared" si="18"/>
        <v>0</v>
      </c>
      <c r="CH13" s="178">
        <f t="shared" si="18"/>
        <v>0</v>
      </c>
      <c r="CI13" s="178">
        <f t="shared" si="18"/>
        <v>0</v>
      </c>
      <c r="CJ13" s="178">
        <f t="shared" ref="CJ13:CY28" si="25">IF(AND(CJ$1&gt;=$F13,CJ$1&lt;=$G13),$C13/($G13-$F13+1),0)</f>
        <v>0</v>
      </c>
      <c r="CK13" s="178">
        <f t="shared" si="25"/>
        <v>0</v>
      </c>
      <c r="CL13" s="178">
        <f t="shared" si="25"/>
        <v>0</v>
      </c>
      <c r="CM13" s="178">
        <f t="shared" si="25"/>
        <v>0</v>
      </c>
      <c r="CN13" s="178">
        <f t="shared" si="25"/>
        <v>0</v>
      </c>
      <c r="CO13" s="178">
        <f t="shared" si="25"/>
        <v>0</v>
      </c>
      <c r="CP13" s="178">
        <f t="shared" si="25"/>
        <v>0</v>
      </c>
      <c r="CQ13" s="178">
        <f t="shared" si="25"/>
        <v>0</v>
      </c>
      <c r="CR13" s="178">
        <f t="shared" si="25"/>
        <v>0</v>
      </c>
      <c r="CS13" s="178">
        <f t="shared" si="25"/>
        <v>0</v>
      </c>
      <c r="CT13" s="178">
        <f t="shared" si="25"/>
        <v>0</v>
      </c>
      <c r="CU13" s="178">
        <f t="shared" si="25"/>
        <v>0</v>
      </c>
      <c r="CV13" s="178">
        <f t="shared" si="25"/>
        <v>0</v>
      </c>
      <c r="CW13" s="178">
        <f t="shared" si="25"/>
        <v>0</v>
      </c>
      <c r="CX13" s="178">
        <f t="shared" si="25"/>
        <v>0</v>
      </c>
      <c r="CY13" s="178">
        <f t="shared" si="25"/>
        <v>0</v>
      </c>
      <c r="CZ13" s="178">
        <f t="shared" ref="CZ13:DO34" si="26">IF(AND(CZ$1&gt;=$F13,CZ$1&lt;=$G13),$C13/($G13-$F13+1),0)</f>
        <v>0</v>
      </c>
      <c r="DA13" s="178">
        <f t="shared" si="26"/>
        <v>0</v>
      </c>
      <c r="DB13" s="178">
        <f t="shared" si="26"/>
        <v>0</v>
      </c>
      <c r="DC13" s="178">
        <f t="shared" si="26"/>
        <v>0</v>
      </c>
      <c r="DD13" s="178">
        <f t="shared" si="26"/>
        <v>0</v>
      </c>
      <c r="DE13" s="178">
        <f t="shared" si="26"/>
        <v>0</v>
      </c>
      <c r="DF13" s="178">
        <f t="shared" si="26"/>
        <v>0</v>
      </c>
      <c r="DG13" s="178">
        <f t="shared" si="26"/>
        <v>0</v>
      </c>
      <c r="DH13" s="178">
        <f t="shared" si="26"/>
        <v>0</v>
      </c>
      <c r="DI13" s="178">
        <f t="shared" si="26"/>
        <v>0</v>
      </c>
      <c r="DJ13" s="178">
        <f t="shared" si="26"/>
        <v>0</v>
      </c>
      <c r="DK13" s="178">
        <f t="shared" si="26"/>
        <v>0</v>
      </c>
      <c r="DL13" s="178">
        <f t="shared" si="26"/>
        <v>0</v>
      </c>
      <c r="DM13" s="178">
        <f t="shared" si="26"/>
        <v>0</v>
      </c>
      <c r="DN13" s="178">
        <f t="shared" si="26"/>
        <v>0</v>
      </c>
      <c r="DO13" s="178">
        <f t="shared" si="26"/>
        <v>0</v>
      </c>
      <c r="DP13" s="178">
        <f t="shared" ref="DP13:EE28" si="27">IF(AND(DP$1&gt;=$F13,DP$1&lt;=$G13),$C13/($G13-$F13+1),0)</f>
        <v>0</v>
      </c>
      <c r="DQ13" s="178">
        <f t="shared" si="27"/>
        <v>0</v>
      </c>
      <c r="DR13" s="178">
        <f t="shared" si="27"/>
        <v>0</v>
      </c>
      <c r="DS13" s="178">
        <f t="shared" si="27"/>
        <v>0</v>
      </c>
      <c r="DT13" s="178">
        <f t="shared" si="27"/>
        <v>0</v>
      </c>
      <c r="DU13" s="178">
        <f t="shared" si="27"/>
        <v>0</v>
      </c>
      <c r="DV13" s="178">
        <f t="shared" si="27"/>
        <v>0</v>
      </c>
      <c r="DW13" s="178">
        <f t="shared" si="27"/>
        <v>0</v>
      </c>
      <c r="DX13" s="178">
        <f t="shared" si="27"/>
        <v>0</v>
      </c>
      <c r="DY13" s="178">
        <f t="shared" si="27"/>
        <v>0</v>
      </c>
      <c r="DZ13" s="178">
        <f t="shared" si="27"/>
        <v>0</v>
      </c>
      <c r="EA13" s="178">
        <f t="shared" si="27"/>
        <v>0</v>
      </c>
      <c r="EB13" s="178">
        <f t="shared" si="27"/>
        <v>0</v>
      </c>
      <c r="EC13" s="178">
        <f t="shared" si="27"/>
        <v>0</v>
      </c>
      <c r="ED13" s="178">
        <f t="shared" si="27"/>
        <v>0</v>
      </c>
      <c r="EE13" s="178">
        <f t="shared" si="27"/>
        <v>0</v>
      </c>
      <c r="EF13" s="178">
        <f t="shared" si="19"/>
        <v>0</v>
      </c>
      <c r="EG13" s="178">
        <f t="shared" si="19"/>
        <v>0</v>
      </c>
      <c r="EH13" s="178">
        <f t="shared" si="21"/>
        <v>0</v>
      </c>
      <c r="EI13" s="178">
        <f t="shared" si="21"/>
        <v>0</v>
      </c>
      <c r="EJ13" s="178">
        <f t="shared" si="21"/>
        <v>0</v>
      </c>
      <c r="EK13" s="178">
        <f t="shared" si="21"/>
        <v>0</v>
      </c>
      <c r="EL13" s="178">
        <f t="shared" si="21"/>
        <v>0</v>
      </c>
      <c r="EM13" s="178">
        <f t="shared" si="21"/>
        <v>0</v>
      </c>
      <c r="EN13" s="178">
        <f t="shared" si="21"/>
        <v>0</v>
      </c>
      <c r="EO13" s="178">
        <f t="shared" si="21"/>
        <v>0</v>
      </c>
      <c r="EP13" s="178">
        <f t="shared" si="21"/>
        <v>0</v>
      </c>
      <c r="EQ13" s="178">
        <f t="shared" si="21"/>
        <v>0</v>
      </c>
      <c r="ER13" s="178">
        <f t="shared" si="21"/>
        <v>0</v>
      </c>
      <c r="ES13" s="178">
        <f t="shared" si="21"/>
        <v>0</v>
      </c>
      <c r="ET13" s="178">
        <f t="shared" si="21"/>
        <v>0</v>
      </c>
      <c r="EU13" s="178">
        <f t="shared" si="21"/>
        <v>0</v>
      </c>
      <c r="EV13" s="178">
        <f t="shared" si="21"/>
        <v>0</v>
      </c>
      <c r="EW13" s="178">
        <f t="shared" si="21"/>
        <v>0</v>
      </c>
      <c r="EX13" s="178">
        <f t="shared" si="21"/>
        <v>0</v>
      </c>
      <c r="EY13" s="178">
        <f t="shared" si="21"/>
        <v>0</v>
      </c>
      <c r="EZ13" s="178">
        <f t="shared" si="21"/>
        <v>0</v>
      </c>
      <c r="FA13" s="178">
        <f t="shared" si="21"/>
        <v>0</v>
      </c>
      <c r="FB13" s="178">
        <f t="shared" si="21"/>
        <v>0</v>
      </c>
      <c r="FC13" s="178">
        <f t="shared" si="21"/>
        <v>0</v>
      </c>
      <c r="FD13" s="178">
        <f t="shared" si="21"/>
        <v>0</v>
      </c>
      <c r="FE13" s="178">
        <f t="shared" si="21"/>
        <v>0</v>
      </c>
      <c r="FF13" s="178">
        <f t="shared" si="21"/>
        <v>0</v>
      </c>
      <c r="FG13" s="178">
        <f t="shared" si="21"/>
        <v>0</v>
      </c>
      <c r="FH13" s="178">
        <f t="shared" si="21"/>
        <v>0</v>
      </c>
      <c r="FI13" s="178">
        <f t="shared" si="21"/>
        <v>0</v>
      </c>
      <c r="FJ13" s="178">
        <f t="shared" si="21"/>
        <v>0</v>
      </c>
      <c r="FK13" s="178">
        <f t="shared" si="21"/>
        <v>0</v>
      </c>
      <c r="FL13" s="178">
        <f t="shared" si="21"/>
        <v>0</v>
      </c>
      <c r="FM13" s="178">
        <f t="shared" si="21"/>
        <v>0</v>
      </c>
      <c r="FN13" s="178">
        <f t="shared" si="21"/>
        <v>0</v>
      </c>
      <c r="FO13" s="233">
        <f t="shared" si="21"/>
        <v>0</v>
      </c>
    </row>
    <row r="14" spans="2:171" x14ac:dyDescent="0.4">
      <c r="B14" s="227" t="s">
        <v>87</v>
      </c>
      <c r="C14" s="228">
        <v>0</v>
      </c>
      <c r="D14" s="229">
        <f t="shared" si="13"/>
        <v>0</v>
      </c>
      <c r="E14" s="230">
        <f t="shared" si="9"/>
        <v>0</v>
      </c>
      <c r="F14" s="231">
        <v>1</v>
      </c>
      <c r="G14" s="231">
        <v>1</v>
      </c>
      <c r="H14" s="232">
        <f t="shared" si="14"/>
        <v>1</v>
      </c>
      <c r="I14" s="178">
        <f t="shared" si="15"/>
        <v>0</v>
      </c>
      <c r="J14" s="178">
        <f t="shared" si="15"/>
        <v>0</v>
      </c>
      <c r="K14" s="178">
        <f t="shared" si="15"/>
        <v>0</v>
      </c>
      <c r="L14" s="178">
        <f t="shared" si="15"/>
        <v>0</v>
      </c>
      <c r="M14" s="178">
        <f t="shared" si="15"/>
        <v>0</v>
      </c>
      <c r="N14" s="178">
        <f t="shared" si="15"/>
        <v>0</v>
      </c>
      <c r="O14" s="178">
        <f t="shared" si="15"/>
        <v>0</v>
      </c>
      <c r="P14" s="178">
        <f t="shared" si="15"/>
        <v>0</v>
      </c>
      <c r="Q14" s="178">
        <f t="shared" si="15"/>
        <v>0</v>
      </c>
      <c r="R14" s="178">
        <f t="shared" si="15"/>
        <v>0</v>
      </c>
      <c r="S14" s="178">
        <f t="shared" si="15"/>
        <v>0</v>
      </c>
      <c r="T14" s="178">
        <f t="shared" si="15"/>
        <v>0</v>
      </c>
      <c r="U14" s="178">
        <f t="shared" si="15"/>
        <v>0</v>
      </c>
      <c r="V14" s="178">
        <f t="shared" si="15"/>
        <v>0</v>
      </c>
      <c r="W14" s="178">
        <f t="shared" si="15"/>
        <v>0</v>
      </c>
      <c r="X14" s="178">
        <f t="shared" si="15"/>
        <v>0</v>
      </c>
      <c r="Y14" s="178">
        <f t="shared" si="22"/>
        <v>0</v>
      </c>
      <c r="Z14" s="178">
        <f t="shared" si="22"/>
        <v>0</v>
      </c>
      <c r="AA14" s="178">
        <f t="shared" si="22"/>
        <v>0</v>
      </c>
      <c r="AB14" s="178">
        <f t="shared" si="22"/>
        <v>0</v>
      </c>
      <c r="AC14" s="178">
        <f t="shared" si="22"/>
        <v>0</v>
      </c>
      <c r="AD14" s="178">
        <f t="shared" si="22"/>
        <v>0</v>
      </c>
      <c r="AE14" s="178">
        <f t="shared" si="22"/>
        <v>0</v>
      </c>
      <c r="AF14" s="178">
        <f t="shared" si="22"/>
        <v>0</v>
      </c>
      <c r="AG14" s="178">
        <f t="shared" si="22"/>
        <v>0</v>
      </c>
      <c r="AH14" s="178">
        <f t="shared" si="22"/>
        <v>0</v>
      </c>
      <c r="AI14" s="178">
        <f t="shared" si="22"/>
        <v>0</v>
      </c>
      <c r="AJ14" s="178">
        <f t="shared" si="22"/>
        <v>0</v>
      </c>
      <c r="AK14" s="178">
        <f t="shared" si="22"/>
        <v>0</v>
      </c>
      <c r="AL14" s="178">
        <f t="shared" si="22"/>
        <v>0</v>
      </c>
      <c r="AM14" s="178">
        <f t="shared" si="22"/>
        <v>0</v>
      </c>
      <c r="AN14" s="178">
        <f t="shared" si="22"/>
        <v>0</v>
      </c>
      <c r="AO14" s="178">
        <f t="shared" si="23"/>
        <v>0</v>
      </c>
      <c r="AP14" s="178">
        <f t="shared" si="23"/>
        <v>0</v>
      </c>
      <c r="AQ14" s="178">
        <f t="shared" si="23"/>
        <v>0</v>
      </c>
      <c r="AR14" s="178">
        <f t="shared" si="23"/>
        <v>0</v>
      </c>
      <c r="AS14" s="178">
        <f t="shared" si="23"/>
        <v>0</v>
      </c>
      <c r="AT14" s="178">
        <f t="shared" si="23"/>
        <v>0</v>
      </c>
      <c r="AU14" s="178">
        <f t="shared" si="23"/>
        <v>0</v>
      </c>
      <c r="AV14" s="178">
        <f t="shared" si="23"/>
        <v>0</v>
      </c>
      <c r="AW14" s="178">
        <f t="shared" si="23"/>
        <v>0</v>
      </c>
      <c r="AX14" s="178">
        <f t="shared" si="23"/>
        <v>0</v>
      </c>
      <c r="AY14" s="178">
        <f t="shared" si="23"/>
        <v>0</v>
      </c>
      <c r="AZ14" s="178">
        <f t="shared" si="23"/>
        <v>0</v>
      </c>
      <c r="BA14" s="178">
        <f t="shared" si="23"/>
        <v>0</v>
      </c>
      <c r="BB14" s="178">
        <f t="shared" si="23"/>
        <v>0</v>
      </c>
      <c r="BC14" s="178">
        <f t="shared" si="23"/>
        <v>0</v>
      </c>
      <c r="BD14" s="178">
        <f t="shared" si="23"/>
        <v>0</v>
      </c>
      <c r="BE14" s="178">
        <f t="shared" si="24"/>
        <v>0</v>
      </c>
      <c r="BF14" s="178">
        <f t="shared" si="24"/>
        <v>0</v>
      </c>
      <c r="BG14" s="178">
        <f t="shared" si="24"/>
        <v>0</v>
      </c>
      <c r="BH14" s="178">
        <f t="shared" si="24"/>
        <v>0</v>
      </c>
      <c r="BI14" s="178">
        <f t="shared" si="24"/>
        <v>0</v>
      </c>
      <c r="BJ14" s="178">
        <f t="shared" si="24"/>
        <v>0</v>
      </c>
      <c r="BK14" s="178">
        <f t="shared" si="24"/>
        <v>0</v>
      </c>
      <c r="BL14" s="178">
        <f t="shared" si="24"/>
        <v>0</v>
      </c>
      <c r="BM14" s="178">
        <f t="shared" si="24"/>
        <v>0</v>
      </c>
      <c r="BN14" s="178">
        <f t="shared" si="24"/>
        <v>0</v>
      </c>
      <c r="BO14" s="178">
        <f t="shared" si="24"/>
        <v>0</v>
      </c>
      <c r="BP14" s="178">
        <f t="shared" si="24"/>
        <v>0</v>
      </c>
      <c r="BQ14" s="178">
        <f t="shared" si="24"/>
        <v>0</v>
      </c>
      <c r="BR14" s="178">
        <f t="shared" si="24"/>
        <v>0</v>
      </c>
      <c r="BS14" s="178">
        <f t="shared" si="24"/>
        <v>0</v>
      </c>
      <c r="BT14" s="178">
        <f t="shared" si="24"/>
        <v>0</v>
      </c>
      <c r="BU14" s="178">
        <f t="shared" si="18"/>
        <v>0</v>
      </c>
      <c r="BV14" s="178">
        <f t="shared" si="18"/>
        <v>0</v>
      </c>
      <c r="BW14" s="178">
        <f t="shared" si="18"/>
        <v>0</v>
      </c>
      <c r="BX14" s="178">
        <f t="shared" si="18"/>
        <v>0</v>
      </c>
      <c r="BY14" s="178">
        <f t="shared" si="18"/>
        <v>0</v>
      </c>
      <c r="BZ14" s="178">
        <f t="shared" si="18"/>
        <v>0</v>
      </c>
      <c r="CA14" s="178">
        <f t="shared" si="18"/>
        <v>0</v>
      </c>
      <c r="CB14" s="178">
        <f t="shared" si="18"/>
        <v>0</v>
      </c>
      <c r="CC14" s="178">
        <f t="shared" si="18"/>
        <v>0</v>
      </c>
      <c r="CD14" s="178">
        <f t="shared" si="18"/>
        <v>0</v>
      </c>
      <c r="CE14" s="178">
        <f t="shared" si="18"/>
        <v>0</v>
      </c>
      <c r="CF14" s="178">
        <f t="shared" si="18"/>
        <v>0</v>
      </c>
      <c r="CG14" s="178">
        <f t="shared" si="18"/>
        <v>0</v>
      </c>
      <c r="CH14" s="178">
        <f t="shared" si="18"/>
        <v>0</v>
      </c>
      <c r="CI14" s="178">
        <f t="shared" si="18"/>
        <v>0</v>
      </c>
      <c r="CJ14" s="178">
        <f t="shared" si="25"/>
        <v>0</v>
      </c>
      <c r="CK14" s="178">
        <f t="shared" si="25"/>
        <v>0</v>
      </c>
      <c r="CL14" s="178">
        <f t="shared" si="25"/>
        <v>0</v>
      </c>
      <c r="CM14" s="178">
        <f t="shared" si="25"/>
        <v>0</v>
      </c>
      <c r="CN14" s="178">
        <f t="shared" si="25"/>
        <v>0</v>
      </c>
      <c r="CO14" s="178">
        <f t="shared" si="25"/>
        <v>0</v>
      </c>
      <c r="CP14" s="178">
        <f t="shared" si="25"/>
        <v>0</v>
      </c>
      <c r="CQ14" s="178">
        <f t="shared" si="25"/>
        <v>0</v>
      </c>
      <c r="CR14" s="178">
        <f t="shared" si="25"/>
        <v>0</v>
      </c>
      <c r="CS14" s="178">
        <f t="shared" si="25"/>
        <v>0</v>
      </c>
      <c r="CT14" s="178">
        <f t="shared" si="25"/>
        <v>0</v>
      </c>
      <c r="CU14" s="178">
        <f t="shared" si="25"/>
        <v>0</v>
      </c>
      <c r="CV14" s="178">
        <f t="shared" si="25"/>
        <v>0</v>
      </c>
      <c r="CW14" s="178">
        <f t="shared" si="25"/>
        <v>0</v>
      </c>
      <c r="CX14" s="178">
        <f t="shared" si="25"/>
        <v>0</v>
      </c>
      <c r="CY14" s="178">
        <f t="shared" si="25"/>
        <v>0</v>
      </c>
      <c r="CZ14" s="178">
        <f t="shared" si="26"/>
        <v>0</v>
      </c>
      <c r="DA14" s="178">
        <f t="shared" si="26"/>
        <v>0</v>
      </c>
      <c r="DB14" s="178">
        <f t="shared" si="26"/>
        <v>0</v>
      </c>
      <c r="DC14" s="178">
        <f t="shared" si="26"/>
        <v>0</v>
      </c>
      <c r="DD14" s="178">
        <f t="shared" si="26"/>
        <v>0</v>
      </c>
      <c r="DE14" s="178">
        <f t="shared" si="26"/>
        <v>0</v>
      </c>
      <c r="DF14" s="178">
        <f t="shared" si="26"/>
        <v>0</v>
      </c>
      <c r="DG14" s="178">
        <f t="shared" si="26"/>
        <v>0</v>
      </c>
      <c r="DH14" s="178">
        <f t="shared" si="26"/>
        <v>0</v>
      </c>
      <c r="DI14" s="178">
        <f t="shared" si="26"/>
        <v>0</v>
      </c>
      <c r="DJ14" s="178">
        <f t="shared" si="26"/>
        <v>0</v>
      </c>
      <c r="DK14" s="178">
        <f t="shared" si="26"/>
        <v>0</v>
      </c>
      <c r="DL14" s="178">
        <f t="shared" si="26"/>
        <v>0</v>
      </c>
      <c r="DM14" s="178">
        <f t="shared" si="26"/>
        <v>0</v>
      </c>
      <c r="DN14" s="178">
        <f t="shared" si="26"/>
        <v>0</v>
      </c>
      <c r="DO14" s="178">
        <f t="shared" si="26"/>
        <v>0</v>
      </c>
      <c r="DP14" s="178">
        <f t="shared" si="27"/>
        <v>0</v>
      </c>
      <c r="DQ14" s="178">
        <f t="shared" si="27"/>
        <v>0</v>
      </c>
      <c r="DR14" s="178">
        <f t="shared" si="27"/>
        <v>0</v>
      </c>
      <c r="DS14" s="178">
        <f t="shared" si="27"/>
        <v>0</v>
      </c>
      <c r="DT14" s="178">
        <f t="shared" si="27"/>
        <v>0</v>
      </c>
      <c r="DU14" s="178">
        <f t="shared" si="27"/>
        <v>0</v>
      </c>
      <c r="DV14" s="178">
        <f t="shared" si="27"/>
        <v>0</v>
      </c>
      <c r="DW14" s="178">
        <f t="shared" si="27"/>
        <v>0</v>
      </c>
      <c r="DX14" s="178">
        <f t="shared" si="27"/>
        <v>0</v>
      </c>
      <c r="DY14" s="178">
        <f t="shared" si="27"/>
        <v>0</v>
      </c>
      <c r="DZ14" s="178">
        <f t="shared" si="27"/>
        <v>0</v>
      </c>
      <c r="EA14" s="178">
        <f t="shared" si="27"/>
        <v>0</v>
      </c>
      <c r="EB14" s="178">
        <f t="shared" si="27"/>
        <v>0</v>
      </c>
      <c r="EC14" s="178">
        <f t="shared" si="27"/>
        <v>0</v>
      </c>
      <c r="ED14" s="178">
        <f t="shared" si="27"/>
        <v>0</v>
      </c>
      <c r="EE14" s="178">
        <f t="shared" si="27"/>
        <v>0</v>
      </c>
      <c r="EF14" s="178">
        <f t="shared" si="19"/>
        <v>0</v>
      </c>
      <c r="EG14" s="178">
        <f t="shared" si="19"/>
        <v>0</v>
      </c>
      <c r="EH14" s="178">
        <f t="shared" si="21"/>
        <v>0</v>
      </c>
      <c r="EI14" s="178">
        <f t="shared" si="21"/>
        <v>0</v>
      </c>
      <c r="EJ14" s="178">
        <f t="shared" si="21"/>
        <v>0</v>
      </c>
      <c r="EK14" s="178">
        <f t="shared" si="21"/>
        <v>0</v>
      </c>
      <c r="EL14" s="178">
        <f t="shared" si="21"/>
        <v>0</v>
      </c>
      <c r="EM14" s="178">
        <f t="shared" si="21"/>
        <v>0</v>
      </c>
      <c r="EN14" s="178">
        <f t="shared" si="21"/>
        <v>0</v>
      </c>
      <c r="EO14" s="178">
        <f t="shared" si="21"/>
        <v>0</v>
      </c>
      <c r="EP14" s="178">
        <f t="shared" si="21"/>
        <v>0</v>
      </c>
      <c r="EQ14" s="178">
        <f t="shared" si="21"/>
        <v>0</v>
      </c>
      <c r="ER14" s="178">
        <f t="shared" si="21"/>
        <v>0</v>
      </c>
      <c r="ES14" s="178">
        <f t="shared" si="21"/>
        <v>0</v>
      </c>
      <c r="ET14" s="178">
        <f t="shared" si="21"/>
        <v>0</v>
      </c>
      <c r="EU14" s="178">
        <f t="shared" si="21"/>
        <v>0</v>
      </c>
      <c r="EV14" s="178">
        <f t="shared" si="21"/>
        <v>0</v>
      </c>
      <c r="EW14" s="178">
        <f t="shared" si="21"/>
        <v>0</v>
      </c>
      <c r="EX14" s="178">
        <f t="shared" si="21"/>
        <v>0</v>
      </c>
      <c r="EY14" s="178">
        <f t="shared" si="21"/>
        <v>0</v>
      </c>
      <c r="EZ14" s="178">
        <f t="shared" si="21"/>
        <v>0</v>
      </c>
      <c r="FA14" s="178">
        <f t="shared" si="21"/>
        <v>0</v>
      </c>
      <c r="FB14" s="178">
        <f t="shared" si="21"/>
        <v>0</v>
      </c>
      <c r="FC14" s="178">
        <f t="shared" si="21"/>
        <v>0</v>
      </c>
      <c r="FD14" s="178">
        <f t="shared" si="21"/>
        <v>0</v>
      </c>
      <c r="FE14" s="178">
        <f t="shared" si="21"/>
        <v>0</v>
      </c>
      <c r="FF14" s="178">
        <f t="shared" si="21"/>
        <v>0</v>
      </c>
      <c r="FG14" s="178">
        <f t="shared" si="21"/>
        <v>0</v>
      </c>
      <c r="FH14" s="178">
        <f t="shared" si="21"/>
        <v>0</v>
      </c>
      <c r="FI14" s="178">
        <f t="shared" si="21"/>
        <v>0</v>
      </c>
      <c r="FJ14" s="178">
        <f t="shared" si="21"/>
        <v>0</v>
      </c>
      <c r="FK14" s="178">
        <f t="shared" si="21"/>
        <v>0</v>
      </c>
      <c r="FL14" s="178">
        <f t="shared" si="21"/>
        <v>0</v>
      </c>
      <c r="FM14" s="178">
        <f t="shared" si="21"/>
        <v>0</v>
      </c>
      <c r="FN14" s="178">
        <f t="shared" si="21"/>
        <v>0</v>
      </c>
      <c r="FO14" s="233">
        <f t="shared" si="21"/>
        <v>0</v>
      </c>
    </row>
    <row r="15" spans="2:171" x14ac:dyDescent="0.4">
      <c r="B15" s="227" t="s">
        <v>88</v>
      </c>
      <c r="C15" s="228">
        <v>0</v>
      </c>
      <c r="D15" s="229">
        <f t="shared" si="13"/>
        <v>0</v>
      </c>
      <c r="E15" s="230">
        <f t="shared" si="9"/>
        <v>0</v>
      </c>
      <c r="F15" s="231">
        <v>1</v>
      </c>
      <c r="G15" s="231">
        <v>1</v>
      </c>
      <c r="H15" s="232">
        <f t="shared" si="14"/>
        <v>1</v>
      </c>
      <c r="I15" s="178">
        <f t="shared" si="15"/>
        <v>0</v>
      </c>
      <c r="J15" s="178">
        <f t="shared" si="15"/>
        <v>0</v>
      </c>
      <c r="K15" s="178">
        <f t="shared" si="15"/>
        <v>0</v>
      </c>
      <c r="L15" s="178">
        <f t="shared" si="15"/>
        <v>0</v>
      </c>
      <c r="M15" s="178">
        <f t="shared" si="15"/>
        <v>0</v>
      </c>
      <c r="N15" s="178">
        <f t="shared" si="15"/>
        <v>0</v>
      </c>
      <c r="O15" s="178">
        <f t="shared" si="15"/>
        <v>0</v>
      </c>
      <c r="P15" s="178">
        <f t="shared" si="15"/>
        <v>0</v>
      </c>
      <c r="Q15" s="178">
        <f t="shared" si="15"/>
        <v>0</v>
      </c>
      <c r="R15" s="178">
        <f t="shared" si="15"/>
        <v>0</v>
      </c>
      <c r="S15" s="178">
        <f t="shared" si="15"/>
        <v>0</v>
      </c>
      <c r="T15" s="178">
        <f t="shared" si="15"/>
        <v>0</v>
      </c>
      <c r="U15" s="178">
        <f t="shared" si="15"/>
        <v>0</v>
      </c>
      <c r="V15" s="178">
        <f t="shared" si="15"/>
        <v>0</v>
      </c>
      <c r="W15" s="178">
        <f t="shared" si="15"/>
        <v>0</v>
      </c>
      <c r="X15" s="178">
        <f t="shared" si="15"/>
        <v>0</v>
      </c>
      <c r="Y15" s="178">
        <f t="shared" si="22"/>
        <v>0</v>
      </c>
      <c r="Z15" s="178">
        <f t="shared" si="22"/>
        <v>0</v>
      </c>
      <c r="AA15" s="178">
        <f t="shared" si="22"/>
        <v>0</v>
      </c>
      <c r="AB15" s="178">
        <f t="shared" si="22"/>
        <v>0</v>
      </c>
      <c r="AC15" s="178">
        <f t="shared" si="22"/>
        <v>0</v>
      </c>
      <c r="AD15" s="178">
        <f t="shared" si="22"/>
        <v>0</v>
      </c>
      <c r="AE15" s="178">
        <f t="shared" si="22"/>
        <v>0</v>
      </c>
      <c r="AF15" s="178">
        <f t="shared" si="22"/>
        <v>0</v>
      </c>
      <c r="AG15" s="178">
        <f t="shared" si="22"/>
        <v>0</v>
      </c>
      <c r="AH15" s="178">
        <f t="shared" si="22"/>
        <v>0</v>
      </c>
      <c r="AI15" s="178">
        <f t="shared" si="22"/>
        <v>0</v>
      </c>
      <c r="AJ15" s="178">
        <f t="shared" si="22"/>
        <v>0</v>
      </c>
      <c r="AK15" s="178">
        <f t="shared" si="22"/>
        <v>0</v>
      </c>
      <c r="AL15" s="178">
        <f t="shared" si="22"/>
        <v>0</v>
      </c>
      <c r="AM15" s="178">
        <f t="shared" si="22"/>
        <v>0</v>
      </c>
      <c r="AN15" s="178">
        <f t="shared" si="22"/>
        <v>0</v>
      </c>
      <c r="AO15" s="178">
        <f t="shared" si="23"/>
        <v>0</v>
      </c>
      <c r="AP15" s="178">
        <f t="shared" si="23"/>
        <v>0</v>
      </c>
      <c r="AQ15" s="178">
        <f t="shared" si="23"/>
        <v>0</v>
      </c>
      <c r="AR15" s="178">
        <f t="shared" si="23"/>
        <v>0</v>
      </c>
      <c r="AS15" s="178">
        <f t="shared" si="23"/>
        <v>0</v>
      </c>
      <c r="AT15" s="178">
        <f t="shared" si="23"/>
        <v>0</v>
      </c>
      <c r="AU15" s="178">
        <f t="shared" si="23"/>
        <v>0</v>
      </c>
      <c r="AV15" s="178">
        <f t="shared" si="23"/>
        <v>0</v>
      </c>
      <c r="AW15" s="178">
        <f t="shared" si="23"/>
        <v>0</v>
      </c>
      <c r="AX15" s="178">
        <f t="shared" si="23"/>
        <v>0</v>
      </c>
      <c r="AY15" s="178">
        <f t="shared" si="23"/>
        <v>0</v>
      </c>
      <c r="AZ15" s="178">
        <f t="shared" si="23"/>
        <v>0</v>
      </c>
      <c r="BA15" s="178">
        <f t="shared" si="23"/>
        <v>0</v>
      </c>
      <c r="BB15" s="178">
        <f t="shared" si="23"/>
        <v>0</v>
      </c>
      <c r="BC15" s="178">
        <f t="shared" si="23"/>
        <v>0</v>
      </c>
      <c r="BD15" s="178">
        <f t="shared" si="23"/>
        <v>0</v>
      </c>
      <c r="BE15" s="178">
        <f t="shared" si="24"/>
        <v>0</v>
      </c>
      <c r="BF15" s="178">
        <f t="shared" si="24"/>
        <v>0</v>
      </c>
      <c r="BG15" s="178">
        <f t="shared" si="24"/>
        <v>0</v>
      </c>
      <c r="BH15" s="178">
        <f t="shared" si="24"/>
        <v>0</v>
      </c>
      <c r="BI15" s="178">
        <f t="shared" si="24"/>
        <v>0</v>
      </c>
      <c r="BJ15" s="178">
        <f t="shared" si="24"/>
        <v>0</v>
      </c>
      <c r="BK15" s="178">
        <f t="shared" si="24"/>
        <v>0</v>
      </c>
      <c r="BL15" s="178">
        <f t="shared" si="24"/>
        <v>0</v>
      </c>
      <c r="BM15" s="178">
        <f t="shared" si="24"/>
        <v>0</v>
      </c>
      <c r="BN15" s="178">
        <f t="shared" si="24"/>
        <v>0</v>
      </c>
      <c r="BO15" s="178">
        <f t="shared" si="24"/>
        <v>0</v>
      </c>
      <c r="BP15" s="178">
        <f t="shared" si="24"/>
        <v>0</v>
      </c>
      <c r="BQ15" s="178">
        <f t="shared" si="24"/>
        <v>0</v>
      </c>
      <c r="BR15" s="178">
        <f t="shared" si="24"/>
        <v>0</v>
      </c>
      <c r="BS15" s="178">
        <f t="shared" si="24"/>
        <v>0</v>
      </c>
      <c r="BT15" s="178">
        <f t="shared" si="24"/>
        <v>0</v>
      </c>
      <c r="BU15" s="178">
        <f t="shared" si="18"/>
        <v>0</v>
      </c>
      <c r="BV15" s="178">
        <f t="shared" si="18"/>
        <v>0</v>
      </c>
      <c r="BW15" s="178">
        <f t="shared" si="18"/>
        <v>0</v>
      </c>
      <c r="BX15" s="178">
        <f t="shared" si="18"/>
        <v>0</v>
      </c>
      <c r="BY15" s="178">
        <f t="shared" si="18"/>
        <v>0</v>
      </c>
      <c r="BZ15" s="178">
        <f t="shared" si="18"/>
        <v>0</v>
      </c>
      <c r="CA15" s="178">
        <f t="shared" si="18"/>
        <v>0</v>
      </c>
      <c r="CB15" s="178">
        <f t="shared" si="18"/>
        <v>0</v>
      </c>
      <c r="CC15" s="178">
        <f t="shared" si="18"/>
        <v>0</v>
      </c>
      <c r="CD15" s="178">
        <f t="shared" si="18"/>
        <v>0</v>
      </c>
      <c r="CE15" s="178">
        <f t="shared" si="18"/>
        <v>0</v>
      </c>
      <c r="CF15" s="178">
        <f t="shared" si="18"/>
        <v>0</v>
      </c>
      <c r="CG15" s="178">
        <f t="shared" si="18"/>
        <v>0</v>
      </c>
      <c r="CH15" s="178">
        <f t="shared" si="18"/>
        <v>0</v>
      </c>
      <c r="CI15" s="178">
        <f t="shared" si="18"/>
        <v>0</v>
      </c>
      <c r="CJ15" s="178">
        <f t="shared" si="25"/>
        <v>0</v>
      </c>
      <c r="CK15" s="178">
        <f t="shared" si="25"/>
        <v>0</v>
      </c>
      <c r="CL15" s="178">
        <f t="shared" si="25"/>
        <v>0</v>
      </c>
      <c r="CM15" s="178">
        <f t="shared" si="25"/>
        <v>0</v>
      </c>
      <c r="CN15" s="178">
        <f t="shared" si="25"/>
        <v>0</v>
      </c>
      <c r="CO15" s="178">
        <f t="shared" si="25"/>
        <v>0</v>
      </c>
      <c r="CP15" s="178">
        <f t="shared" si="25"/>
        <v>0</v>
      </c>
      <c r="CQ15" s="178">
        <f t="shared" si="25"/>
        <v>0</v>
      </c>
      <c r="CR15" s="178">
        <f t="shared" si="25"/>
        <v>0</v>
      </c>
      <c r="CS15" s="178">
        <f t="shared" si="25"/>
        <v>0</v>
      </c>
      <c r="CT15" s="178">
        <f t="shared" si="25"/>
        <v>0</v>
      </c>
      <c r="CU15" s="178">
        <f t="shared" si="25"/>
        <v>0</v>
      </c>
      <c r="CV15" s="178">
        <f t="shared" si="25"/>
        <v>0</v>
      </c>
      <c r="CW15" s="178">
        <f t="shared" si="25"/>
        <v>0</v>
      </c>
      <c r="CX15" s="178">
        <f t="shared" si="25"/>
        <v>0</v>
      </c>
      <c r="CY15" s="178">
        <f t="shared" si="25"/>
        <v>0</v>
      </c>
      <c r="CZ15" s="178">
        <f t="shared" si="26"/>
        <v>0</v>
      </c>
      <c r="DA15" s="178">
        <f t="shared" si="26"/>
        <v>0</v>
      </c>
      <c r="DB15" s="178">
        <f t="shared" si="26"/>
        <v>0</v>
      </c>
      <c r="DC15" s="178">
        <f t="shared" si="26"/>
        <v>0</v>
      </c>
      <c r="DD15" s="178">
        <f t="shared" si="26"/>
        <v>0</v>
      </c>
      <c r="DE15" s="178">
        <f t="shared" si="26"/>
        <v>0</v>
      </c>
      <c r="DF15" s="178">
        <f t="shared" si="26"/>
        <v>0</v>
      </c>
      <c r="DG15" s="178">
        <f t="shared" si="26"/>
        <v>0</v>
      </c>
      <c r="DH15" s="178">
        <f t="shared" si="26"/>
        <v>0</v>
      </c>
      <c r="DI15" s="178">
        <f t="shared" si="26"/>
        <v>0</v>
      </c>
      <c r="DJ15" s="178">
        <f t="shared" si="26"/>
        <v>0</v>
      </c>
      <c r="DK15" s="178">
        <f t="shared" si="26"/>
        <v>0</v>
      </c>
      <c r="DL15" s="178">
        <f t="shared" si="26"/>
        <v>0</v>
      </c>
      <c r="DM15" s="178">
        <f t="shared" si="26"/>
        <v>0</v>
      </c>
      <c r="DN15" s="178">
        <f t="shared" si="26"/>
        <v>0</v>
      </c>
      <c r="DO15" s="178">
        <f t="shared" si="26"/>
        <v>0</v>
      </c>
      <c r="DP15" s="178">
        <f t="shared" si="27"/>
        <v>0</v>
      </c>
      <c r="DQ15" s="178">
        <f t="shared" si="27"/>
        <v>0</v>
      </c>
      <c r="DR15" s="178">
        <f t="shared" si="27"/>
        <v>0</v>
      </c>
      <c r="DS15" s="178">
        <f t="shared" si="27"/>
        <v>0</v>
      </c>
      <c r="DT15" s="178">
        <f t="shared" si="27"/>
        <v>0</v>
      </c>
      <c r="DU15" s="178">
        <f t="shared" si="27"/>
        <v>0</v>
      </c>
      <c r="DV15" s="178">
        <f t="shared" si="27"/>
        <v>0</v>
      </c>
      <c r="DW15" s="178">
        <f t="shared" si="27"/>
        <v>0</v>
      </c>
      <c r="DX15" s="178">
        <f t="shared" si="27"/>
        <v>0</v>
      </c>
      <c r="DY15" s="178">
        <f t="shared" si="27"/>
        <v>0</v>
      </c>
      <c r="DZ15" s="178">
        <f t="shared" si="27"/>
        <v>0</v>
      </c>
      <c r="EA15" s="178">
        <f t="shared" si="27"/>
        <v>0</v>
      </c>
      <c r="EB15" s="178">
        <f t="shared" si="27"/>
        <v>0</v>
      </c>
      <c r="EC15" s="178">
        <f t="shared" si="27"/>
        <v>0</v>
      </c>
      <c r="ED15" s="178">
        <f t="shared" si="27"/>
        <v>0</v>
      </c>
      <c r="EE15" s="178">
        <f t="shared" si="27"/>
        <v>0</v>
      </c>
      <c r="EF15" s="178">
        <f t="shared" si="19"/>
        <v>0</v>
      </c>
      <c r="EG15" s="178">
        <f t="shared" si="19"/>
        <v>0</v>
      </c>
      <c r="EH15" s="178">
        <f t="shared" si="21"/>
        <v>0</v>
      </c>
      <c r="EI15" s="178">
        <f t="shared" si="21"/>
        <v>0</v>
      </c>
      <c r="EJ15" s="178">
        <f t="shared" si="21"/>
        <v>0</v>
      </c>
      <c r="EK15" s="178">
        <f t="shared" si="21"/>
        <v>0</v>
      </c>
      <c r="EL15" s="178">
        <f t="shared" si="21"/>
        <v>0</v>
      </c>
      <c r="EM15" s="178">
        <f t="shared" si="21"/>
        <v>0</v>
      </c>
      <c r="EN15" s="178">
        <f t="shared" si="21"/>
        <v>0</v>
      </c>
      <c r="EO15" s="178">
        <f t="shared" si="21"/>
        <v>0</v>
      </c>
      <c r="EP15" s="178">
        <f t="shared" si="21"/>
        <v>0</v>
      </c>
      <c r="EQ15" s="178">
        <f t="shared" si="21"/>
        <v>0</v>
      </c>
      <c r="ER15" s="178">
        <f t="shared" si="21"/>
        <v>0</v>
      </c>
      <c r="ES15" s="178">
        <f t="shared" si="21"/>
        <v>0</v>
      </c>
      <c r="ET15" s="178">
        <f t="shared" si="21"/>
        <v>0</v>
      </c>
      <c r="EU15" s="178">
        <f t="shared" si="21"/>
        <v>0</v>
      </c>
      <c r="EV15" s="178">
        <f t="shared" si="21"/>
        <v>0</v>
      </c>
      <c r="EW15" s="178">
        <f t="shared" si="21"/>
        <v>0</v>
      </c>
      <c r="EX15" s="178">
        <f t="shared" si="21"/>
        <v>0</v>
      </c>
      <c r="EY15" s="178">
        <f t="shared" si="21"/>
        <v>0</v>
      </c>
      <c r="EZ15" s="178">
        <f t="shared" si="21"/>
        <v>0</v>
      </c>
      <c r="FA15" s="178">
        <f t="shared" si="21"/>
        <v>0</v>
      </c>
      <c r="FB15" s="178">
        <f t="shared" si="21"/>
        <v>0</v>
      </c>
      <c r="FC15" s="178">
        <f t="shared" si="21"/>
        <v>0</v>
      </c>
      <c r="FD15" s="178">
        <f t="shared" si="21"/>
        <v>0</v>
      </c>
      <c r="FE15" s="178">
        <f t="shared" si="21"/>
        <v>0</v>
      </c>
      <c r="FF15" s="178">
        <f t="shared" si="21"/>
        <v>0</v>
      </c>
      <c r="FG15" s="178">
        <f t="shared" si="21"/>
        <v>0</v>
      </c>
      <c r="FH15" s="178">
        <f t="shared" si="21"/>
        <v>0</v>
      </c>
      <c r="FI15" s="178">
        <f t="shared" si="21"/>
        <v>0</v>
      </c>
      <c r="FJ15" s="178">
        <f t="shared" si="21"/>
        <v>0</v>
      </c>
      <c r="FK15" s="178">
        <f t="shared" si="21"/>
        <v>0</v>
      </c>
      <c r="FL15" s="178">
        <f t="shared" si="21"/>
        <v>0</v>
      </c>
      <c r="FM15" s="178">
        <f t="shared" si="21"/>
        <v>0</v>
      </c>
      <c r="FN15" s="178">
        <f t="shared" si="21"/>
        <v>0</v>
      </c>
      <c r="FO15" s="233">
        <f t="shared" si="21"/>
        <v>0</v>
      </c>
    </row>
    <row r="16" spans="2:171" x14ac:dyDescent="0.4">
      <c r="B16" s="227" t="s">
        <v>89</v>
      </c>
      <c r="C16" s="228">
        <v>0</v>
      </c>
      <c r="D16" s="229">
        <f t="shared" si="13"/>
        <v>0</v>
      </c>
      <c r="E16" s="230">
        <f t="shared" si="9"/>
        <v>0</v>
      </c>
      <c r="F16" s="231">
        <v>1</v>
      </c>
      <c r="G16" s="231">
        <v>1</v>
      </c>
      <c r="H16" s="232">
        <f t="shared" si="14"/>
        <v>1</v>
      </c>
      <c r="I16" s="178">
        <f t="shared" si="15"/>
        <v>0</v>
      </c>
      <c r="J16" s="178">
        <f t="shared" si="15"/>
        <v>0</v>
      </c>
      <c r="K16" s="178">
        <f t="shared" si="15"/>
        <v>0</v>
      </c>
      <c r="L16" s="178">
        <f t="shared" si="15"/>
        <v>0</v>
      </c>
      <c r="M16" s="178">
        <f t="shared" si="15"/>
        <v>0</v>
      </c>
      <c r="N16" s="178">
        <f t="shared" si="15"/>
        <v>0</v>
      </c>
      <c r="O16" s="178">
        <f t="shared" si="15"/>
        <v>0</v>
      </c>
      <c r="P16" s="178">
        <f t="shared" si="15"/>
        <v>0</v>
      </c>
      <c r="Q16" s="178">
        <f t="shared" si="15"/>
        <v>0</v>
      </c>
      <c r="R16" s="178">
        <f t="shared" si="15"/>
        <v>0</v>
      </c>
      <c r="S16" s="178">
        <f t="shared" si="15"/>
        <v>0</v>
      </c>
      <c r="T16" s="178">
        <f t="shared" si="15"/>
        <v>0</v>
      </c>
      <c r="U16" s="178">
        <f t="shared" si="15"/>
        <v>0</v>
      </c>
      <c r="V16" s="178">
        <f t="shared" si="15"/>
        <v>0</v>
      </c>
      <c r="W16" s="178">
        <f t="shared" si="15"/>
        <v>0</v>
      </c>
      <c r="X16" s="178">
        <f t="shared" si="15"/>
        <v>0</v>
      </c>
      <c r="Y16" s="178">
        <f t="shared" si="22"/>
        <v>0</v>
      </c>
      <c r="Z16" s="178">
        <f t="shared" si="22"/>
        <v>0</v>
      </c>
      <c r="AA16" s="178">
        <f t="shared" si="22"/>
        <v>0</v>
      </c>
      <c r="AB16" s="178">
        <f t="shared" si="22"/>
        <v>0</v>
      </c>
      <c r="AC16" s="178">
        <f t="shared" si="22"/>
        <v>0</v>
      </c>
      <c r="AD16" s="178">
        <f t="shared" si="22"/>
        <v>0</v>
      </c>
      <c r="AE16" s="178">
        <f t="shared" si="22"/>
        <v>0</v>
      </c>
      <c r="AF16" s="178">
        <f t="shared" si="22"/>
        <v>0</v>
      </c>
      <c r="AG16" s="178">
        <f t="shared" si="22"/>
        <v>0</v>
      </c>
      <c r="AH16" s="178">
        <f t="shared" si="22"/>
        <v>0</v>
      </c>
      <c r="AI16" s="178">
        <f t="shared" si="22"/>
        <v>0</v>
      </c>
      <c r="AJ16" s="178">
        <f t="shared" si="22"/>
        <v>0</v>
      </c>
      <c r="AK16" s="178">
        <f t="shared" si="22"/>
        <v>0</v>
      </c>
      <c r="AL16" s="178">
        <f t="shared" si="22"/>
        <v>0</v>
      </c>
      <c r="AM16" s="178">
        <f t="shared" si="22"/>
        <v>0</v>
      </c>
      <c r="AN16" s="178">
        <f t="shared" si="22"/>
        <v>0</v>
      </c>
      <c r="AO16" s="178">
        <f t="shared" si="23"/>
        <v>0</v>
      </c>
      <c r="AP16" s="178">
        <f t="shared" si="23"/>
        <v>0</v>
      </c>
      <c r="AQ16" s="178">
        <f t="shared" si="23"/>
        <v>0</v>
      </c>
      <c r="AR16" s="178">
        <f t="shared" si="23"/>
        <v>0</v>
      </c>
      <c r="AS16" s="178">
        <f t="shared" si="23"/>
        <v>0</v>
      </c>
      <c r="AT16" s="178">
        <f t="shared" si="23"/>
        <v>0</v>
      </c>
      <c r="AU16" s="178">
        <f t="shared" si="23"/>
        <v>0</v>
      </c>
      <c r="AV16" s="178">
        <f t="shared" si="23"/>
        <v>0</v>
      </c>
      <c r="AW16" s="178">
        <f t="shared" si="23"/>
        <v>0</v>
      </c>
      <c r="AX16" s="178">
        <f t="shared" si="23"/>
        <v>0</v>
      </c>
      <c r="AY16" s="178">
        <f t="shared" si="23"/>
        <v>0</v>
      </c>
      <c r="AZ16" s="178">
        <f t="shared" si="23"/>
        <v>0</v>
      </c>
      <c r="BA16" s="178">
        <f t="shared" si="23"/>
        <v>0</v>
      </c>
      <c r="BB16" s="178">
        <f t="shared" si="23"/>
        <v>0</v>
      </c>
      <c r="BC16" s="178">
        <f t="shared" si="23"/>
        <v>0</v>
      </c>
      <c r="BD16" s="178">
        <f t="shared" si="23"/>
        <v>0</v>
      </c>
      <c r="BE16" s="178">
        <f t="shared" si="24"/>
        <v>0</v>
      </c>
      <c r="BF16" s="178">
        <f t="shared" si="24"/>
        <v>0</v>
      </c>
      <c r="BG16" s="178">
        <f t="shared" si="24"/>
        <v>0</v>
      </c>
      <c r="BH16" s="178">
        <f t="shared" si="24"/>
        <v>0</v>
      </c>
      <c r="BI16" s="178">
        <f t="shared" si="24"/>
        <v>0</v>
      </c>
      <c r="BJ16" s="178">
        <f t="shared" si="24"/>
        <v>0</v>
      </c>
      <c r="BK16" s="178">
        <f t="shared" si="24"/>
        <v>0</v>
      </c>
      <c r="BL16" s="178">
        <f t="shared" si="24"/>
        <v>0</v>
      </c>
      <c r="BM16" s="178">
        <f t="shared" si="24"/>
        <v>0</v>
      </c>
      <c r="BN16" s="178">
        <f t="shared" si="24"/>
        <v>0</v>
      </c>
      <c r="BO16" s="178">
        <f t="shared" si="24"/>
        <v>0</v>
      </c>
      <c r="BP16" s="178">
        <f t="shared" si="24"/>
        <v>0</v>
      </c>
      <c r="BQ16" s="178">
        <f t="shared" si="24"/>
        <v>0</v>
      </c>
      <c r="BR16" s="178">
        <f t="shared" si="24"/>
        <v>0</v>
      </c>
      <c r="BS16" s="178">
        <f t="shared" si="24"/>
        <v>0</v>
      </c>
      <c r="BT16" s="178">
        <f t="shared" si="24"/>
        <v>0</v>
      </c>
      <c r="BU16" s="178">
        <f t="shared" si="18"/>
        <v>0</v>
      </c>
      <c r="BV16" s="178">
        <f t="shared" si="18"/>
        <v>0</v>
      </c>
      <c r="BW16" s="178">
        <f t="shared" si="18"/>
        <v>0</v>
      </c>
      <c r="BX16" s="178">
        <f t="shared" si="18"/>
        <v>0</v>
      </c>
      <c r="BY16" s="178">
        <f t="shared" si="18"/>
        <v>0</v>
      </c>
      <c r="BZ16" s="178">
        <f t="shared" si="18"/>
        <v>0</v>
      </c>
      <c r="CA16" s="178">
        <f t="shared" si="18"/>
        <v>0</v>
      </c>
      <c r="CB16" s="178">
        <f t="shared" si="18"/>
        <v>0</v>
      </c>
      <c r="CC16" s="178">
        <f t="shared" si="18"/>
        <v>0</v>
      </c>
      <c r="CD16" s="178">
        <f t="shared" si="18"/>
        <v>0</v>
      </c>
      <c r="CE16" s="178">
        <f t="shared" si="18"/>
        <v>0</v>
      </c>
      <c r="CF16" s="178">
        <f t="shared" si="18"/>
        <v>0</v>
      </c>
      <c r="CG16" s="178">
        <f t="shared" si="18"/>
        <v>0</v>
      </c>
      <c r="CH16" s="178">
        <f t="shared" si="18"/>
        <v>0</v>
      </c>
      <c r="CI16" s="178">
        <f t="shared" si="18"/>
        <v>0</v>
      </c>
      <c r="CJ16" s="178">
        <f t="shared" si="25"/>
        <v>0</v>
      </c>
      <c r="CK16" s="178">
        <f t="shared" si="25"/>
        <v>0</v>
      </c>
      <c r="CL16" s="178">
        <f t="shared" si="25"/>
        <v>0</v>
      </c>
      <c r="CM16" s="178">
        <f t="shared" si="25"/>
        <v>0</v>
      </c>
      <c r="CN16" s="178">
        <f t="shared" si="25"/>
        <v>0</v>
      </c>
      <c r="CO16" s="178">
        <f t="shared" si="25"/>
        <v>0</v>
      </c>
      <c r="CP16" s="178">
        <f t="shared" si="25"/>
        <v>0</v>
      </c>
      <c r="CQ16" s="178">
        <f t="shared" si="25"/>
        <v>0</v>
      </c>
      <c r="CR16" s="178">
        <f t="shared" si="25"/>
        <v>0</v>
      </c>
      <c r="CS16" s="178">
        <f t="shared" si="25"/>
        <v>0</v>
      </c>
      <c r="CT16" s="178">
        <f t="shared" si="25"/>
        <v>0</v>
      </c>
      <c r="CU16" s="178">
        <f t="shared" si="25"/>
        <v>0</v>
      </c>
      <c r="CV16" s="178">
        <f t="shared" si="25"/>
        <v>0</v>
      </c>
      <c r="CW16" s="178">
        <f t="shared" si="25"/>
        <v>0</v>
      </c>
      <c r="CX16" s="178">
        <f t="shared" si="25"/>
        <v>0</v>
      </c>
      <c r="CY16" s="178">
        <f t="shared" si="25"/>
        <v>0</v>
      </c>
      <c r="CZ16" s="178">
        <f t="shared" si="26"/>
        <v>0</v>
      </c>
      <c r="DA16" s="178">
        <f t="shared" si="26"/>
        <v>0</v>
      </c>
      <c r="DB16" s="178">
        <f t="shared" si="26"/>
        <v>0</v>
      </c>
      <c r="DC16" s="178">
        <f t="shared" si="26"/>
        <v>0</v>
      </c>
      <c r="DD16" s="178">
        <f t="shared" si="26"/>
        <v>0</v>
      </c>
      <c r="DE16" s="178">
        <f t="shared" si="26"/>
        <v>0</v>
      </c>
      <c r="DF16" s="178">
        <f t="shared" si="26"/>
        <v>0</v>
      </c>
      <c r="DG16" s="178">
        <f t="shared" si="26"/>
        <v>0</v>
      </c>
      <c r="DH16" s="178">
        <f t="shared" si="26"/>
        <v>0</v>
      </c>
      <c r="DI16" s="178">
        <f t="shared" si="26"/>
        <v>0</v>
      </c>
      <c r="DJ16" s="178">
        <f t="shared" si="26"/>
        <v>0</v>
      </c>
      <c r="DK16" s="178">
        <f t="shared" si="26"/>
        <v>0</v>
      </c>
      <c r="DL16" s="178">
        <f t="shared" si="26"/>
        <v>0</v>
      </c>
      <c r="DM16" s="178">
        <f t="shared" si="26"/>
        <v>0</v>
      </c>
      <c r="DN16" s="178">
        <f t="shared" si="26"/>
        <v>0</v>
      </c>
      <c r="DO16" s="178">
        <f t="shared" si="26"/>
        <v>0</v>
      </c>
      <c r="DP16" s="178">
        <f t="shared" si="27"/>
        <v>0</v>
      </c>
      <c r="DQ16" s="178">
        <f t="shared" si="27"/>
        <v>0</v>
      </c>
      <c r="DR16" s="178">
        <f t="shared" si="27"/>
        <v>0</v>
      </c>
      <c r="DS16" s="178">
        <f t="shared" si="27"/>
        <v>0</v>
      </c>
      <c r="DT16" s="178">
        <f t="shared" si="27"/>
        <v>0</v>
      </c>
      <c r="DU16" s="178">
        <f t="shared" si="27"/>
        <v>0</v>
      </c>
      <c r="DV16" s="178">
        <f t="shared" si="27"/>
        <v>0</v>
      </c>
      <c r="DW16" s="178">
        <f t="shared" si="27"/>
        <v>0</v>
      </c>
      <c r="DX16" s="178">
        <f t="shared" si="27"/>
        <v>0</v>
      </c>
      <c r="DY16" s="178">
        <f t="shared" si="27"/>
        <v>0</v>
      </c>
      <c r="DZ16" s="178">
        <f t="shared" si="27"/>
        <v>0</v>
      </c>
      <c r="EA16" s="178">
        <f t="shared" si="27"/>
        <v>0</v>
      </c>
      <c r="EB16" s="178">
        <f t="shared" si="27"/>
        <v>0</v>
      </c>
      <c r="EC16" s="178">
        <f t="shared" si="27"/>
        <v>0</v>
      </c>
      <c r="ED16" s="178">
        <f t="shared" si="27"/>
        <v>0</v>
      </c>
      <c r="EE16" s="178">
        <f t="shared" si="27"/>
        <v>0</v>
      </c>
      <c r="EF16" s="178">
        <f t="shared" si="19"/>
        <v>0</v>
      </c>
      <c r="EG16" s="178">
        <f t="shared" si="19"/>
        <v>0</v>
      </c>
      <c r="EH16" s="178">
        <f t="shared" si="21"/>
        <v>0</v>
      </c>
      <c r="EI16" s="178">
        <f t="shared" si="21"/>
        <v>0</v>
      </c>
      <c r="EJ16" s="178">
        <f t="shared" si="21"/>
        <v>0</v>
      </c>
      <c r="EK16" s="178">
        <f t="shared" si="21"/>
        <v>0</v>
      </c>
      <c r="EL16" s="178">
        <f t="shared" si="21"/>
        <v>0</v>
      </c>
      <c r="EM16" s="178">
        <f t="shared" si="21"/>
        <v>0</v>
      </c>
      <c r="EN16" s="178">
        <f t="shared" si="21"/>
        <v>0</v>
      </c>
      <c r="EO16" s="178">
        <f t="shared" si="21"/>
        <v>0</v>
      </c>
      <c r="EP16" s="178">
        <f t="shared" si="21"/>
        <v>0</v>
      </c>
      <c r="EQ16" s="178">
        <f t="shared" si="21"/>
        <v>0</v>
      </c>
      <c r="ER16" s="178">
        <f t="shared" si="21"/>
        <v>0</v>
      </c>
      <c r="ES16" s="178">
        <f t="shared" si="21"/>
        <v>0</v>
      </c>
      <c r="ET16" s="178">
        <f t="shared" si="21"/>
        <v>0</v>
      </c>
      <c r="EU16" s="178">
        <f t="shared" si="21"/>
        <v>0</v>
      </c>
      <c r="EV16" s="178">
        <f t="shared" si="21"/>
        <v>0</v>
      </c>
      <c r="EW16" s="178">
        <f t="shared" si="21"/>
        <v>0</v>
      </c>
      <c r="EX16" s="178">
        <f t="shared" si="21"/>
        <v>0</v>
      </c>
      <c r="EY16" s="178">
        <f t="shared" si="21"/>
        <v>0</v>
      </c>
      <c r="EZ16" s="178">
        <f t="shared" si="21"/>
        <v>0</v>
      </c>
      <c r="FA16" s="178">
        <f t="shared" si="21"/>
        <v>0</v>
      </c>
      <c r="FB16" s="178">
        <f t="shared" si="21"/>
        <v>0</v>
      </c>
      <c r="FC16" s="178">
        <f t="shared" si="21"/>
        <v>0</v>
      </c>
      <c r="FD16" s="178">
        <f t="shared" si="21"/>
        <v>0</v>
      </c>
      <c r="FE16" s="178">
        <f t="shared" si="21"/>
        <v>0</v>
      </c>
      <c r="FF16" s="178">
        <f t="shared" si="21"/>
        <v>0</v>
      </c>
      <c r="FG16" s="178">
        <f t="shared" si="21"/>
        <v>0</v>
      </c>
      <c r="FH16" s="178">
        <f t="shared" si="21"/>
        <v>0</v>
      </c>
      <c r="FI16" s="178">
        <f t="shared" si="21"/>
        <v>0</v>
      </c>
      <c r="FJ16" s="178">
        <f t="shared" si="21"/>
        <v>0</v>
      </c>
      <c r="FK16" s="178">
        <f t="shared" si="21"/>
        <v>0</v>
      </c>
      <c r="FL16" s="178">
        <f t="shared" si="21"/>
        <v>0</v>
      </c>
      <c r="FM16" s="178">
        <f t="shared" si="21"/>
        <v>0</v>
      </c>
      <c r="FN16" s="178">
        <f t="shared" si="21"/>
        <v>0</v>
      </c>
      <c r="FO16" s="233">
        <f t="shared" si="21"/>
        <v>0</v>
      </c>
    </row>
    <row r="17" spans="2:171" x14ac:dyDescent="0.4">
      <c r="B17" s="227" t="s">
        <v>90</v>
      </c>
      <c r="C17" s="228">
        <v>0</v>
      </c>
      <c r="D17" s="229">
        <f t="shared" si="13"/>
        <v>0</v>
      </c>
      <c r="E17" s="230">
        <f t="shared" si="9"/>
        <v>0</v>
      </c>
      <c r="F17" s="231">
        <v>1</v>
      </c>
      <c r="G17" s="231">
        <v>1</v>
      </c>
      <c r="H17" s="232">
        <f t="shared" si="14"/>
        <v>1</v>
      </c>
      <c r="I17" s="178">
        <f t="shared" si="15"/>
        <v>0</v>
      </c>
      <c r="J17" s="178">
        <f t="shared" si="15"/>
        <v>0</v>
      </c>
      <c r="K17" s="178">
        <f t="shared" si="15"/>
        <v>0</v>
      </c>
      <c r="L17" s="178">
        <f t="shared" si="15"/>
        <v>0</v>
      </c>
      <c r="M17" s="178">
        <f t="shared" si="15"/>
        <v>0</v>
      </c>
      <c r="N17" s="178">
        <f t="shared" si="15"/>
        <v>0</v>
      </c>
      <c r="O17" s="178">
        <f t="shared" si="15"/>
        <v>0</v>
      </c>
      <c r="P17" s="178">
        <f t="shared" si="15"/>
        <v>0</v>
      </c>
      <c r="Q17" s="178">
        <f t="shared" si="15"/>
        <v>0</v>
      </c>
      <c r="R17" s="178">
        <f t="shared" si="15"/>
        <v>0</v>
      </c>
      <c r="S17" s="178">
        <f t="shared" si="15"/>
        <v>0</v>
      </c>
      <c r="T17" s="178">
        <f t="shared" si="15"/>
        <v>0</v>
      </c>
      <c r="U17" s="178">
        <f t="shared" si="15"/>
        <v>0</v>
      </c>
      <c r="V17" s="178">
        <f t="shared" si="15"/>
        <v>0</v>
      </c>
      <c r="W17" s="178">
        <f t="shared" si="15"/>
        <v>0</v>
      </c>
      <c r="X17" s="178">
        <f t="shared" si="15"/>
        <v>0</v>
      </c>
      <c r="Y17" s="178">
        <f t="shared" si="22"/>
        <v>0</v>
      </c>
      <c r="Z17" s="178">
        <f t="shared" si="22"/>
        <v>0</v>
      </c>
      <c r="AA17" s="178">
        <f t="shared" si="22"/>
        <v>0</v>
      </c>
      <c r="AB17" s="178">
        <f t="shared" si="22"/>
        <v>0</v>
      </c>
      <c r="AC17" s="178">
        <f t="shared" si="22"/>
        <v>0</v>
      </c>
      <c r="AD17" s="178">
        <f t="shared" si="22"/>
        <v>0</v>
      </c>
      <c r="AE17" s="178">
        <f t="shared" si="22"/>
        <v>0</v>
      </c>
      <c r="AF17" s="178">
        <f t="shared" si="22"/>
        <v>0</v>
      </c>
      <c r="AG17" s="178">
        <f t="shared" si="22"/>
        <v>0</v>
      </c>
      <c r="AH17" s="178">
        <f t="shared" si="22"/>
        <v>0</v>
      </c>
      <c r="AI17" s="178">
        <f t="shared" si="22"/>
        <v>0</v>
      </c>
      <c r="AJ17" s="178">
        <f t="shared" si="22"/>
        <v>0</v>
      </c>
      <c r="AK17" s="178">
        <f t="shared" si="22"/>
        <v>0</v>
      </c>
      <c r="AL17" s="178">
        <f t="shared" si="22"/>
        <v>0</v>
      </c>
      <c r="AM17" s="178">
        <f t="shared" si="22"/>
        <v>0</v>
      </c>
      <c r="AN17" s="178">
        <f t="shared" si="22"/>
        <v>0</v>
      </c>
      <c r="AO17" s="178">
        <f t="shared" si="23"/>
        <v>0</v>
      </c>
      <c r="AP17" s="178">
        <f t="shared" si="23"/>
        <v>0</v>
      </c>
      <c r="AQ17" s="178">
        <f t="shared" si="23"/>
        <v>0</v>
      </c>
      <c r="AR17" s="178">
        <f t="shared" si="23"/>
        <v>0</v>
      </c>
      <c r="AS17" s="178">
        <f t="shared" si="23"/>
        <v>0</v>
      </c>
      <c r="AT17" s="178">
        <f t="shared" si="23"/>
        <v>0</v>
      </c>
      <c r="AU17" s="178">
        <f t="shared" si="23"/>
        <v>0</v>
      </c>
      <c r="AV17" s="178">
        <f t="shared" si="23"/>
        <v>0</v>
      </c>
      <c r="AW17" s="178">
        <f t="shared" si="23"/>
        <v>0</v>
      </c>
      <c r="AX17" s="178">
        <f t="shared" si="23"/>
        <v>0</v>
      </c>
      <c r="AY17" s="178">
        <f t="shared" si="23"/>
        <v>0</v>
      </c>
      <c r="AZ17" s="178">
        <f t="shared" si="23"/>
        <v>0</v>
      </c>
      <c r="BA17" s="178">
        <f t="shared" si="23"/>
        <v>0</v>
      </c>
      <c r="BB17" s="178">
        <f t="shared" si="23"/>
        <v>0</v>
      </c>
      <c r="BC17" s="178">
        <f t="shared" si="23"/>
        <v>0</v>
      </c>
      <c r="BD17" s="178">
        <f t="shared" si="23"/>
        <v>0</v>
      </c>
      <c r="BE17" s="178">
        <f t="shared" si="24"/>
        <v>0</v>
      </c>
      <c r="BF17" s="178">
        <f t="shared" si="24"/>
        <v>0</v>
      </c>
      <c r="BG17" s="178">
        <f t="shared" si="24"/>
        <v>0</v>
      </c>
      <c r="BH17" s="178">
        <f t="shared" si="24"/>
        <v>0</v>
      </c>
      <c r="BI17" s="178">
        <f t="shared" si="24"/>
        <v>0</v>
      </c>
      <c r="BJ17" s="178">
        <f t="shared" si="24"/>
        <v>0</v>
      </c>
      <c r="BK17" s="178">
        <f t="shared" si="24"/>
        <v>0</v>
      </c>
      <c r="BL17" s="178">
        <f t="shared" si="24"/>
        <v>0</v>
      </c>
      <c r="BM17" s="178">
        <f t="shared" si="24"/>
        <v>0</v>
      </c>
      <c r="BN17" s="178">
        <f t="shared" si="24"/>
        <v>0</v>
      </c>
      <c r="BO17" s="178">
        <f t="shared" si="24"/>
        <v>0</v>
      </c>
      <c r="BP17" s="178">
        <f t="shared" si="24"/>
        <v>0</v>
      </c>
      <c r="BQ17" s="178">
        <f t="shared" si="24"/>
        <v>0</v>
      </c>
      <c r="BR17" s="178">
        <f t="shared" si="24"/>
        <v>0</v>
      </c>
      <c r="BS17" s="178">
        <f t="shared" si="24"/>
        <v>0</v>
      </c>
      <c r="BT17" s="178">
        <f t="shared" si="24"/>
        <v>0</v>
      </c>
      <c r="BU17" s="178">
        <f t="shared" si="18"/>
        <v>0</v>
      </c>
      <c r="BV17" s="178">
        <f t="shared" si="18"/>
        <v>0</v>
      </c>
      <c r="BW17" s="178">
        <f t="shared" si="18"/>
        <v>0</v>
      </c>
      <c r="BX17" s="178">
        <f t="shared" si="18"/>
        <v>0</v>
      </c>
      <c r="BY17" s="178">
        <f t="shared" si="18"/>
        <v>0</v>
      </c>
      <c r="BZ17" s="178">
        <f t="shared" si="18"/>
        <v>0</v>
      </c>
      <c r="CA17" s="178">
        <f t="shared" si="18"/>
        <v>0</v>
      </c>
      <c r="CB17" s="178">
        <f t="shared" si="18"/>
        <v>0</v>
      </c>
      <c r="CC17" s="178">
        <f t="shared" si="18"/>
        <v>0</v>
      </c>
      <c r="CD17" s="178">
        <f t="shared" si="18"/>
        <v>0</v>
      </c>
      <c r="CE17" s="178">
        <f t="shared" si="18"/>
        <v>0</v>
      </c>
      <c r="CF17" s="178">
        <f t="shared" si="18"/>
        <v>0</v>
      </c>
      <c r="CG17" s="178">
        <f t="shared" si="18"/>
        <v>0</v>
      </c>
      <c r="CH17" s="178">
        <f t="shared" si="18"/>
        <v>0</v>
      </c>
      <c r="CI17" s="178">
        <f t="shared" si="18"/>
        <v>0</v>
      </c>
      <c r="CJ17" s="178">
        <f t="shared" si="25"/>
        <v>0</v>
      </c>
      <c r="CK17" s="178">
        <f t="shared" si="25"/>
        <v>0</v>
      </c>
      <c r="CL17" s="178">
        <f t="shared" si="25"/>
        <v>0</v>
      </c>
      <c r="CM17" s="178">
        <f t="shared" si="25"/>
        <v>0</v>
      </c>
      <c r="CN17" s="178">
        <f t="shared" si="25"/>
        <v>0</v>
      </c>
      <c r="CO17" s="178">
        <f t="shared" si="25"/>
        <v>0</v>
      </c>
      <c r="CP17" s="178">
        <f t="shared" si="25"/>
        <v>0</v>
      </c>
      <c r="CQ17" s="178">
        <f t="shared" si="25"/>
        <v>0</v>
      </c>
      <c r="CR17" s="178">
        <f t="shared" si="25"/>
        <v>0</v>
      </c>
      <c r="CS17" s="178">
        <f t="shared" si="25"/>
        <v>0</v>
      </c>
      <c r="CT17" s="178">
        <f t="shared" si="25"/>
        <v>0</v>
      </c>
      <c r="CU17" s="178">
        <f t="shared" si="25"/>
        <v>0</v>
      </c>
      <c r="CV17" s="178">
        <f t="shared" si="25"/>
        <v>0</v>
      </c>
      <c r="CW17" s="178">
        <f t="shared" si="25"/>
        <v>0</v>
      </c>
      <c r="CX17" s="178">
        <f t="shared" si="25"/>
        <v>0</v>
      </c>
      <c r="CY17" s="178">
        <f t="shared" si="25"/>
        <v>0</v>
      </c>
      <c r="CZ17" s="178">
        <f t="shared" si="26"/>
        <v>0</v>
      </c>
      <c r="DA17" s="178">
        <f t="shared" si="26"/>
        <v>0</v>
      </c>
      <c r="DB17" s="178">
        <f t="shared" si="26"/>
        <v>0</v>
      </c>
      <c r="DC17" s="178">
        <f t="shared" si="26"/>
        <v>0</v>
      </c>
      <c r="DD17" s="178">
        <f t="shared" si="26"/>
        <v>0</v>
      </c>
      <c r="DE17" s="178">
        <f t="shared" si="26"/>
        <v>0</v>
      </c>
      <c r="DF17" s="178">
        <f t="shared" si="26"/>
        <v>0</v>
      </c>
      <c r="DG17" s="178">
        <f t="shared" si="26"/>
        <v>0</v>
      </c>
      <c r="DH17" s="178">
        <f t="shared" si="26"/>
        <v>0</v>
      </c>
      <c r="DI17" s="178">
        <f t="shared" si="26"/>
        <v>0</v>
      </c>
      <c r="DJ17" s="178">
        <f t="shared" si="26"/>
        <v>0</v>
      </c>
      <c r="DK17" s="178">
        <f t="shared" si="26"/>
        <v>0</v>
      </c>
      <c r="DL17" s="178">
        <f t="shared" si="26"/>
        <v>0</v>
      </c>
      <c r="DM17" s="178">
        <f t="shared" si="26"/>
        <v>0</v>
      </c>
      <c r="DN17" s="178">
        <f t="shared" si="26"/>
        <v>0</v>
      </c>
      <c r="DO17" s="178">
        <f t="shared" si="26"/>
        <v>0</v>
      </c>
      <c r="DP17" s="178">
        <f t="shared" si="27"/>
        <v>0</v>
      </c>
      <c r="DQ17" s="178">
        <f t="shared" si="27"/>
        <v>0</v>
      </c>
      <c r="DR17" s="178">
        <f t="shared" si="27"/>
        <v>0</v>
      </c>
      <c r="DS17" s="178">
        <f t="shared" si="27"/>
        <v>0</v>
      </c>
      <c r="DT17" s="178">
        <f t="shared" si="27"/>
        <v>0</v>
      </c>
      <c r="DU17" s="178">
        <f t="shared" si="27"/>
        <v>0</v>
      </c>
      <c r="DV17" s="178">
        <f t="shared" si="27"/>
        <v>0</v>
      </c>
      <c r="DW17" s="178">
        <f t="shared" si="27"/>
        <v>0</v>
      </c>
      <c r="DX17" s="178">
        <f t="shared" si="27"/>
        <v>0</v>
      </c>
      <c r="DY17" s="178">
        <f t="shared" si="27"/>
        <v>0</v>
      </c>
      <c r="DZ17" s="178">
        <f t="shared" si="27"/>
        <v>0</v>
      </c>
      <c r="EA17" s="178">
        <f t="shared" si="27"/>
        <v>0</v>
      </c>
      <c r="EB17" s="178">
        <f t="shared" si="27"/>
        <v>0</v>
      </c>
      <c r="EC17" s="178">
        <f t="shared" si="27"/>
        <v>0</v>
      </c>
      <c r="ED17" s="178">
        <f t="shared" si="27"/>
        <v>0</v>
      </c>
      <c r="EE17" s="178">
        <f t="shared" si="27"/>
        <v>0</v>
      </c>
      <c r="EF17" s="178">
        <f t="shared" si="19"/>
        <v>0</v>
      </c>
      <c r="EG17" s="178">
        <f t="shared" si="19"/>
        <v>0</v>
      </c>
      <c r="EH17" s="178">
        <f t="shared" si="21"/>
        <v>0</v>
      </c>
      <c r="EI17" s="178">
        <f t="shared" si="21"/>
        <v>0</v>
      </c>
      <c r="EJ17" s="178">
        <f t="shared" si="21"/>
        <v>0</v>
      </c>
      <c r="EK17" s="178">
        <f t="shared" si="21"/>
        <v>0</v>
      </c>
      <c r="EL17" s="178">
        <f t="shared" si="21"/>
        <v>0</v>
      </c>
      <c r="EM17" s="178">
        <f t="shared" si="21"/>
        <v>0</v>
      </c>
      <c r="EN17" s="178">
        <f t="shared" si="21"/>
        <v>0</v>
      </c>
      <c r="EO17" s="178">
        <f t="shared" si="21"/>
        <v>0</v>
      </c>
      <c r="EP17" s="178">
        <f t="shared" si="21"/>
        <v>0</v>
      </c>
      <c r="EQ17" s="178">
        <f t="shared" si="21"/>
        <v>0</v>
      </c>
      <c r="ER17" s="178">
        <f t="shared" si="21"/>
        <v>0</v>
      </c>
      <c r="ES17" s="178">
        <f t="shared" si="21"/>
        <v>0</v>
      </c>
      <c r="ET17" s="178">
        <f t="shared" si="21"/>
        <v>0</v>
      </c>
      <c r="EU17" s="178">
        <f t="shared" si="21"/>
        <v>0</v>
      </c>
      <c r="EV17" s="178">
        <f t="shared" si="21"/>
        <v>0</v>
      </c>
      <c r="EW17" s="178">
        <f t="shared" si="21"/>
        <v>0</v>
      </c>
      <c r="EX17" s="178">
        <f t="shared" si="21"/>
        <v>0</v>
      </c>
      <c r="EY17" s="178">
        <f t="shared" si="21"/>
        <v>0</v>
      </c>
      <c r="EZ17" s="178">
        <f t="shared" si="21"/>
        <v>0</v>
      </c>
      <c r="FA17" s="178">
        <f t="shared" si="21"/>
        <v>0</v>
      </c>
      <c r="FB17" s="178">
        <f t="shared" si="21"/>
        <v>0</v>
      </c>
      <c r="FC17" s="178">
        <f t="shared" si="21"/>
        <v>0</v>
      </c>
      <c r="FD17" s="178">
        <f t="shared" si="21"/>
        <v>0</v>
      </c>
      <c r="FE17" s="178">
        <f t="shared" si="21"/>
        <v>0</v>
      </c>
      <c r="FF17" s="178">
        <f t="shared" si="21"/>
        <v>0</v>
      </c>
      <c r="FG17" s="178">
        <f t="shared" si="21"/>
        <v>0</v>
      </c>
      <c r="FH17" s="178">
        <f t="shared" si="21"/>
        <v>0</v>
      </c>
      <c r="FI17" s="178">
        <f t="shared" si="21"/>
        <v>0</v>
      </c>
      <c r="FJ17" s="178">
        <f t="shared" si="21"/>
        <v>0</v>
      </c>
      <c r="FK17" s="178">
        <f t="shared" si="21"/>
        <v>0</v>
      </c>
      <c r="FL17" s="178">
        <f t="shared" si="21"/>
        <v>0</v>
      </c>
      <c r="FM17" s="178">
        <f t="shared" si="21"/>
        <v>0</v>
      </c>
      <c r="FN17" s="178">
        <f t="shared" si="21"/>
        <v>0</v>
      </c>
      <c r="FO17" s="233">
        <f t="shared" si="21"/>
        <v>0</v>
      </c>
    </row>
    <row r="18" spans="2:171" x14ac:dyDescent="0.4">
      <c r="B18" s="227" t="s">
        <v>91</v>
      </c>
      <c r="C18" s="228">
        <v>0</v>
      </c>
      <c r="D18" s="229">
        <f t="shared" si="13"/>
        <v>0</v>
      </c>
      <c r="E18" s="230">
        <f t="shared" si="9"/>
        <v>0</v>
      </c>
      <c r="F18" s="231">
        <v>1</v>
      </c>
      <c r="G18" s="231">
        <v>1</v>
      </c>
      <c r="H18" s="232">
        <f t="shared" si="14"/>
        <v>1</v>
      </c>
      <c r="I18" s="178">
        <f t="shared" si="15"/>
        <v>0</v>
      </c>
      <c r="J18" s="178">
        <f t="shared" si="15"/>
        <v>0</v>
      </c>
      <c r="K18" s="178">
        <f t="shared" si="15"/>
        <v>0</v>
      </c>
      <c r="L18" s="178">
        <f t="shared" si="15"/>
        <v>0</v>
      </c>
      <c r="M18" s="178">
        <f t="shared" si="15"/>
        <v>0</v>
      </c>
      <c r="N18" s="178">
        <f t="shared" si="15"/>
        <v>0</v>
      </c>
      <c r="O18" s="178">
        <f t="shared" si="15"/>
        <v>0</v>
      </c>
      <c r="P18" s="178">
        <f t="shared" si="15"/>
        <v>0</v>
      </c>
      <c r="Q18" s="178">
        <f t="shared" si="15"/>
        <v>0</v>
      </c>
      <c r="R18" s="178">
        <f t="shared" si="15"/>
        <v>0</v>
      </c>
      <c r="S18" s="178">
        <f t="shared" si="15"/>
        <v>0</v>
      </c>
      <c r="T18" s="178">
        <f t="shared" si="15"/>
        <v>0</v>
      </c>
      <c r="U18" s="178">
        <f t="shared" si="15"/>
        <v>0</v>
      </c>
      <c r="V18" s="178">
        <f t="shared" si="15"/>
        <v>0</v>
      </c>
      <c r="W18" s="178">
        <f t="shared" si="15"/>
        <v>0</v>
      </c>
      <c r="X18" s="178">
        <f t="shared" si="15"/>
        <v>0</v>
      </c>
      <c r="Y18" s="178">
        <f t="shared" si="22"/>
        <v>0</v>
      </c>
      <c r="Z18" s="178">
        <f t="shared" si="22"/>
        <v>0</v>
      </c>
      <c r="AA18" s="178">
        <f t="shared" si="22"/>
        <v>0</v>
      </c>
      <c r="AB18" s="178">
        <f t="shared" si="22"/>
        <v>0</v>
      </c>
      <c r="AC18" s="178">
        <f t="shared" si="22"/>
        <v>0</v>
      </c>
      <c r="AD18" s="178">
        <f t="shared" si="22"/>
        <v>0</v>
      </c>
      <c r="AE18" s="178">
        <f t="shared" si="22"/>
        <v>0</v>
      </c>
      <c r="AF18" s="178">
        <f t="shared" si="22"/>
        <v>0</v>
      </c>
      <c r="AG18" s="178">
        <f t="shared" si="22"/>
        <v>0</v>
      </c>
      <c r="AH18" s="178">
        <f t="shared" si="22"/>
        <v>0</v>
      </c>
      <c r="AI18" s="178">
        <f t="shared" si="22"/>
        <v>0</v>
      </c>
      <c r="AJ18" s="178">
        <f t="shared" si="22"/>
        <v>0</v>
      </c>
      <c r="AK18" s="178">
        <f t="shared" si="22"/>
        <v>0</v>
      </c>
      <c r="AL18" s="178">
        <f t="shared" si="22"/>
        <v>0</v>
      </c>
      <c r="AM18" s="178">
        <f t="shared" si="22"/>
        <v>0</v>
      </c>
      <c r="AN18" s="178">
        <f t="shared" si="22"/>
        <v>0</v>
      </c>
      <c r="AO18" s="178">
        <f t="shared" si="23"/>
        <v>0</v>
      </c>
      <c r="AP18" s="178">
        <f t="shared" si="23"/>
        <v>0</v>
      </c>
      <c r="AQ18" s="178">
        <f t="shared" si="23"/>
        <v>0</v>
      </c>
      <c r="AR18" s="178">
        <f t="shared" si="23"/>
        <v>0</v>
      </c>
      <c r="AS18" s="178">
        <f t="shared" si="23"/>
        <v>0</v>
      </c>
      <c r="AT18" s="178">
        <f t="shared" si="23"/>
        <v>0</v>
      </c>
      <c r="AU18" s="178">
        <f t="shared" si="23"/>
        <v>0</v>
      </c>
      <c r="AV18" s="178">
        <f t="shared" si="23"/>
        <v>0</v>
      </c>
      <c r="AW18" s="178">
        <f t="shared" si="23"/>
        <v>0</v>
      </c>
      <c r="AX18" s="178">
        <f t="shared" si="23"/>
        <v>0</v>
      </c>
      <c r="AY18" s="178">
        <f t="shared" si="23"/>
        <v>0</v>
      </c>
      <c r="AZ18" s="178">
        <f t="shared" si="23"/>
        <v>0</v>
      </c>
      <c r="BA18" s="178">
        <f t="shared" si="23"/>
        <v>0</v>
      </c>
      <c r="BB18" s="178">
        <f t="shared" si="23"/>
        <v>0</v>
      </c>
      <c r="BC18" s="178">
        <f t="shared" si="23"/>
        <v>0</v>
      </c>
      <c r="BD18" s="178">
        <f t="shared" si="23"/>
        <v>0</v>
      </c>
      <c r="BE18" s="178">
        <f t="shared" si="24"/>
        <v>0</v>
      </c>
      <c r="BF18" s="178">
        <f t="shared" si="24"/>
        <v>0</v>
      </c>
      <c r="BG18" s="178">
        <f t="shared" si="24"/>
        <v>0</v>
      </c>
      <c r="BH18" s="178">
        <f t="shared" si="24"/>
        <v>0</v>
      </c>
      <c r="BI18" s="178">
        <f t="shared" si="24"/>
        <v>0</v>
      </c>
      <c r="BJ18" s="178">
        <f t="shared" si="24"/>
        <v>0</v>
      </c>
      <c r="BK18" s="178">
        <f t="shared" si="24"/>
        <v>0</v>
      </c>
      <c r="BL18" s="178">
        <f t="shared" si="24"/>
        <v>0</v>
      </c>
      <c r="BM18" s="178">
        <f t="shared" si="24"/>
        <v>0</v>
      </c>
      <c r="BN18" s="178">
        <f t="shared" si="24"/>
        <v>0</v>
      </c>
      <c r="BO18" s="178">
        <f t="shared" si="24"/>
        <v>0</v>
      </c>
      <c r="BP18" s="178">
        <f t="shared" si="24"/>
        <v>0</v>
      </c>
      <c r="BQ18" s="178">
        <f t="shared" si="24"/>
        <v>0</v>
      </c>
      <c r="BR18" s="178">
        <f t="shared" si="24"/>
        <v>0</v>
      </c>
      <c r="BS18" s="178">
        <f t="shared" si="24"/>
        <v>0</v>
      </c>
      <c r="BT18" s="178">
        <f t="shared" si="24"/>
        <v>0</v>
      </c>
      <c r="BU18" s="178">
        <f t="shared" si="18"/>
        <v>0</v>
      </c>
      <c r="BV18" s="178">
        <f t="shared" si="18"/>
        <v>0</v>
      </c>
      <c r="BW18" s="178">
        <f t="shared" si="18"/>
        <v>0</v>
      </c>
      <c r="BX18" s="178">
        <f t="shared" si="18"/>
        <v>0</v>
      </c>
      <c r="BY18" s="178">
        <f t="shared" si="18"/>
        <v>0</v>
      </c>
      <c r="BZ18" s="178">
        <f t="shared" si="18"/>
        <v>0</v>
      </c>
      <c r="CA18" s="178">
        <f t="shared" si="18"/>
        <v>0</v>
      </c>
      <c r="CB18" s="178">
        <f t="shared" si="18"/>
        <v>0</v>
      </c>
      <c r="CC18" s="178">
        <f t="shared" si="18"/>
        <v>0</v>
      </c>
      <c r="CD18" s="178">
        <f t="shared" si="18"/>
        <v>0</v>
      </c>
      <c r="CE18" s="178">
        <f t="shared" si="18"/>
        <v>0</v>
      </c>
      <c r="CF18" s="178">
        <f t="shared" si="18"/>
        <v>0</v>
      </c>
      <c r="CG18" s="178">
        <f t="shared" si="18"/>
        <v>0</v>
      </c>
      <c r="CH18" s="178">
        <f t="shared" si="18"/>
        <v>0</v>
      </c>
      <c r="CI18" s="178">
        <f t="shared" si="18"/>
        <v>0</v>
      </c>
      <c r="CJ18" s="178">
        <f t="shared" si="25"/>
        <v>0</v>
      </c>
      <c r="CK18" s="178">
        <f t="shared" si="25"/>
        <v>0</v>
      </c>
      <c r="CL18" s="178">
        <f t="shared" si="25"/>
        <v>0</v>
      </c>
      <c r="CM18" s="178">
        <f t="shared" si="25"/>
        <v>0</v>
      </c>
      <c r="CN18" s="178">
        <f t="shared" si="25"/>
        <v>0</v>
      </c>
      <c r="CO18" s="178">
        <f t="shared" si="25"/>
        <v>0</v>
      </c>
      <c r="CP18" s="178">
        <f t="shared" si="25"/>
        <v>0</v>
      </c>
      <c r="CQ18" s="178">
        <f t="shared" si="25"/>
        <v>0</v>
      </c>
      <c r="CR18" s="178">
        <f t="shared" si="25"/>
        <v>0</v>
      </c>
      <c r="CS18" s="178">
        <f t="shared" si="25"/>
        <v>0</v>
      </c>
      <c r="CT18" s="178">
        <f t="shared" si="25"/>
        <v>0</v>
      </c>
      <c r="CU18" s="178">
        <f t="shared" si="25"/>
        <v>0</v>
      </c>
      <c r="CV18" s="178">
        <f t="shared" si="25"/>
        <v>0</v>
      </c>
      <c r="CW18" s="178">
        <f t="shared" si="25"/>
        <v>0</v>
      </c>
      <c r="CX18" s="178">
        <f t="shared" si="25"/>
        <v>0</v>
      </c>
      <c r="CY18" s="178">
        <f t="shared" si="25"/>
        <v>0</v>
      </c>
      <c r="CZ18" s="178">
        <f t="shared" si="26"/>
        <v>0</v>
      </c>
      <c r="DA18" s="178">
        <f t="shared" si="26"/>
        <v>0</v>
      </c>
      <c r="DB18" s="178">
        <f t="shared" si="26"/>
        <v>0</v>
      </c>
      <c r="DC18" s="178">
        <f t="shared" si="26"/>
        <v>0</v>
      </c>
      <c r="DD18" s="178">
        <f t="shared" si="26"/>
        <v>0</v>
      </c>
      <c r="DE18" s="178">
        <f t="shared" si="26"/>
        <v>0</v>
      </c>
      <c r="DF18" s="178">
        <f t="shared" si="26"/>
        <v>0</v>
      </c>
      <c r="DG18" s="178">
        <f t="shared" si="26"/>
        <v>0</v>
      </c>
      <c r="DH18" s="178">
        <f t="shared" si="26"/>
        <v>0</v>
      </c>
      <c r="DI18" s="178">
        <f t="shared" si="26"/>
        <v>0</v>
      </c>
      <c r="DJ18" s="178">
        <f t="shared" si="26"/>
        <v>0</v>
      </c>
      <c r="DK18" s="178">
        <f t="shared" si="26"/>
        <v>0</v>
      </c>
      <c r="DL18" s="178">
        <f t="shared" si="26"/>
        <v>0</v>
      </c>
      <c r="DM18" s="178">
        <f t="shared" si="26"/>
        <v>0</v>
      </c>
      <c r="DN18" s="178">
        <f t="shared" si="26"/>
        <v>0</v>
      </c>
      <c r="DO18" s="178">
        <f t="shared" si="26"/>
        <v>0</v>
      </c>
      <c r="DP18" s="178">
        <f t="shared" si="27"/>
        <v>0</v>
      </c>
      <c r="DQ18" s="178">
        <f t="shared" si="27"/>
        <v>0</v>
      </c>
      <c r="DR18" s="178">
        <f t="shared" si="27"/>
        <v>0</v>
      </c>
      <c r="DS18" s="178">
        <f t="shared" si="27"/>
        <v>0</v>
      </c>
      <c r="DT18" s="178">
        <f t="shared" si="27"/>
        <v>0</v>
      </c>
      <c r="DU18" s="178">
        <f t="shared" si="27"/>
        <v>0</v>
      </c>
      <c r="DV18" s="178">
        <f t="shared" si="27"/>
        <v>0</v>
      </c>
      <c r="DW18" s="178">
        <f t="shared" si="27"/>
        <v>0</v>
      </c>
      <c r="DX18" s="178">
        <f t="shared" si="27"/>
        <v>0</v>
      </c>
      <c r="DY18" s="178">
        <f t="shared" si="27"/>
        <v>0</v>
      </c>
      <c r="DZ18" s="178">
        <f t="shared" si="27"/>
        <v>0</v>
      </c>
      <c r="EA18" s="178">
        <f t="shared" si="27"/>
        <v>0</v>
      </c>
      <c r="EB18" s="178">
        <f t="shared" si="27"/>
        <v>0</v>
      </c>
      <c r="EC18" s="178">
        <f t="shared" si="27"/>
        <v>0</v>
      </c>
      <c r="ED18" s="178">
        <f t="shared" si="27"/>
        <v>0</v>
      </c>
      <c r="EE18" s="178">
        <f t="shared" si="27"/>
        <v>0</v>
      </c>
      <c r="EF18" s="178">
        <f t="shared" si="19"/>
        <v>0</v>
      </c>
      <c r="EG18" s="178">
        <f t="shared" si="19"/>
        <v>0</v>
      </c>
      <c r="EH18" s="178">
        <f t="shared" si="21"/>
        <v>0</v>
      </c>
      <c r="EI18" s="178">
        <f t="shared" si="21"/>
        <v>0</v>
      </c>
      <c r="EJ18" s="178">
        <f t="shared" si="21"/>
        <v>0</v>
      </c>
      <c r="EK18" s="178">
        <f t="shared" si="21"/>
        <v>0</v>
      </c>
      <c r="EL18" s="178">
        <f t="shared" si="21"/>
        <v>0</v>
      </c>
      <c r="EM18" s="178">
        <f t="shared" si="21"/>
        <v>0</v>
      </c>
      <c r="EN18" s="178">
        <f t="shared" si="21"/>
        <v>0</v>
      </c>
      <c r="EO18" s="178">
        <f t="shared" si="21"/>
        <v>0</v>
      </c>
      <c r="EP18" s="178">
        <f t="shared" si="21"/>
        <v>0</v>
      </c>
      <c r="EQ18" s="178">
        <f t="shared" si="21"/>
        <v>0</v>
      </c>
      <c r="ER18" s="178">
        <f t="shared" si="21"/>
        <v>0</v>
      </c>
      <c r="ES18" s="178">
        <f t="shared" si="21"/>
        <v>0</v>
      </c>
      <c r="ET18" s="178">
        <f t="shared" si="21"/>
        <v>0</v>
      </c>
      <c r="EU18" s="178">
        <f t="shared" si="21"/>
        <v>0</v>
      </c>
      <c r="EV18" s="178">
        <f t="shared" si="21"/>
        <v>0</v>
      </c>
      <c r="EW18" s="178">
        <f t="shared" si="21"/>
        <v>0</v>
      </c>
      <c r="EX18" s="178">
        <f t="shared" si="21"/>
        <v>0</v>
      </c>
      <c r="EY18" s="178">
        <f t="shared" si="21"/>
        <v>0</v>
      </c>
      <c r="EZ18" s="178">
        <f t="shared" si="21"/>
        <v>0</v>
      </c>
      <c r="FA18" s="178">
        <f t="shared" si="21"/>
        <v>0</v>
      </c>
      <c r="FB18" s="178">
        <f t="shared" si="21"/>
        <v>0</v>
      </c>
      <c r="FC18" s="178">
        <f t="shared" si="21"/>
        <v>0</v>
      </c>
      <c r="FD18" s="178">
        <f t="shared" si="21"/>
        <v>0</v>
      </c>
      <c r="FE18" s="178">
        <f t="shared" si="21"/>
        <v>0</v>
      </c>
      <c r="FF18" s="178">
        <f t="shared" si="21"/>
        <v>0</v>
      </c>
      <c r="FG18" s="178">
        <f t="shared" si="21"/>
        <v>0</v>
      </c>
      <c r="FH18" s="178">
        <f t="shared" si="21"/>
        <v>0</v>
      </c>
      <c r="FI18" s="178">
        <f t="shared" si="21"/>
        <v>0</v>
      </c>
      <c r="FJ18" s="178">
        <f t="shared" si="21"/>
        <v>0</v>
      </c>
      <c r="FK18" s="178">
        <f t="shared" si="21"/>
        <v>0</v>
      </c>
      <c r="FL18" s="178">
        <f t="shared" si="21"/>
        <v>0</v>
      </c>
      <c r="FM18" s="178">
        <f t="shared" si="21"/>
        <v>0</v>
      </c>
      <c r="FN18" s="178">
        <f t="shared" si="21"/>
        <v>0</v>
      </c>
      <c r="FO18" s="233">
        <f t="shared" si="21"/>
        <v>0</v>
      </c>
    </row>
    <row r="19" spans="2:171" x14ac:dyDescent="0.4">
      <c r="B19" s="227" t="s">
        <v>92</v>
      </c>
      <c r="C19" s="228">
        <v>0</v>
      </c>
      <c r="D19" s="229">
        <f t="shared" si="13"/>
        <v>0</v>
      </c>
      <c r="E19" s="230">
        <f t="shared" si="9"/>
        <v>0</v>
      </c>
      <c r="F19" s="231">
        <v>1</v>
      </c>
      <c r="G19" s="231">
        <v>1</v>
      </c>
      <c r="H19" s="232">
        <f t="shared" si="14"/>
        <v>1</v>
      </c>
      <c r="I19" s="178">
        <f t="shared" si="15"/>
        <v>0</v>
      </c>
      <c r="J19" s="178">
        <f t="shared" si="15"/>
        <v>0</v>
      </c>
      <c r="K19" s="178">
        <f t="shared" si="15"/>
        <v>0</v>
      </c>
      <c r="L19" s="178">
        <f t="shared" si="15"/>
        <v>0</v>
      </c>
      <c r="M19" s="178">
        <f t="shared" si="15"/>
        <v>0</v>
      </c>
      <c r="N19" s="178">
        <f t="shared" si="15"/>
        <v>0</v>
      </c>
      <c r="O19" s="178">
        <f t="shared" si="15"/>
        <v>0</v>
      </c>
      <c r="P19" s="178">
        <f t="shared" si="15"/>
        <v>0</v>
      </c>
      <c r="Q19" s="178">
        <f t="shared" si="15"/>
        <v>0</v>
      </c>
      <c r="R19" s="178">
        <f t="shared" si="15"/>
        <v>0</v>
      </c>
      <c r="S19" s="178">
        <f t="shared" si="15"/>
        <v>0</v>
      </c>
      <c r="T19" s="178">
        <f t="shared" si="15"/>
        <v>0</v>
      </c>
      <c r="U19" s="178">
        <f t="shared" si="15"/>
        <v>0</v>
      </c>
      <c r="V19" s="178">
        <f t="shared" si="15"/>
        <v>0</v>
      </c>
      <c r="W19" s="178">
        <f t="shared" si="15"/>
        <v>0</v>
      </c>
      <c r="X19" s="178">
        <f t="shared" si="15"/>
        <v>0</v>
      </c>
      <c r="Y19" s="178">
        <f t="shared" si="22"/>
        <v>0</v>
      </c>
      <c r="Z19" s="178">
        <f t="shared" si="22"/>
        <v>0</v>
      </c>
      <c r="AA19" s="178">
        <f t="shared" si="22"/>
        <v>0</v>
      </c>
      <c r="AB19" s="178">
        <f t="shared" si="22"/>
        <v>0</v>
      </c>
      <c r="AC19" s="178">
        <f t="shared" si="22"/>
        <v>0</v>
      </c>
      <c r="AD19" s="178">
        <f t="shared" si="22"/>
        <v>0</v>
      </c>
      <c r="AE19" s="178">
        <f t="shared" si="22"/>
        <v>0</v>
      </c>
      <c r="AF19" s="178">
        <f t="shared" si="22"/>
        <v>0</v>
      </c>
      <c r="AG19" s="178">
        <f t="shared" si="22"/>
        <v>0</v>
      </c>
      <c r="AH19" s="178">
        <f t="shared" si="22"/>
        <v>0</v>
      </c>
      <c r="AI19" s="178">
        <f t="shared" si="22"/>
        <v>0</v>
      </c>
      <c r="AJ19" s="178">
        <f t="shared" si="22"/>
        <v>0</v>
      </c>
      <c r="AK19" s="178">
        <f t="shared" si="22"/>
        <v>0</v>
      </c>
      <c r="AL19" s="178">
        <f t="shared" si="22"/>
        <v>0</v>
      </c>
      <c r="AM19" s="178">
        <f t="shared" si="22"/>
        <v>0</v>
      </c>
      <c r="AN19" s="178">
        <f t="shared" si="22"/>
        <v>0</v>
      </c>
      <c r="AO19" s="178">
        <f t="shared" si="23"/>
        <v>0</v>
      </c>
      <c r="AP19" s="178">
        <f t="shared" si="23"/>
        <v>0</v>
      </c>
      <c r="AQ19" s="178">
        <f t="shared" si="23"/>
        <v>0</v>
      </c>
      <c r="AR19" s="178">
        <f t="shared" si="23"/>
        <v>0</v>
      </c>
      <c r="AS19" s="178">
        <f t="shared" si="23"/>
        <v>0</v>
      </c>
      <c r="AT19" s="178">
        <f t="shared" si="23"/>
        <v>0</v>
      </c>
      <c r="AU19" s="178">
        <f t="shared" si="23"/>
        <v>0</v>
      </c>
      <c r="AV19" s="178">
        <f t="shared" si="23"/>
        <v>0</v>
      </c>
      <c r="AW19" s="178">
        <f t="shared" si="23"/>
        <v>0</v>
      </c>
      <c r="AX19" s="178">
        <f t="shared" si="23"/>
        <v>0</v>
      </c>
      <c r="AY19" s="178">
        <f t="shared" si="23"/>
        <v>0</v>
      </c>
      <c r="AZ19" s="178">
        <f t="shared" si="23"/>
        <v>0</v>
      </c>
      <c r="BA19" s="178">
        <f t="shared" si="23"/>
        <v>0</v>
      </c>
      <c r="BB19" s="178">
        <f t="shared" si="23"/>
        <v>0</v>
      </c>
      <c r="BC19" s="178">
        <f t="shared" si="23"/>
        <v>0</v>
      </c>
      <c r="BD19" s="178">
        <f t="shared" si="23"/>
        <v>0</v>
      </c>
      <c r="BE19" s="178">
        <f t="shared" si="24"/>
        <v>0</v>
      </c>
      <c r="BF19" s="178">
        <f t="shared" si="24"/>
        <v>0</v>
      </c>
      <c r="BG19" s="178">
        <f t="shared" si="24"/>
        <v>0</v>
      </c>
      <c r="BH19" s="178">
        <f t="shared" si="24"/>
        <v>0</v>
      </c>
      <c r="BI19" s="178">
        <f t="shared" si="24"/>
        <v>0</v>
      </c>
      <c r="BJ19" s="178">
        <f t="shared" si="24"/>
        <v>0</v>
      </c>
      <c r="BK19" s="178">
        <f t="shared" si="24"/>
        <v>0</v>
      </c>
      <c r="BL19" s="178">
        <f t="shared" si="24"/>
        <v>0</v>
      </c>
      <c r="BM19" s="178">
        <f t="shared" si="24"/>
        <v>0</v>
      </c>
      <c r="BN19" s="178">
        <f t="shared" si="24"/>
        <v>0</v>
      </c>
      <c r="BO19" s="178">
        <f t="shared" si="24"/>
        <v>0</v>
      </c>
      <c r="BP19" s="178">
        <f t="shared" si="24"/>
        <v>0</v>
      </c>
      <c r="BQ19" s="178">
        <f t="shared" si="24"/>
        <v>0</v>
      </c>
      <c r="BR19" s="178">
        <f t="shared" si="24"/>
        <v>0</v>
      </c>
      <c r="BS19" s="178">
        <f t="shared" si="24"/>
        <v>0</v>
      </c>
      <c r="BT19" s="178">
        <f t="shared" si="24"/>
        <v>0</v>
      </c>
      <c r="BU19" s="178">
        <f t="shared" si="18"/>
        <v>0</v>
      </c>
      <c r="BV19" s="178">
        <f t="shared" si="18"/>
        <v>0</v>
      </c>
      <c r="BW19" s="178">
        <f t="shared" si="18"/>
        <v>0</v>
      </c>
      <c r="BX19" s="178">
        <f t="shared" si="18"/>
        <v>0</v>
      </c>
      <c r="BY19" s="178">
        <f t="shared" si="18"/>
        <v>0</v>
      </c>
      <c r="BZ19" s="178">
        <f t="shared" si="18"/>
        <v>0</v>
      </c>
      <c r="CA19" s="178">
        <f t="shared" si="18"/>
        <v>0</v>
      </c>
      <c r="CB19" s="178">
        <f t="shared" si="18"/>
        <v>0</v>
      </c>
      <c r="CC19" s="178">
        <f t="shared" si="18"/>
        <v>0</v>
      </c>
      <c r="CD19" s="178">
        <f t="shared" si="18"/>
        <v>0</v>
      </c>
      <c r="CE19" s="178">
        <f t="shared" si="18"/>
        <v>0</v>
      </c>
      <c r="CF19" s="178">
        <f t="shared" si="18"/>
        <v>0</v>
      </c>
      <c r="CG19" s="178">
        <f t="shared" si="18"/>
        <v>0</v>
      </c>
      <c r="CH19" s="178">
        <f t="shared" si="18"/>
        <v>0</v>
      </c>
      <c r="CI19" s="178">
        <f t="shared" si="18"/>
        <v>0</v>
      </c>
      <c r="CJ19" s="178">
        <f t="shared" si="25"/>
        <v>0</v>
      </c>
      <c r="CK19" s="178">
        <f t="shared" si="25"/>
        <v>0</v>
      </c>
      <c r="CL19" s="178">
        <f t="shared" si="25"/>
        <v>0</v>
      </c>
      <c r="CM19" s="178">
        <f t="shared" si="25"/>
        <v>0</v>
      </c>
      <c r="CN19" s="178">
        <f t="shared" si="25"/>
        <v>0</v>
      </c>
      <c r="CO19" s="178">
        <f t="shared" si="25"/>
        <v>0</v>
      </c>
      <c r="CP19" s="178">
        <f t="shared" si="25"/>
        <v>0</v>
      </c>
      <c r="CQ19" s="178">
        <f t="shared" si="25"/>
        <v>0</v>
      </c>
      <c r="CR19" s="178">
        <f t="shared" si="25"/>
        <v>0</v>
      </c>
      <c r="CS19" s="178">
        <f t="shared" si="25"/>
        <v>0</v>
      </c>
      <c r="CT19" s="178">
        <f t="shared" si="25"/>
        <v>0</v>
      </c>
      <c r="CU19" s="178">
        <f t="shared" si="25"/>
        <v>0</v>
      </c>
      <c r="CV19" s="178">
        <f t="shared" si="25"/>
        <v>0</v>
      </c>
      <c r="CW19" s="178">
        <f t="shared" si="25"/>
        <v>0</v>
      </c>
      <c r="CX19" s="178">
        <f t="shared" si="25"/>
        <v>0</v>
      </c>
      <c r="CY19" s="178">
        <f t="shared" si="25"/>
        <v>0</v>
      </c>
      <c r="CZ19" s="178">
        <f t="shared" si="26"/>
        <v>0</v>
      </c>
      <c r="DA19" s="178">
        <f t="shared" si="26"/>
        <v>0</v>
      </c>
      <c r="DB19" s="178">
        <f t="shared" si="26"/>
        <v>0</v>
      </c>
      <c r="DC19" s="178">
        <f t="shared" si="26"/>
        <v>0</v>
      </c>
      <c r="DD19" s="178">
        <f t="shared" si="26"/>
        <v>0</v>
      </c>
      <c r="DE19" s="178">
        <f t="shared" si="26"/>
        <v>0</v>
      </c>
      <c r="DF19" s="178">
        <f t="shared" si="26"/>
        <v>0</v>
      </c>
      <c r="DG19" s="178">
        <f t="shared" si="26"/>
        <v>0</v>
      </c>
      <c r="DH19" s="178">
        <f t="shared" si="26"/>
        <v>0</v>
      </c>
      <c r="DI19" s="178">
        <f t="shared" si="26"/>
        <v>0</v>
      </c>
      <c r="DJ19" s="178">
        <f t="shared" si="26"/>
        <v>0</v>
      </c>
      <c r="DK19" s="178">
        <f t="shared" si="26"/>
        <v>0</v>
      </c>
      <c r="DL19" s="178">
        <f t="shared" si="26"/>
        <v>0</v>
      </c>
      <c r="DM19" s="178">
        <f t="shared" si="26"/>
        <v>0</v>
      </c>
      <c r="DN19" s="178">
        <f t="shared" si="26"/>
        <v>0</v>
      </c>
      <c r="DO19" s="178">
        <f t="shared" si="26"/>
        <v>0</v>
      </c>
      <c r="DP19" s="178">
        <f t="shared" si="27"/>
        <v>0</v>
      </c>
      <c r="DQ19" s="178">
        <f t="shared" si="27"/>
        <v>0</v>
      </c>
      <c r="DR19" s="178">
        <f t="shared" si="27"/>
        <v>0</v>
      </c>
      <c r="DS19" s="178">
        <f t="shared" si="27"/>
        <v>0</v>
      </c>
      <c r="DT19" s="178">
        <f t="shared" si="27"/>
        <v>0</v>
      </c>
      <c r="DU19" s="178">
        <f t="shared" si="27"/>
        <v>0</v>
      </c>
      <c r="DV19" s="178">
        <f t="shared" si="27"/>
        <v>0</v>
      </c>
      <c r="DW19" s="178">
        <f t="shared" si="27"/>
        <v>0</v>
      </c>
      <c r="DX19" s="178">
        <f t="shared" si="27"/>
        <v>0</v>
      </c>
      <c r="DY19" s="178">
        <f t="shared" si="27"/>
        <v>0</v>
      </c>
      <c r="DZ19" s="178">
        <f t="shared" si="27"/>
        <v>0</v>
      </c>
      <c r="EA19" s="178">
        <f t="shared" si="27"/>
        <v>0</v>
      </c>
      <c r="EB19" s="178">
        <f t="shared" si="27"/>
        <v>0</v>
      </c>
      <c r="EC19" s="178">
        <f t="shared" si="27"/>
        <v>0</v>
      </c>
      <c r="ED19" s="178">
        <f t="shared" si="27"/>
        <v>0</v>
      </c>
      <c r="EE19" s="178">
        <f t="shared" si="27"/>
        <v>0</v>
      </c>
      <c r="EF19" s="178">
        <f t="shared" si="19"/>
        <v>0</v>
      </c>
      <c r="EG19" s="178">
        <f t="shared" si="19"/>
        <v>0</v>
      </c>
      <c r="EH19" s="178">
        <f t="shared" si="21"/>
        <v>0</v>
      </c>
      <c r="EI19" s="178">
        <f t="shared" si="21"/>
        <v>0</v>
      </c>
      <c r="EJ19" s="178">
        <f t="shared" si="21"/>
        <v>0</v>
      </c>
      <c r="EK19" s="178">
        <f t="shared" si="21"/>
        <v>0</v>
      </c>
      <c r="EL19" s="178">
        <f t="shared" si="21"/>
        <v>0</v>
      </c>
      <c r="EM19" s="178">
        <f t="shared" si="21"/>
        <v>0</v>
      </c>
      <c r="EN19" s="178">
        <f t="shared" si="21"/>
        <v>0</v>
      </c>
      <c r="EO19" s="178">
        <f t="shared" si="21"/>
        <v>0</v>
      </c>
      <c r="EP19" s="178">
        <f t="shared" si="21"/>
        <v>0</v>
      </c>
      <c r="EQ19" s="178">
        <f t="shared" si="21"/>
        <v>0</v>
      </c>
      <c r="ER19" s="178">
        <f t="shared" si="21"/>
        <v>0</v>
      </c>
      <c r="ES19" s="178">
        <f t="shared" si="21"/>
        <v>0</v>
      </c>
      <c r="ET19" s="178">
        <f t="shared" si="21"/>
        <v>0</v>
      </c>
      <c r="EU19" s="178">
        <f t="shared" si="21"/>
        <v>0</v>
      </c>
      <c r="EV19" s="178">
        <f t="shared" si="21"/>
        <v>0</v>
      </c>
      <c r="EW19" s="178">
        <f t="shared" si="21"/>
        <v>0</v>
      </c>
      <c r="EX19" s="178">
        <f t="shared" si="21"/>
        <v>0</v>
      </c>
      <c r="EY19" s="178">
        <f t="shared" si="21"/>
        <v>0</v>
      </c>
      <c r="EZ19" s="178">
        <f t="shared" si="21"/>
        <v>0</v>
      </c>
      <c r="FA19" s="178">
        <f t="shared" si="21"/>
        <v>0</v>
      </c>
      <c r="FB19" s="178">
        <f t="shared" si="21"/>
        <v>0</v>
      </c>
      <c r="FC19" s="178">
        <f t="shared" si="21"/>
        <v>0</v>
      </c>
      <c r="FD19" s="178">
        <f t="shared" si="21"/>
        <v>0</v>
      </c>
      <c r="FE19" s="178">
        <f t="shared" si="21"/>
        <v>0</v>
      </c>
      <c r="FF19" s="178">
        <f t="shared" si="21"/>
        <v>0</v>
      </c>
      <c r="FG19" s="178">
        <f t="shared" si="21"/>
        <v>0</v>
      </c>
      <c r="FH19" s="178">
        <f t="shared" si="21"/>
        <v>0</v>
      </c>
      <c r="FI19" s="178">
        <f t="shared" si="21"/>
        <v>0</v>
      </c>
      <c r="FJ19" s="178">
        <f t="shared" si="21"/>
        <v>0</v>
      </c>
      <c r="FK19" s="178">
        <f t="shared" si="21"/>
        <v>0</v>
      </c>
      <c r="FL19" s="178">
        <f t="shared" si="21"/>
        <v>0</v>
      </c>
      <c r="FM19" s="178">
        <f t="shared" si="21"/>
        <v>0</v>
      </c>
      <c r="FN19" s="178">
        <f t="shared" si="21"/>
        <v>0</v>
      </c>
      <c r="FO19" s="233">
        <f t="shared" si="21"/>
        <v>0</v>
      </c>
    </row>
    <row r="20" spans="2:171" x14ac:dyDescent="0.4">
      <c r="B20" s="227" t="s">
        <v>93</v>
      </c>
      <c r="C20" s="228">
        <v>200000</v>
      </c>
      <c r="D20" s="229">
        <f t="shared" si="13"/>
        <v>0</v>
      </c>
      <c r="E20" s="230">
        <f t="shared" si="9"/>
        <v>1428.5714285714287</v>
      </c>
      <c r="F20" s="231">
        <v>3</v>
      </c>
      <c r="G20" s="231">
        <v>27</v>
      </c>
      <c r="H20" s="232">
        <f t="shared" si="14"/>
        <v>25</v>
      </c>
      <c r="I20" s="178">
        <f t="shared" si="15"/>
        <v>0</v>
      </c>
      <c r="J20" s="178">
        <f t="shared" si="15"/>
        <v>0</v>
      </c>
      <c r="K20" s="178">
        <f t="shared" si="15"/>
        <v>8000</v>
      </c>
      <c r="L20" s="178">
        <f t="shared" si="15"/>
        <v>8000</v>
      </c>
      <c r="M20" s="178">
        <f t="shared" si="15"/>
        <v>8000</v>
      </c>
      <c r="N20" s="178">
        <f t="shared" si="15"/>
        <v>8000</v>
      </c>
      <c r="O20" s="178">
        <f t="shared" si="15"/>
        <v>8000</v>
      </c>
      <c r="P20" s="178">
        <f t="shared" si="15"/>
        <v>8000</v>
      </c>
      <c r="Q20" s="178">
        <f t="shared" si="15"/>
        <v>8000</v>
      </c>
      <c r="R20" s="178">
        <f t="shared" si="15"/>
        <v>8000</v>
      </c>
      <c r="S20" s="178">
        <f t="shared" si="15"/>
        <v>8000</v>
      </c>
      <c r="T20" s="178">
        <f t="shared" si="15"/>
        <v>8000</v>
      </c>
      <c r="U20" s="178">
        <f t="shared" si="15"/>
        <v>8000</v>
      </c>
      <c r="V20" s="178">
        <f t="shared" si="15"/>
        <v>8000</v>
      </c>
      <c r="W20" s="178">
        <f t="shared" si="15"/>
        <v>8000</v>
      </c>
      <c r="X20" s="178">
        <f t="shared" si="15"/>
        <v>8000</v>
      </c>
      <c r="Y20" s="178">
        <f t="shared" si="22"/>
        <v>8000</v>
      </c>
      <c r="Z20" s="178">
        <f t="shared" si="22"/>
        <v>8000</v>
      </c>
      <c r="AA20" s="178">
        <f t="shared" si="22"/>
        <v>8000</v>
      </c>
      <c r="AB20" s="178">
        <f t="shared" si="22"/>
        <v>8000</v>
      </c>
      <c r="AC20" s="178">
        <f t="shared" si="22"/>
        <v>8000</v>
      </c>
      <c r="AD20" s="178">
        <f t="shared" si="22"/>
        <v>8000</v>
      </c>
      <c r="AE20" s="178">
        <f t="shared" si="22"/>
        <v>8000</v>
      </c>
      <c r="AF20" s="178">
        <f t="shared" si="22"/>
        <v>8000</v>
      </c>
      <c r="AG20" s="178">
        <f t="shared" si="22"/>
        <v>8000</v>
      </c>
      <c r="AH20" s="178">
        <f t="shared" si="22"/>
        <v>8000</v>
      </c>
      <c r="AI20" s="178">
        <f t="shared" si="22"/>
        <v>8000</v>
      </c>
      <c r="AJ20" s="178">
        <f t="shared" si="22"/>
        <v>0</v>
      </c>
      <c r="AK20" s="178">
        <f t="shared" si="22"/>
        <v>0</v>
      </c>
      <c r="AL20" s="178">
        <f t="shared" si="22"/>
        <v>0</v>
      </c>
      <c r="AM20" s="178">
        <f t="shared" si="22"/>
        <v>0</v>
      </c>
      <c r="AN20" s="178">
        <f t="shared" si="22"/>
        <v>0</v>
      </c>
      <c r="AO20" s="178">
        <f t="shared" si="23"/>
        <v>0</v>
      </c>
      <c r="AP20" s="178">
        <f t="shared" si="23"/>
        <v>0</v>
      </c>
      <c r="AQ20" s="178">
        <f t="shared" si="23"/>
        <v>0</v>
      </c>
      <c r="AR20" s="178">
        <f t="shared" si="23"/>
        <v>0</v>
      </c>
      <c r="AS20" s="178">
        <f t="shared" si="23"/>
        <v>0</v>
      </c>
      <c r="AT20" s="178">
        <f t="shared" si="23"/>
        <v>0</v>
      </c>
      <c r="AU20" s="178">
        <f t="shared" si="23"/>
        <v>0</v>
      </c>
      <c r="AV20" s="178">
        <f t="shared" si="23"/>
        <v>0</v>
      </c>
      <c r="AW20" s="178">
        <f t="shared" si="23"/>
        <v>0</v>
      </c>
      <c r="AX20" s="178">
        <f t="shared" si="23"/>
        <v>0</v>
      </c>
      <c r="AY20" s="178">
        <f t="shared" si="23"/>
        <v>0</v>
      </c>
      <c r="AZ20" s="178">
        <f t="shared" si="23"/>
        <v>0</v>
      </c>
      <c r="BA20" s="178">
        <f t="shared" si="23"/>
        <v>0</v>
      </c>
      <c r="BB20" s="178">
        <f t="shared" si="23"/>
        <v>0</v>
      </c>
      <c r="BC20" s="178">
        <f t="shared" si="23"/>
        <v>0</v>
      </c>
      <c r="BD20" s="178">
        <f t="shared" si="23"/>
        <v>0</v>
      </c>
      <c r="BE20" s="178">
        <f t="shared" si="24"/>
        <v>0</v>
      </c>
      <c r="BF20" s="178">
        <f t="shared" si="24"/>
        <v>0</v>
      </c>
      <c r="BG20" s="178">
        <f t="shared" si="24"/>
        <v>0</v>
      </c>
      <c r="BH20" s="178">
        <f t="shared" si="24"/>
        <v>0</v>
      </c>
      <c r="BI20" s="178">
        <f t="shared" si="24"/>
        <v>0</v>
      </c>
      <c r="BJ20" s="178">
        <f t="shared" si="24"/>
        <v>0</v>
      </c>
      <c r="BK20" s="178">
        <f t="shared" si="24"/>
        <v>0</v>
      </c>
      <c r="BL20" s="178">
        <f t="shared" si="24"/>
        <v>0</v>
      </c>
      <c r="BM20" s="178">
        <f t="shared" si="24"/>
        <v>0</v>
      </c>
      <c r="BN20" s="178">
        <f t="shared" si="24"/>
        <v>0</v>
      </c>
      <c r="BO20" s="178">
        <f t="shared" si="24"/>
        <v>0</v>
      </c>
      <c r="BP20" s="178">
        <f t="shared" si="24"/>
        <v>0</v>
      </c>
      <c r="BQ20" s="178">
        <f t="shared" si="24"/>
        <v>0</v>
      </c>
      <c r="BR20" s="178">
        <f t="shared" si="24"/>
        <v>0</v>
      </c>
      <c r="BS20" s="178">
        <f t="shared" si="24"/>
        <v>0</v>
      </c>
      <c r="BT20" s="178">
        <f t="shared" si="24"/>
        <v>0</v>
      </c>
      <c r="BU20" s="178">
        <f t="shared" si="18"/>
        <v>0</v>
      </c>
      <c r="BV20" s="178">
        <f t="shared" si="18"/>
        <v>0</v>
      </c>
      <c r="BW20" s="178">
        <f t="shared" si="18"/>
        <v>0</v>
      </c>
      <c r="BX20" s="178">
        <f t="shared" si="18"/>
        <v>0</v>
      </c>
      <c r="BY20" s="178">
        <f t="shared" si="18"/>
        <v>0</v>
      </c>
      <c r="BZ20" s="178">
        <f t="shared" si="18"/>
        <v>0</v>
      </c>
      <c r="CA20" s="178">
        <f t="shared" si="18"/>
        <v>0</v>
      </c>
      <c r="CB20" s="178">
        <f t="shared" si="18"/>
        <v>0</v>
      </c>
      <c r="CC20" s="178">
        <f t="shared" si="18"/>
        <v>0</v>
      </c>
      <c r="CD20" s="178">
        <f t="shared" si="18"/>
        <v>0</v>
      </c>
      <c r="CE20" s="178">
        <f t="shared" si="18"/>
        <v>0</v>
      </c>
      <c r="CF20" s="178">
        <f t="shared" si="18"/>
        <v>0</v>
      </c>
      <c r="CG20" s="178">
        <f t="shared" si="18"/>
        <v>0</v>
      </c>
      <c r="CH20" s="178">
        <f t="shared" si="18"/>
        <v>0</v>
      </c>
      <c r="CI20" s="178">
        <f t="shared" si="18"/>
        <v>0</v>
      </c>
      <c r="CJ20" s="178">
        <f t="shared" si="25"/>
        <v>0</v>
      </c>
      <c r="CK20" s="178">
        <f t="shared" si="25"/>
        <v>0</v>
      </c>
      <c r="CL20" s="178">
        <f t="shared" si="25"/>
        <v>0</v>
      </c>
      <c r="CM20" s="178">
        <f t="shared" si="25"/>
        <v>0</v>
      </c>
      <c r="CN20" s="178">
        <f t="shared" si="25"/>
        <v>0</v>
      </c>
      <c r="CO20" s="178">
        <f t="shared" si="25"/>
        <v>0</v>
      </c>
      <c r="CP20" s="178">
        <f t="shared" si="25"/>
        <v>0</v>
      </c>
      <c r="CQ20" s="178">
        <f t="shared" si="25"/>
        <v>0</v>
      </c>
      <c r="CR20" s="178">
        <f t="shared" si="25"/>
        <v>0</v>
      </c>
      <c r="CS20" s="178">
        <f t="shared" si="25"/>
        <v>0</v>
      </c>
      <c r="CT20" s="178">
        <f t="shared" si="25"/>
        <v>0</v>
      </c>
      <c r="CU20" s="178">
        <f t="shared" si="25"/>
        <v>0</v>
      </c>
      <c r="CV20" s="178">
        <f t="shared" si="25"/>
        <v>0</v>
      </c>
      <c r="CW20" s="178">
        <f t="shared" si="25"/>
        <v>0</v>
      </c>
      <c r="CX20" s="178">
        <f t="shared" si="25"/>
        <v>0</v>
      </c>
      <c r="CY20" s="178">
        <f t="shared" si="25"/>
        <v>0</v>
      </c>
      <c r="CZ20" s="178">
        <f t="shared" si="26"/>
        <v>0</v>
      </c>
      <c r="DA20" s="178">
        <f t="shared" si="26"/>
        <v>0</v>
      </c>
      <c r="DB20" s="178">
        <f t="shared" si="26"/>
        <v>0</v>
      </c>
      <c r="DC20" s="178">
        <f t="shared" si="26"/>
        <v>0</v>
      </c>
      <c r="DD20" s="178">
        <f t="shared" si="26"/>
        <v>0</v>
      </c>
      <c r="DE20" s="178">
        <f t="shared" si="26"/>
        <v>0</v>
      </c>
      <c r="DF20" s="178">
        <f t="shared" si="26"/>
        <v>0</v>
      </c>
      <c r="DG20" s="178">
        <f t="shared" si="26"/>
        <v>0</v>
      </c>
      <c r="DH20" s="178">
        <f t="shared" si="26"/>
        <v>0</v>
      </c>
      <c r="DI20" s="178">
        <f t="shared" si="26"/>
        <v>0</v>
      </c>
      <c r="DJ20" s="178">
        <f t="shared" si="26"/>
        <v>0</v>
      </c>
      <c r="DK20" s="178">
        <f t="shared" si="26"/>
        <v>0</v>
      </c>
      <c r="DL20" s="178">
        <f t="shared" si="26"/>
        <v>0</v>
      </c>
      <c r="DM20" s="178">
        <f t="shared" si="26"/>
        <v>0</v>
      </c>
      <c r="DN20" s="178">
        <f t="shared" si="26"/>
        <v>0</v>
      </c>
      <c r="DO20" s="178">
        <f t="shared" si="26"/>
        <v>0</v>
      </c>
      <c r="DP20" s="178">
        <f t="shared" si="27"/>
        <v>0</v>
      </c>
      <c r="DQ20" s="178">
        <f t="shared" si="27"/>
        <v>0</v>
      </c>
      <c r="DR20" s="178">
        <f t="shared" si="27"/>
        <v>0</v>
      </c>
      <c r="DS20" s="178">
        <f t="shared" si="27"/>
        <v>0</v>
      </c>
      <c r="DT20" s="178">
        <f t="shared" si="27"/>
        <v>0</v>
      </c>
      <c r="DU20" s="178">
        <f t="shared" si="27"/>
        <v>0</v>
      </c>
      <c r="DV20" s="178">
        <f t="shared" si="27"/>
        <v>0</v>
      </c>
      <c r="DW20" s="178">
        <f t="shared" si="27"/>
        <v>0</v>
      </c>
      <c r="DX20" s="178">
        <f t="shared" si="27"/>
        <v>0</v>
      </c>
      <c r="DY20" s="178">
        <f t="shared" si="27"/>
        <v>0</v>
      </c>
      <c r="DZ20" s="178">
        <f t="shared" si="27"/>
        <v>0</v>
      </c>
      <c r="EA20" s="178">
        <f t="shared" si="27"/>
        <v>0</v>
      </c>
      <c r="EB20" s="178">
        <f t="shared" si="27"/>
        <v>0</v>
      </c>
      <c r="EC20" s="178">
        <f t="shared" si="27"/>
        <v>0</v>
      </c>
      <c r="ED20" s="178">
        <f t="shared" si="27"/>
        <v>0</v>
      </c>
      <c r="EE20" s="178">
        <f t="shared" si="27"/>
        <v>0</v>
      </c>
      <c r="EF20" s="178">
        <f t="shared" si="19"/>
        <v>0</v>
      </c>
      <c r="EG20" s="178">
        <f t="shared" si="19"/>
        <v>0</v>
      </c>
      <c r="EH20" s="178">
        <f t="shared" si="21"/>
        <v>0</v>
      </c>
      <c r="EI20" s="178">
        <f t="shared" si="21"/>
        <v>0</v>
      </c>
      <c r="EJ20" s="178">
        <f t="shared" si="21"/>
        <v>0</v>
      </c>
      <c r="EK20" s="178">
        <f t="shared" si="21"/>
        <v>0</v>
      </c>
      <c r="EL20" s="178">
        <f t="shared" si="21"/>
        <v>0</v>
      </c>
      <c r="EM20" s="178">
        <f t="shared" si="21"/>
        <v>0</v>
      </c>
      <c r="EN20" s="178">
        <f t="shared" si="21"/>
        <v>0</v>
      </c>
      <c r="EO20" s="178">
        <f t="shared" si="21"/>
        <v>0</v>
      </c>
      <c r="EP20" s="178">
        <f t="shared" si="21"/>
        <v>0</v>
      </c>
      <c r="EQ20" s="178">
        <f t="shared" si="21"/>
        <v>0</v>
      </c>
      <c r="ER20" s="178">
        <f t="shared" si="21"/>
        <v>0</v>
      </c>
      <c r="ES20" s="178">
        <f t="shared" si="21"/>
        <v>0</v>
      </c>
      <c r="ET20" s="178">
        <f t="shared" si="21"/>
        <v>0</v>
      </c>
      <c r="EU20" s="178">
        <f t="shared" si="21"/>
        <v>0</v>
      </c>
      <c r="EV20" s="178">
        <f t="shared" si="21"/>
        <v>0</v>
      </c>
      <c r="EW20" s="178">
        <f t="shared" si="21"/>
        <v>0</v>
      </c>
      <c r="EX20" s="178">
        <f t="shared" ref="EX20:FM34" si="28">IF(AND(EX$1&gt;=$F20,EX$1&lt;=$G20),$C20/($G20-$F20+1),0)</f>
        <v>0</v>
      </c>
      <c r="EY20" s="178">
        <f t="shared" si="28"/>
        <v>0</v>
      </c>
      <c r="EZ20" s="178">
        <f t="shared" si="28"/>
        <v>0</v>
      </c>
      <c r="FA20" s="178">
        <f t="shared" si="28"/>
        <v>0</v>
      </c>
      <c r="FB20" s="178">
        <f t="shared" si="28"/>
        <v>0</v>
      </c>
      <c r="FC20" s="178">
        <f t="shared" si="28"/>
        <v>0</v>
      </c>
      <c r="FD20" s="178">
        <f t="shared" si="28"/>
        <v>0</v>
      </c>
      <c r="FE20" s="178">
        <f t="shared" si="28"/>
        <v>0</v>
      </c>
      <c r="FF20" s="178">
        <f t="shared" si="28"/>
        <v>0</v>
      </c>
      <c r="FG20" s="178">
        <f t="shared" si="28"/>
        <v>0</v>
      </c>
      <c r="FH20" s="178">
        <f t="shared" si="28"/>
        <v>0</v>
      </c>
      <c r="FI20" s="178">
        <f t="shared" si="28"/>
        <v>0</v>
      </c>
      <c r="FJ20" s="178">
        <f t="shared" si="28"/>
        <v>0</v>
      </c>
      <c r="FK20" s="178">
        <f t="shared" si="28"/>
        <v>0</v>
      </c>
      <c r="FL20" s="178">
        <f t="shared" si="28"/>
        <v>0</v>
      </c>
      <c r="FM20" s="178">
        <f t="shared" si="28"/>
        <v>0</v>
      </c>
      <c r="FN20" s="178">
        <f t="shared" ref="FN20:FO34" si="29">IF(AND(FN$1&gt;=$F20,FN$1&lt;=$G20),$C20/($G20-$F20+1),0)</f>
        <v>0</v>
      </c>
      <c r="FO20" s="233">
        <f t="shared" si="29"/>
        <v>0</v>
      </c>
    </row>
    <row r="21" spans="2:171" x14ac:dyDescent="0.4">
      <c r="B21" s="227" t="s">
        <v>94</v>
      </c>
      <c r="C21" s="228">
        <v>0</v>
      </c>
      <c r="D21" s="229">
        <f t="shared" si="13"/>
        <v>0</v>
      </c>
      <c r="E21" s="230">
        <f t="shared" si="9"/>
        <v>0</v>
      </c>
      <c r="F21" s="231">
        <v>1</v>
      </c>
      <c r="G21" s="231">
        <v>1</v>
      </c>
      <c r="H21" s="232">
        <f t="shared" si="14"/>
        <v>1</v>
      </c>
      <c r="I21" s="178">
        <f t="shared" si="15"/>
        <v>0</v>
      </c>
      <c r="J21" s="178">
        <f t="shared" si="15"/>
        <v>0</v>
      </c>
      <c r="K21" s="178">
        <f t="shared" si="15"/>
        <v>0</v>
      </c>
      <c r="L21" s="178">
        <f t="shared" si="15"/>
        <v>0</v>
      </c>
      <c r="M21" s="178">
        <f t="shared" si="15"/>
        <v>0</v>
      </c>
      <c r="N21" s="178">
        <f t="shared" si="15"/>
        <v>0</v>
      </c>
      <c r="O21" s="178">
        <f t="shared" si="15"/>
        <v>0</v>
      </c>
      <c r="P21" s="178">
        <f t="shared" si="15"/>
        <v>0</v>
      </c>
      <c r="Q21" s="178">
        <f t="shared" si="15"/>
        <v>0</v>
      </c>
      <c r="R21" s="178">
        <f t="shared" si="15"/>
        <v>0</v>
      </c>
      <c r="S21" s="178">
        <f t="shared" si="15"/>
        <v>0</v>
      </c>
      <c r="T21" s="178">
        <f t="shared" si="15"/>
        <v>0</v>
      </c>
      <c r="U21" s="178">
        <f t="shared" si="15"/>
        <v>0</v>
      </c>
      <c r="V21" s="178">
        <f t="shared" si="15"/>
        <v>0</v>
      </c>
      <c r="W21" s="178">
        <f t="shared" si="15"/>
        <v>0</v>
      </c>
      <c r="X21" s="178">
        <f t="shared" si="15"/>
        <v>0</v>
      </c>
      <c r="Y21" s="178">
        <f t="shared" si="22"/>
        <v>0</v>
      </c>
      <c r="Z21" s="178">
        <f t="shared" si="22"/>
        <v>0</v>
      </c>
      <c r="AA21" s="178">
        <f t="shared" si="22"/>
        <v>0</v>
      </c>
      <c r="AB21" s="178">
        <f t="shared" si="22"/>
        <v>0</v>
      </c>
      <c r="AC21" s="178">
        <f t="shared" si="22"/>
        <v>0</v>
      </c>
      <c r="AD21" s="178">
        <f t="shared" si="22"/>
        <v>0</v>
      </c>
      <c r="AE21" s="178">
        <f t="shared" si="22"/>
        <v>0</v>
      </c>
      <c r="AF21" s="178">
        <f t="shared" si="22"/>
        <v>0</v>
      </c>
      <c r="AG21" s="178">
        <f t="shared" si="22"/>
        <v>0</v>
      </c>
      <c r="AH21" s="178">
        <f t="shared" si="22"/>
        <v>0</v>
      </c>
      <c r="AI21" s="178">
        <f t="shared" si="22"/>
        <v>0</v>
      </c>
      <c r="AJ21" s="178">
        <f t="shared" si="22"/>
        <v>0</v>
      </c>
      <c r="AK21" s="178">
        <f t="shared" si="22"/>
        <v>0</v>
      </c>
      <c r="AL21" s="178">
        <f t="shared" si="22"/>
        <v>0</v>
      </c>
      <c r="AM21" s="178">
        <f t="shared" si="22"/>
        <v>0</v>
      </c>
      <c r="AN21" s="178">
        <f t="shared" si="22"/>
        <v>0</v>
      </c>
      <c r="AO21" s="178">
        <f t="shared" si="23"/>
        <v>0</v>
      </c>
      <c r="AP21" s="178">
        <f t="shared" si="23"/>
        <v>0</v>
      </c>
      <c r="AQ21" s="178">
        <f t="shared" si="23"/>
        <v>0</v>
      </c>
      <c r="AR21" s="178">
        <f t="shared" si="23"/>
        <v>0</v>
      </c>
      <c r="AS21" s="178">
        <f t="shared" si="23"/>
        <v>0</v>
      </c>
      <c r="AT21" s="178">
        <f t="shared" si="23"/>
        <v>0</v>
      </c>
      <c r="AU21" s="178">
        <f t="shared" si="23"/>
        <v>0</v>
      </c>
      <c r="AV21" s="178">
        <f t="shared" si="23"/>
        <v>0</v>
      </c>
      <c r="AW21" s="178">
        <f t="shared" si="23"/>
        <v>0</v>
      </c>
      <c r="AX21" s="178">
        <f t="shared" si="23"/>
        <v>0</v>
      </c>
      <c r="AY21" s="178">
        <f t="shared" si="23"/>
        <v>0</v>
      </c>
      <c r="AZ21" s="178">
        <f t="shared" si="23"/>
        <v>0</v>
      </c>
      <c r="BA21" s="178">
        <f t="shared" si="23"/>
        <v>0</v>
      </c>
      <c r="BB21" s="178">
        <f t="shared" si="23"/>
        <v>0</v>
      </c>
      <c r="BC21" s="178">
        <f t="shared" si="23"/>
        <v>0</v>
      </c>
      <c r="BD21" s="178">
        <f t="shared" si="23"/>
        <v>0</v>
      </c>
      <c r="BE21" s="178">
        <f t="shared" si="24"/>
        <v>0</v>
      </c>
      <c r="BF21" s="178">
        <f t="shared" si="24"/>
        <v>0</v>
      </c>
      <c r="BG21" s="178">
        <f t="shared" si="24"/>
        <v>0</v>
      </c>
      <c r="BH21" s="178">
        <f t="shared" si="24"/>
        <v>0</v>
      </c>
      <c r="BI21" s="178">
        <f t="shared" si="24"/>
        <v>0</v>
      </c>
      <c r="BJ21" s="178">
        <f t="shared" si="24"/>
        <v>0</v>
      </c>
      <c r="BK21" s="178">
        <f t="shared" si="24"/>
        <v>0</v>
      </c>
      <c r="BL21" s="178">
        <f t="shared" si="24"/>
        <v>0</v>
      </c>
      <c r="BM21" s="178">
        <f t="shared" si="24"/>
        <v>0</v>
      </c>
      <c r="BN21" s="178">
        <f t="shared" si="24"/>
        <v>0</v>
      </c>
      <c r="BO21" s="178">
        <f t="shared" si="24"/>
        <v>0</v>
      </c>
      <c r="BP21" s="178">
        <f t="shared" si="24"/>
        <v>0</v>
      </c>
      <c r="BQ21" s="178">
        <f t="shared" si="24"/>
        <v>0</v>
      </c>
      <c r="BR21" s="178">
        <f t="shared" si="24"/>
        <v>0</v>
      </c>
      <c r="BS21" s="178">
        <f t="shared" si="24"/>
        <v>0</v>
      </c>
      <c r="BT21" s="178">
        <f t="shared" si="24"/>
        <v>0</v>
      </c>
      <c r="BU21" s="178">
        <f t="shared" si="18"/>
        <v>0</v>
      </c>
      <c r="BV21" s="178">
        <f t="shared" si="18"/>
        <v>0</v>
      </c>
      <c r="BW21" s="178">
        <f t="shared" si="18"/>
        <v>0</v>
      </c>
      <c r="BX21" s="178">
        <f t="shared" si="18"/>
        <v>0</v>
      </c>
      <c r="BY21" s="178">
        <f t="shared" si="18"/>
        <v>0</v>
      </c>
      <c r="BZ21" s="178">
        <f t="shared" si="18"/>
        <v>0</v>
      </c>
      <c r="CA21" s="178">
        <f t="shared" si="18"/>
        <v>0</v>
      </c>
      <c r="CB21" s="178">
        <f t="shared" si="18"/>
        <v>0</v>
      </c>
      <c r="CC21" s="178">
        <f t="shared" si="18"/>
        <v>0</v>
      </c>
      <c r="CD21" s="178">
        <f t="shared" si="18"/>
        <v>0</v>
      </c>
      <c r="CE21" s="178">
        <f t="shared" si="18"/>
        <v>0</v>
      </c>
      <c r="CF21" s="178">
        <f t="shared" si="18"/>
        <v>0</v>
      </c>
      <c r="CG21" s="178">
        <f t="shared" si="18"/>
        <v>0</v>
      </c>
      <c r="CH21" s="178">
        <f t="shared" si="18"/>
        <v>0</v>
      </c>
      <c r="CI21" s="178">
        <f t="shared" si="18"/>
        <v>0</v>
      </c>
      <c r="CJ21" s="178">
        <f t="shared" si="25"/>
        <v>0</v>
      </c>
      <c r="CK21" s="178">
        <f t="shared" si="25"/>
        <v>0</v>
      </c>
      <c r="CL21" s="178">
        <f t="shared" si="25"/>
        <v>0</v>
      </c>
      <c r="CM21" s="178">
        <f t="shared" si="25"/>
        <v>0</v>
      </c>
      <c r="CN21" s="178">
        <f t="shared" si="25"/>
        <v>0</v>
      </c>
      <c r="CO21" s="178">
        <f t="shared" si="25"/>
        <v>0</v>
      </c>
      <c r="CP21" s="178">
        <f t="shared" si="25"/>
        <v>0</v>
      </c>
      <c r="CQ21" s="178">
        <f t="shared" si="25"/>
        <v>0</v>
      </c>
      <c r="CR21" s="178">
        <f t="shared" si="25"/>
        <v>0</v>
      </c>
      <c r="CS21" s="178">
        <f t="shared" si="25"/>
        <v>0</v>
      </c>
      <c r="CT21" s="178">
        <f t="shared" si="25"/>
        <v>0</v>
      </c>
      <c r="CU21" s="178">
        <f t="shared" si="25"/>
        <v>0</v>
      </c>
      <c r="CV21" s="178">
        <f t="shared" si="25"/>
        <v>0</v>
      </c>
      <c r="CW21" s="178">
        <f t="shared" si="25"/>
        <v>0</v>
      </c>
      <c r="CX21" s="178">
        <f t="shared" si="25"/>
        <v>0</v>
      </c>
      <c r="CY21" s="178">
        <f t="shared" si="25"/>
        <v>0</v>
      </c>
      <c r="CZ21" s="178">
        <f t="shared" si="26"/>
        <v>0</v>
      </c>
      <c r="DA21" s="178">
        <f t="shared" si="26"/>
        <v>0</v>
      </c>
      <c r="DB21" s="178">
        <f t="shared" si="26"/>
        <v>0</v>
      </c>
      <c r="DC21" s="178">
        <f t="shared" si="26"/>
        <v>0</v>
      </c>
      <c r="DD21" s="178">
        <f t="shared" si="26"/>
        <v>0</v>
      </c>
      <c r="DE21" s="178">
        <f t="shared" si="26"/>
        <v>0</v>
      </c>
      <c r="DF21" s="178">
        <f t="shared" si="26"/>
        <v>0</v>
      </c>
      <c r="DG21" s="178">
        <f t="shared" si="26"/>
        <v>0</v>
      </c>
      <c r="DH21" s="178">
        <f t="shared" si="26"/>
        <v>0</v>
      </c>
      <c r="DI21" s="178">
        <f t="shared" si="26"/>
        <v>0</v>
      </c>
      <c r="DJ21" s="178">
        <f t="shared" si="26"/>
        <v>0</v>
      </c>
      <c r="DK21" s="178">
        <f t="shared" si="26"/>
        <v>0</v>
      </c>
      <c r="DL21" s="178">
        <f t="shared" si="26"/>
        <v>0</v>
      </c>
      <c r="DM21" s="178">
        <f t="shared" si="26"/>
        <v>0</v>
      </c>
      <c r="DN21" s="178">
        <f t="shared" si="26"/>
        <v>0</v>
      </c>
      <c r="DO21" s="178">
        <f t="shared" si="26"/>
        <v>0</v>
      </c>
      <c r="DP21" s="178">
        <f t="shared" si="27"/>
        <v>0</v>
      </c>
      <c r="DQ21" s="178">
        <f t="shared" si="27"/>
        <v>0</v>
      </c>
      <c r="DR21" s="178">
        <f t="shared" si="27"/>
        <v>0</v>
      </c>
      <c r="DS21" s="178">
        <f t="shared" si="27"/>
        <v>0</v>
      </c>
      <c r="DT21" s="178">
        <f t="shared" si="27"/>
        <v>0</v>
      </c>
      <c r="DU21" s="178">
        <f t="shared" si="27"/>
        <v>0</v>
      </c>
      <c r="DV21" s="178">
        <f t="shared" si="27"/>
        <v>0</v>
      </c>
      <c r="DW21" s="178">
        <f t="shared" si="27"/>
        <v>0</v>
      </c>
      <c r="DX21" s="178">
        <f t="shared" si="27"/>
        <v>0</v>
      </c>
      <c r="DY21" s="178">
        <f t="shared" si="27"/>
        <v>0</v>
      </c>
      <c r="DZ21" s="178">
        <f t="shared" si="27"/>
        <v>0</v>
      </c>
      <c r="EA21" s="178">
        <f t="shared" si="27"/>
        <v>0</v>
      </c>
      <c r="EB21" s="178">
        <f t="shared" si="27"/>
        <v>0</v>
      </c>
      <c r="EC21" s="178">
        <f t="shared" si="27"/>
        <v>0</v>
      </c>
      <c r="ED21" s="178">
        <f t="shared" si="27"/>
        <v>0</v>
      </c>
      <c r="EE21" s="178">
        <f t="shared" si="27"/>
        <v>0</v>
      </c>
      <c r="EF21" s="178">
        <f t="shared" si="19"/>
        <v>0</v>
      </c>
      <c r="EG21" s="178">
        <f t="shared" si="19"/>
        <v>0</v>
      </c>
      <c r="EH21" s="178">
        <f t="shared" si="19"/>
        <v>0</v>
      </c>
      <c r="EI21" s="178">
        <f t="shared" si="19"/>
        <v>0</v>
      </c>
      <c r="EJ21" s="178">
        <f t="shared" si="19"/>
        <v>0</v>
      </c>
      <c r="EK21" s="178">
        <f t="shared" si="19"/>
        <v>0</v>
      </c>
      <c r="EL21" s="178">
        <f t="shared" si="19"/>
        <v>0</v>
      </c>
      <c r="EM21" s="178">
        <f t="shared" si="19"/>
        <v>0</v>
      </c>
      <c r="EN21" s="178">
        <f t="shared" si="19"/>
        <v>0</v>
      </c>
      <c r="EO21" s="178">
        <f t="shared" si="19"/>
        <v>0</v>
      </c>
      <c r="EP21" s="178">
        <f t="shared" si="19"/>
        <v>0</v>
      </c>
      <c r="EQ21" s="178">
        <f t="shared" si="19"/>
        <v>0</v>
      </c>
      <c r="ER21" s="178">
        <f t="shared" si="19"/>
        <v>0</v>
      </c>
      <c r="ES21" s="178">
        <f t="shared" si="19"/>
        <v>0</v>
      </c>
      <c r="ET21" s="178">
        <f t="shared" si="19"/>
        <v>0</v>
      </c>
      <c r="EU21" s="178">
        <f t="shared" si="19"/>
        <v>0</v>
      </c>
      <c r="EV21" s="178">
        <f t="shared" ref="EV21:FK34" si="30">IF(AND(EV$1&gt;=$F21,EV$1&lt;=$G21),$C21/($G21-$F21+1),0)</f>
        <v>0</v>
      </c>
      <c r="EW21" s="178">
        <f t="shared" si="30"/>
        <v>0</v>
      </c>
      <c r="EX21" s="178">
        <f t="shared" si="30"/>
        <v>0</v>
      </c>
      <c r="EY21" s="178">
        <f t="shared" si="30"/>
        <v>0</v>
      </c>
      <c r="EZ21" s="178">
        <f t="shared" si="30"/>
        <v>0</v>
      </c>
      <c r="FA21" s="178">
        <f t="shared" si="30"/>
        <v>0</v>
      </c>
      <c r="FB21" s="178">
        <f t="shared" si="30"/>
        <v>0</v>
      </c>
      <c r="FC21" s="178">
        <f t="shared" si="30"/>
        <v>0</v>
      </c>
      <c r="FD21" s="178">
        <f t="shared" si="30"/>
        <v>0</v>
      </c>
      <c r="FE21" s="178">
        <f t="shared" si="30"/>
        <v>0</v>
      </c>
      <c r="FF21" s="178">
        <f t="shared" si="30"/>
        <v>0</v>
      </c>
      <c r="FG21" s="178">
        <f t="shared" si="30"/>
        <v>0</v>
      </c>
      <c r="FH21" s="178">
        <f t="shared" si="30"/>
        <v>0</v>
      </c>
      <c r="FI21" s="178">
        <f t="shared" si="30"/>
        <v>0</v>
      </c>
      <c r="FJ21" s="178">
        <f t="shared" si="30"/>
        <v>0</v>
      </c>
      <c r="FK21" s="178">
        <f t="shared" si="30"/>
        <v>0</v>
      </c>
      <c r="FL21" s="178">
        <f t="shared" si="28"/>
        <v>0</v>
      </c>
      <c r="FM21" s="178">
        <f t="shared" si="28"/>
        <v>0</v>
      </c>
      <c r="FN21" s="178">
        <f t="shared" si="29"/>
        <v>0</v>
      </c>
      <c r="FO21" s="233">
        <f t="shared" si="29"/>
        <v>0</v>
      </c>
    </row>
    <row r="22" spans="2:171" x14ac:dyDescent="0.4">
      <c r="B22" s="227" t="s">
        <v>95</v>
      </c>
      <c r="C22" s="228">
        <v>0</v>
      </c>
      <c r="D22" s="229">
        <f t="shared" si="13"/>
        <v>0</v>
      </c>
      <c r="E22" s="230">
        <f t="shared" si="9"/>
        <v>0</v>
      </c>
      <c r="F22" s="231">
        <v>1</v>
      </c>
      <c r="G22" s="231">
        <v>1</v>
      </c>
      <c r="H22" s="232">
        <f t="shared" si="14"/>
        <v>1</v>
      </c>
      <c r="I22" s="178">
        <f t="shared" si="15"/>
        <v>0</v>
      </c>
      <c r="J22" s="178">
        <f t="shared" si="15"/>
        <v>0</v>
      </c>
      <c r="K22" s="178">
        <f t="shared" si="15"/>
        <v>0</v>
      </c>
      <c r="L22" s="178">
        <f t="shared" si="15"/>
        <v>0</v>
      </c>
      <c r="M22" s="178">
        <f t="shared" si="15"/>
        <v>0</v>
      </c>
      <c r="N22" s="178">
        <f t="shared" si="15"/>
        <v>0</v>
      </c>
      <c r="O22" s="178">
        <f t="shared" si="15"/>
        <v>0</v>
      </c>
      <c r="P22" s="178">
        <f t="shared" si="15"/>
        <v>0</v>
      </c>
      <c r="Q22" s="178">
        <f t="shared" si="15"/>
        <v>0</v>
      </c>
      <c r="R22" s="178">
        <f t="shared" si="15"/>
        <v>0</v>
      </c>
      <c r="S22" s="178">
        <f t="shared" si="15"/>
        <v>0</v>
      </c>
      <c r="T22" s="178">
        <f t="shared" si="15"/>
        <v>0</v>
      </c>
      <c r="U22" s="178">
        <f t="shared" si="15"/>
        <v>0</v>
      </c>
      <c r="V22" s="178">
        <f t="shared" si="15"/>
        <v>0</v>
      </c>
      <c r="W22" s="178">
        <f t="shared" si="15"/>
        <v>0</v>
      </c>
      <c r="X22" s="178">
        <f t="shared" si="15"/>
        <v>0</v>
      </c>
      <c r="Y22" s="178">
        <f t="shared" si="22"/>
        <v>0</v>
      </c>
      <c r="Z22" s="178">
        <f t="shared" si="22"/>
        <v>0</v>
      </c>
      <c r="AA22" s="178">
        <f t="shared" si="22"/>
        <v>0</v>
      </c>
      <c r="AB22" s="178">
        <f t="shared" si="22"/>
        <v>0</v>
      </c>
      <c r="AC22" s="178">
        <f t="shared" si="22"/>
        <v>0</v>
      </c>
      <c r="AD22" s="178">
        <f t="shared" si="22"/>
        <v>0</v>
      </c>
      <c r="AE22" s="178">
        <f t="shared" si="22"/>
        <v>0</v>
      </c>
      <c r="AF22" s="178">
        <f t="shared" si="22"/>
        <v>0</v>
      </c>
      <c r="AG22" s="178">
        <f t="shared" si="22"/>
        <v>0</v>
      </c>
      <c r="AH22" s="178">
        <f t="shared" si="22"/>
        <v>0</v>
      </c>
      <c r="AI22" s="178">
        <f t="shared" si="22"/>
        <v>0</v>
      </c>
      <c r="AJ22" s="178">
        <f t="shared" si="22"/>
        <v>0</v>
      </c>
      <c r="AK22" s="178">
        <f t="shared" si="22"/>
        <v>0</v>
      </c>
      <c r="AL22" s="178">
        <f t="shared" si="22"/>
        <v>0</v>
      </c>
      <c r="AM22" s="178">
        <f t="shared" si="22"/>
        <v>0</v>
      </c>
      <c r="AN22" s="178">
        <f t="shared" si="22"/>
        <v>0</v>
      </c>
      <c r="AO22" s="178">
        <f t="shared" si="23"/>
        <v>0</v>
      </c>
      <c r="AP22" s="178">
        <f t="shared" si="23"/>
        <v>0</v>
      </c>
      <c r="AQ22" s="178">
        <f t="shared" si="23"/>
        <v>0</v>
      </c>
      <c r="AR22" s="178">
        <f t="shared" si="23"/>
        <v>0</v>
      </c>
      <c r="AS22" s="178">
        <f t="shared" si="23"/>
        <v>0</v>
      </c>
      <c r="AT22" s="178">
        <f t="shared" si="23"/>
        <v>0</v>
      </c>
      <c r="AU22" s="178">
        <f t="shared" si="23"/>
        <v>0</v>
      </c>
      <c r="AV22" s="178">
        <f t="shared" si="23"/>
        <v>0</v>
      </c>
      <c r="AW22" s="178">
        <f t="shared" si="23"/>
        <v>0</v>
      </c>
      <c r="AX22" s="178">
        <f t="shared" si="23"/>
        <v>0</v>
      </c>
      <c r="AY22" s="178">
        <f t="shared" si="23"/>
        <v>0</v>
      </c>
      <c r="AZ22" s="178">
        <f t="shared" si="23"/>
        <v>0</v>
      </c>
      <c r="BA22" s="178">
        <f t="shared" si="23"/>
        <v>0</v>
      </c>
      <c r="BB22" s="178">
        <f t="shared" si="23"/>
        <v>0</v>
      </c>
      <c r="BC22" s="178">
        <f t="shared" si="23"/>
        <v>0</v>
      </c>
      <c r="BD22" s="178">
        <f t="shared" si="23"/>
        <v>0</v>
      </c>
      <c r="BE22" s="178">
        <f t="shared" si="24"/>
        <v>0</v>
      </c>
      <c r="BF22" s="178">
        <f t="shared" si="24"/>
        <v>0</v>
      </c>
      <c r="BG22" s="178">
        <f t="shared" si="24"/>
        <v>0</v>
      </c>
      <c r="BH22" s="178">
        <f t="shared" si="24"/>
        <v>0</v>
      </c>
      <c r="BI22" s="178">
        <f t="shared" si="24"/>
        <v>0</v>
      </c>
      <c r="BJ22" s="178">
        <f t="shared" si="24"/>
        <v>0</v>
      </c>
      <c r="BK22" s="178">
        <f t="shared" si="24"/>
        <v>0</v>
      </c>
      <c r="BL22" s="178">
        <f t="shared" si="24"/>
        <v>0</v>
      </c>
      <c r="BM22" s="178">
        <f t="shared" si="24"/>
        <v>0</v>
      </c>
      <c r="BN22" s="178">
        <f t="shared" si="24"/>
        <v>0</v>
      </c>
      <c r="BO22" s="178">
        <f t="shared" si="24"/>
        <v>0</v>
      </c>
      <c r="BP22" s="178">
        <f t="shared" si="24"/>
        <v>0</v>
      </c>
      <c r="BQ22" s="178">
        <f t="shared" si="24"/>
        <v>0</v>
      </c>
      <c r="BR22" s="178">
        <f t="shared" si="24"/>
        <v>0</v>
      </c>
      <c r="BS22" s="178">
        <f t="shared" si="24"/>
        <v>0</v>
      </c>
      <c r="BT22" s="178">
        <f t="shared" si="24"/>
        <v>0</v>
      </c>
      <c r="BU22" s="178">
        <f t="shared" si="18"/>
        <v>0</v>
      </c>
      <c r="BV22" s="178">
        <f t="shared" si="18"/>
        <v>0</v>
      </c>
      <c r="BW22" s="178">
        <f t="shared" si="18"/>
        <v>0</v>
      </c>
      <c r="BX22" s="178">
        <f t="shared" si="18"/>
        <v>0</v>
      </c>
      <c r="BY22" s="178">
        <f t="shared" si="18"/>
        <v>0</v>
      </c>
      <c r="BZ22" s="178">
        <f t="shared" si="18"/>
        <v>0</v>
      </c>
      <c r="CA22" s="178">
        <f t="shared" si="18"/>
        <v>0</v>
      </c>
      <c r="CB22" s="178">
        <f t="shared" si="18"/>
        <v>0</v>
      </c>
      <c r="CC22" s="178">
        <f t="shared" si="18"/>
        <v>0</v>
      </c>
      <c r="CD22" s="178">
        <f t="shared" si="18"/>
        <v>0</v>
      </c>
      <c r="CE22" s="178">
        <f t="shared" si="18"/>
        <v>0</v>
      </c>
      <c r="CF22" s="178">
        <f t="shared" si="18"/>
        <v>0</v>
      </c>
      <c r="CG22" s="178">
        <f t="shared" si="18"/>
        <v>0</v>
      </c>
      <c r="CH22" s="178">
        <f t="shared" si="18"/>
        <v>0</v>
      </c>
      <c r="CI22" s="178">
        <f t="shared" si="18"/>
        <v>0</v>
      </c>
      <c r="CJ22" s="178">
        <f t="shared" si="25"/>
        <v>0</v>
      </c>
      <c r="CK22" s="178">
        <f t="shared" si="25"/>
        <v>0</v>
      </c>
      <c r="CL22" s="178">
        <f t="shared" si="25"/>
        <v>0</v>
      </c>
      <c r="CM22" s="178">
        <f t="shared" si="25"/>
        <v>0</v>
      </c>
      <c r="CN22" s="178">
        <f t="shared" si="25"/>
        <v>0</v>
      </c>
      <c r="CO22" s="178">
        <f t="shared" si="25"/>
        <v>0</v>
      </c>
      <c r="CP22" s="178">
        <f t="shared" si="25"/>
        <v>0</v>
      </c>
      <c r="CQ22" s="178">
        <f t="shared" si="25"/>
        <v>0</v>
      </c>
      <c r="CR22" s="178">
        <f t="shared" si="25"/>
        <v>0</v>
      </c>
      <c r="CS22" s="178">
        <f t="shared" si="25"/>
        <v>0</v>
      </c>
      <c r="CT22" s="178">
        <f t="shared" si="25"/>
        <v>0</v>
      </c>
      <c r="CU22" s="178">
        <f t="shared" si="25"/>
        <v>0</v>
      </c>
      <c r="CV22" s="178">
        <f t="shared" si="25"/>
        <v>0</v>
      </c>
      <c r="CW22" s="178">
        <f t="shared" si="25"/>
        <v>0</v>
      </c>
      <c r="CX22" s="178">
        <f t="shared" si="25"/>
        <v>0</v>
      </c>
      <c r="CY22" s="178">
        <f t="shared" si="25"/>
        <v>0</v>
      </c>
      <c r="CZ22" s="178">
        <f t="shared" si="26"/>
        <v>0</v>
      </c>
      <c r="DA22" s="178">
        <f t="shared" si="26"/>
        <v>0</v>
      </c>
      <c r="DB22" s="178">
        <f t="shared" si="26"/>
        <v>0</v>
      </c>
      <c r="DC22" s="178">
        <f t="shared" si="26"/>
        <v>0</v>
      </c>
      <c r="DD22" s="178">
        <f t="shared" si="26"/>
        <v>0</v>
      </c>
      <c r="DE22" s="178">
        <f t="shared" si="26"/>
        <v>0</v>
      </c>
      <c r="DF22" s="178">
        <f t="shared" si="26"/>
        <v>0</v>
      </c>
      <c r="DG22" s="178">
        <f t="shared" si="26"/>
        <v>0</v>
      </c>
      <c r="DH22" s="178">
        <f t="shared" si="26"/>
        <v>0</v>
      </c>
      <c r="DI22" s="178">
        <f t="shared" si="26"/>
        <v>0</v>
      </c>
      <c r="DJ22" s="178">
        <f t="shared" si="26"/>
        <v>0</v>
      </c>
      <c r="DK22" s="178">
        <f t="shared" si="26"/>
        <v>0</v>
      </c>
      <c r="DL22" s="178">
        <f t="shared" si="26"/>
        <v>0</v>
      </c>
      <c r="DM22" s="178">
        <f t="shared" si="26"/>
        <v>0</v>
      </c>
      <c r="DN22" s="178">
        <f t="shared" si="26"/>
        <v>0</v>
      </c>
      <c r="DO22" s="178">
        <f t="shared" si="26"/>
        <v>0</v>
      </c>
      <c r="DP22" s="178">
        <f t="shared" si="27"/>
        <v>0</v>
      </c>
      <c r="DQ22" s="178">
        <f t="shared" si="27"/>
        <v>0</v>
      </c>
      <c r="DR22" s="178">
        <f t="shared" si="27"/>
        <v>0</v>
      </c>
      <c r="DS22" s="178">
        <f t="shared" si="27"/>
        <v>0</v>
      </c>
      <c r="DT22" s="178">
        <f t="shared" si="27"/>
        <v>0</v>
      </c>
      <c r="DU22" s="178">
        <f t="shared" si="27"/>
        <v>0</v>
      </c>
      <c r="DV22" s="178">
        <f t="shared" si="27"/>
        <v>0</v>
      </c>
      <c r="DW22" s="178">
        <f t="shared" si="27"/>
        <v>0</v>
      </c>
      <c r="DX22" s="178">
        <f t="shared" si="27"/>
        <v>0</v>
      </c>
      <c r="DY22" s="178">
        <f t="shared" si="27"/>
        <v>0</v>
      </c>
      <c r="DZ22" s="178">
        <f t="shared" si="27"/>
        <v>0</v>
      </c>
      <c r="EA22" s="178">
        <f t="shared" si="27"/>
        <v>0</v>
      </c>
      <c r="EB22" s="178">
        <f t="shared" si="27"/>
        <v>0</v>
      </c>
      <c r="EC22" s="178">
        <f t="shared" si="27"/>
        <v>0</v>
      </c>
      <c r="ED22" s="178">
        <f t="shared" si="27"/>
        <v>0</v>
      </c>
      <c r="EE22" s="178">
        <f t="shared" si="27"/>
        <v>0</v>
      </c>
      <c r="EF22" s="178">
        <f t="shared" si="19"/>
        <v>0</v>
      </c>
      <c r="EG22" s="178">
        <f t="shared" si="19"/>
        <v>0</v>
      </c>
      <c r="EH22" s="178">
        <f t="shared" si="19"/>
        <v>0</v>
      </c>
      <c r="EI22" s="178">
        <f t="shared" si="19"/>
        <v>0</v>
      </c>
      <c r="EJ22" s="178">
        <f t="shared" si="19"/>
        <v>0</v>
      </c>
      <c r="EK22" s="178">
        <f t="shared" si="19"/>
        <v>0</v>
      </c>
      <c r="EL22" s="178">
        <f t="shared" si="19"/>
        <v>0</v>
      </c>
      <c r="EM22" s="178">
        <f t="shared" si="19"/>
        <v>0</v>
      </c>
      <c r="EN22" s="178">
        <f t="shared" si="19"/>
        <v>0</v>
      </c>
      <c r="EO22" s="178">
        <f t="shared" si="19"/>
        <v>0</v>
      </c>
      <c r="EP22" s="178">
        <f t="shared" si="19"/>
        <v>0</v>
      </c>
      <c r="EQ22" s="178">
        <f t="shared" si="19"/>
        <v>0</v>
      </c>
      <c r="ER22" s="178">
        <f t="shared" si="19"/>
        <v>0</v>
      </c>
      <c r="ES22" s="178">
        <f t="shared" si="19"/>
        <v>0</v>
      </c>
      <c r="ET22" s="178">
        <f t="shared" si="19"/>
        <v>0</v>
      </c>
      <c r="EU22" s="178">
        <f t="shared" si="19"/>
        <v>0</v>
      </c>
      <c r="EV22" s="178">
        <f t="shared" si="30"/>
        <v>0</v>
      </c>
      <c r="EW22" s="178">
        <f t="shared" si="30"/>
        <v>0</v>
      </c>
      <c r="EX22" s="178">
        <f t="shared" si="30"/>
        <v>0</v>
      </c>
      <c r="EY22" s="178">
        <f t="shared" si="30"/>
        <v>0</v>
      </c>
      <c r="EZ22" s="178">
        <f t="shared" si="30"/>
        <v>0</v>
      </c>
      <c r="FA22" s="178">
        <f t="shared" si="30"/>
        <v>0</v>
      </c>
      <c r="FB22" s="178">
        <f t="shared" si="30"/>
        <v>0</v>
      </c>
      <c r="FC22" s="178">
        <f t="shared" si="30"/>
        <v>0</v>
      </c>
      <c r="FD22" s="178">
        <f t="shared" si="30"/>
        <v>0</v>
      </c>
      <c r="FE22" s="178">
        <f t="shared" si="30"/>
        <v>0</v>
      </c>
      <c r="FF22" s="178">
        <f t="shared" si="30"/>
        <v>0</v>
      </c>
      <c r="FG22" s="178">
        <f t="shared" si="30"/>
        <v>0</v>
      </c>
      <c r="FH22" s="178">
        <f t="shared" si="30"/>
        <v>0</v>
      </c>
      <c r="FI22" s="178">
        <f t="shared" si="30"/>
        <v>0</v>
      </c>
      <c r="FJ22" s="178">
        <f t="shared" si="30"/>
        <v>0</v>
      </c>
      <c r="FK22" s="178">
        <f t="shared" si="30"/>
        <v>0</v>
      </c>
      <c r="FL22" s="178">
        <f t="shared" si="28"/>
        <v>0</v>
      </c>
      <c r="FM22" s="178">
        <f t="shared" si="28"/>
        <v>0</v>
      </c>
      <c r="FN22" s="178">
        <f t="shared" si="29"/>
        <v>0</v>
      </c>
      <c r="FO22" s="233">
        <f t="shared" si="29"/>
        <v>0</v>
      </c>
    </row>
    <row r="23" spans="2:171" x14ac:dyDescent="0.4">
      <c r="B23" s="227" t="s">
        <v>273</v>
      </c>
      <c r="C23" s="228">
        <v>0</v>
      </c>
      <c r="D23" s="229">
        <f t="shared" si="13"/>
        <v>0</v>
      </c>
      <c r="E23" s="230">
        <f t="shared" si="9"/>
        <v>0</v>
      </c>
      <c r="F23" s="231">
        <v>1</v>
      </c>
      <c r="G23" s="231">
        <v>1</v>
      </c>
      <c r="H23" s="232">
        <f t="shared" si="14"/>
        <v>1</v>
      </c>
      <c r="I23" s="178">
        <f t="shared" si="15"/>
        <v>0</v>
      </c>
      <c r="J23" s="178">
        <f t="shared" si="15"/>
        <v>0</v>
      </c>
      <c r="K23" s="178">
        <f t="shared" si="15"/>
        <v>0</v>
      </c>
      <c r="L23" s="178">
        <f t="shared" si="15"/>
        <v>0</v>
      </c>
      <c r="M23" s="178">
        <f t="shared" si="15"/>
        <v>0</v>
      </c>
      <c r="N23" s="178">
        <f t="shared" si="15"/>
        <v>0</v>
      </c>
      <c r="O23" s="178">
        <f t="shared" si="15"/>
        <v>0</v>
      </c>
      <c r="P23" s="178">
        <f t="shared" si="15"/>
        <v>0</v>
      </c>
      <c r="Q23" s="178">
        <f t="shared" si="15"/>
        <v>0</v>
      </c>
      <c r="R23" s="178">
        <f t="shared" si="15"/>
        <v>0</v>
      </c>
      <c r="S23" s="178">
        <f t="shared" si="15"/>
        <v>0</v>
      </c>
      <c r="T23" s="178">
        <f t="shared" si="15"/>
        <v>0</v>
      </c>
      <c r="U23" s="178">
        <f t="shared" si="15"/>
        <v>0</v>
      </c>
      <c r="V23" s="178">
        <f t="shared" si="15"/>
        <v>0</v>
      </c>
      <c r="W23" s="178">
        <f t="shared" si="15"/>
        <v>0</v>
      </c>
      <c r="X23" s="178">
        <f t="shared" si="15"/>
        <v>0</v>
      </c>
      <c r="Y23" s="178">
        <f t="shared" si="22"/>
        <v>0</v>
      </c>
      <c r="Z23" s="178">
        <f t="shared" si="22"/>
        <v>0</v>
      </c>
      <c r="AA23" s="178">
        <f t="shared" si="22"/>
        <v>0</v>
      </c>
      <c r="AB23" s="178">
        <f t="shared" si="22"/>
        <v>0</v>
      </c>
      <c r="AC23" s="178">
        <f t="shared" si="22"/>
        <v>0</v>
      </c>
      <c r="AD23" s="178">
        <f t="shared" si="22"/>
        <v>0</v>
      </c>
      <c r="AE23" s="178">
        <f t="shared" si="22"/>
        <v>0</v>
      </c>
      <c r="AF23" s="178">
        <f t="shared" si="22"/>
        <v>0</v>
      </c>
      <c r="AG23" s="178">
        <f t="shared" si="22"/>
        <v>0</v>
      </c>
      <c r="AH23" s="178">
        <f t="shared" si="22"/>
        <v>0</v>
      </c>
      <c r="AI23" s="178">
        <f t="shared" si="22"/>
        <v>0</v>
      </c>
      <c r="AJ23" s="178">
        <f t="shared" si="22"/>
        <v>0</v>
      </c>
      <c r="AK23" s="178">
        <f t="shared" si="22"/>
        <v>0</v>
      </c>
      <c r="AL23" s="178">
        <f t="shared" si="22"/>
        <v>0</v>
      </c>
      <c r="AM23" s="178">
        <f t="shared" si="22"/>
        <v>0</v>
      </c>
      <c r="AN23" s="178">
        <f t="shared" si="22"/>
        <v>0</v>
      </c>
      <c r="AO23" s="178">
        <f t="shared" si="23"/>
        <v>0</v>
      </c>
      <c r="AP23" s="178">
        <f t="shared" si="23"/>
        <v>0</v>
      </c>
      <c r="AQ23" s="178">
        <f t="shared" si="23"/>
        <v>0</v>
      </c>
      <c r="AR23" s="178">
        <f t="shared" si="23"/>
        <v>0</v>
      </c>
      <c r="AS23" s="178">
        <f t="shared" si="23"/>
        <v>0</v>
      </c>
      <c r="AT23" s="178">
        <f t="shared" si="23"/>
        <v>0</v>
      </c>
      <c r="AU23" s="178">
        <f t="shared" si="23"/>
        <v>0</v>
      </c>
      <c r="AV23" s="178">
        <f t="shared" si="23"/>
        <v>0</v>
      </c>
      <c r="AW23" s="178">
        <f t="shared" si="23"/>
        <v>0</v>
      </c>
      <c r="AX23" s="178">
        <f t="shared" si="23"/>
        <v>0</v>
      </c>
      <c r="AY23" s="178">
        <f t="shared" si="23"/>
        <v>0</v>
      </c>
      <c r="AZ23" s="178">
        <f t="shared" si="23"/>
        <v>0</v>
      </c>
      <c r="BA23" s="178">
        <f t="shared" si="23"/>
        <v>0</v>
      </c>
      <c r="BB23" s="178">
        <f t="shared" si="23"/>
        <v>0</v>
      </c>
      <c r="BC23" s="178">
        <f t="shared" si="23"/>
        <v>0</v>
      </c>
      <c r="BD23" s="178">
        <f t="shared" si="23"/>
        <v>0</v>
      </c>
      <c r="BE23" s="178">
        <f t="shared" si="24"/>
        <v>0</v>
      </c>
      <c r="BF23" s="178">
        <f t="shared" si="24"/>
        <v>0</v>
      </c>
      <c r="BG23" s="178">
        <f t="shared" si="24"/>
        <v>0</v>
      </c>
      <c r="BH23" s="178">
        <f t="shared" si="24"/>
        <v>0</v>
      </c>
      <c r="BI23" s="178">
        <f t="shared" si="24"/>
        <v>0</v>
      </c>
      <c r="BJ23" s="178">
        <f t="shared" si="24"/>
        <v>0</v>
      </c>
      <c r="BK23" s="178">
        <f t="shared" si="24"/>
        <v>0</v>
      </c>
      <c r="BL23" s="178">
        <f t="shared" si="24"/>
        <v>0</v>
      </c>
      <c r="BM23" s="178">
        <f t="shared" si="24"/>
        <v>0</v>
      </c>
      <c r="BN23" s="178">
        <f t="shared" si="24"/>
        <v>0</v>
      </c>
      <c r="BO23" s="178">
        <f t="shared" si="24"/>
        <v>0</v>
      </c>
      <c r="BP23" s="178">
        <f t="shared" si="24"/>
        <v>0</v>
      </c>
      <c r="BQ23" s="178">
        <f t="shared" si="24"/>
        <v>0</v>
      </c>
      <c r="BR23" s="178">
        <f t="shared" si="24"/>
        <v>0</v>
      </c>
      <c r="BS23" s="178">
        <f t="shared" si="24"/>
        <v>0</v>
      </c>
      <c r="BT23" s="178">
        <f t="shared" si="24"/>
        <v>0</v>
      </c>
      <c r="BU23" s="178">
        <f t="shared" si="18"/>
        <v>0</v>
      </c>
      <c r="BV23" s="178">
        <f t="shared" si="18"/>
        <v>0</v>
      </c>
      <c r="BW23" s="178">
        <f t="shared" si="18"/>
        <v>0</v>
      </c>
      <c r="BX23" s="178">
        <f t="shared" si="18"/>
        <v>0</v>
      </c>
      <c r="BY23" s="178">
        <f t="shared" si="18"/>
        <v>0</v>
      </c>
      <c r="BZ23" s="178">
        <f t="shared" si="18"/>
        <v>0</v>
      </c>
      <c r="CA23" s="178">
        <f t="shared" si="18"/>
        <v>0</v>
      </c>
      <c r="CB23" s="178">
        <f t="shared" si="18"/>
        <v>0</v>
      </c>
      <c r="CC23" s="178">
        <f t="shared" si="18"/>
        <v>0</v>
      </c>
      <c r="CD23" s="178">
        <f t="shared" si="18"/>
        <v>0</v>
      </c>
      <c r="CE23" s="178">
        <f t="shared" si="18"/>
        <v>0</v>
      </c>
      <c r="CF23" s="178">
        <f t="shared" si="18"/>
        <v>0</v>
      </c>
      <c r="CG23" s="178">
        <f t="shared" si="18"/>
        <v>0</v>
      </c>
      <c r="CH23" s="178">
        <f t="shared" si="18"/>
        <v>0</v>
      </c>
      <c r="CI23" s="178">
        <f t="shared" si="18"/>
        <v>0</v>
      </c>
      <c r="CJ23" s="178">
        <f t="shared" si="25"/>
        <v>0</v>
      </c>
      <c r="CK23" s="178">
        <f t="shared" si="25"/>
        <v>0</v>
      </c>
      <c r="CL23" s="178">
        <f t="shared" si="25"/>
        <v>0</v>
      </c>
      <c r="CM23" s="178">
        <f t="shared" si="25"/>
        <v>0</v>
      </c>
      <c r="CN23" s="178">
        <f t="shared" si="25"/>
        <v>0</v>
      </c>
      <c r="CO23" s="178">
        <f t="shared" si="25"/>
        <v>0</v>
      </c>
      <c r="CP23" s="178">
        <f t="shared" si="25"/>
        <v>0</v>
      </c>
      <c r="CQ23" s="178">
        <f t="shared" si="25"/>
        <v>0</v>
      </c>
      <c r="CR23" s="178">
        <f t="shared" si="25"/>
        <v>0</v>
      </c>
      <c r="CS23" s="178">
        <f t="shared" si="25"/>
        <v>0</v>
      </c>
      <c r="CT23" s="178">
        <f t="shared" si="25"/>
        <v>0</v>
      </c>
      <c r="CU23" s="178">
        <f t="shared" si="25"/>
        <v>0</v>
      </c>
      <c r="CV23" s="178">
        <f t="shared" si="25"/>
        <v>0</v>
      </c>
      <c r="CW23" s="178">
        <f t="shared" si="25"/>
        <v>0</v>
      </c>
      <c r="CX23" s="178">
        <f t="shared" si="25"/>
        <v>0</v>
      </c>
      <c r="CY23" s="178">
        <f t="shared" si="25"/>
        <v>0</v>
      </c>
      <c r="CZ23" s="178">
        <f t="shared" si="26"/>
        <v>0</v>
      </c>
      <c r="DA23" s="178">
        <f t="shared" si="26"/>
        <v>0</v>
      </c>
      <c r="DB23" s="178">
        <f t="shared" si="26"/>
        <v>0</v>
      </c>
      <c r="DC23" s="178">
        <f t="shared" si="26"/>
        <v>0</v>
      </c>
      <c r="DD23" s="178">
        <f t="shared" si="26"/>
        <v>0</v>
      </c>
      <c r="DE23" s="178">
        <f t="shared" si="26"/>
        <v>0</v>
      </c>
      <c r="DF23" s="178">
        <f t="shared" si="26"/>
        <v>0</v>
      </c>
      <c r="DG23" s="178">
        <f t="shared" si="26"/>
        <v>0</v>
      </c>
      <c r="DH23" s="178">
        <f t="shared" si="26"/>
        <v>0</v>
      </c>
      <c r="DI23" s="178">
        <f t="shared" si="26"/>
        <v>0</v>
      </c>
      <c r="DJ23" s="178">
        <f t="shared" si="26"/>
        <v>0</v>
      </c>
      <c r="DK23" s="178">
        <f t="shared" si="26"/>
        <v>0</v>
      </c>
      <c r="DL23" s="178">
        <f t="shared" si="26"/>
        <v>0</v>
      </c>
      <c r="DM23" s="178">
        <f t="shared" si="26"/>
        <v>0</v>
      </c>
      <c r="DN23" s="178">
        <f t="shared" si="26"/>
        <v>0</v>
      </c>
      <c r="DO23" s="178">
        <f t="shared" si="26"/>
        <v>0</v>
      </c>
      <c r="DP23" s="178">
        <f t="shared" si="27"/>
        <v>0</v>
      </c>
      <c r="DQ23" s="178">
        <f t="shared" si="27"/>
        <v>0</v>
      </c>
      <c r="DR23" s="178">
        <f t="shared" si="27"/>
        <v>0</v>
      </c>
      <c r="DS23" s="178">
        <f t="shared" si="27"/>
        <v>0</v>
      </c>
      <c r="DT23" s="178">
        <f t="shared" si="27"/>
        <v>0</v>
      </c>
      <c r="DU23" s="178">
        <f t="shared" si="27"/>
        <v>0</v>
      </c>
      <c r="DV23" s="178">
        <f t="shared" si="27"/>
        <v>0</v>
      </c>
      <c r="DW23" s="178">
        <f t="shared" si="27"/>
        <v>0</v>
      </c>
      <c r="DX23" s="178">
        <f t="shared" si="27"/>
        <v>0</v>
      </c>
      <c r="DY23" s="178">
        <f t="shared" si="27"/>
        <v>0</v>
      </c>
      <c r="DZ23" s="178">
        <f t="shared" si="27"/>
        <v>0</v>
      </c>
      <c r="EA23" s="178">
        <f t="shared" si="27"/>
        <v>0</v>
      </c>
      <c r="EB23" s="178">
        <f t="shared" si="27"/>
        <v>0</v>
      </c>
      <c r="EC23" s="178">
        <f t="shared" si="27"/>
        <v>0</v>
      </c>
      <c r="ED23" s="178">
        <f t="shared" si="27"/>
        <v>0</v>
      </c>
      <c r="EE23" s="178">
        <f t="shared" si="27"/>
        <v>0</v>
      </c>
      <c r="EF23" s="178">
        <f t="shared" si="19"/>
        <v>0</v>
      </c>
      <c r="EG23" s="178">
        <f t="shared" si="19"/>
        <v>0</v>
      </c>
      <c r="EH23" s="178">
        <f t="shared" si="19"/>
        <v>0</v>
      </c>
      <c r="EI23" s="178">
        <f t="shared" si="19"/>
        <v>0</v>
      </c>
      <c r="EJ23" s="178">
        <f t="shared" si="19"/>
        <v>0</v>
      </c>
      <c r="EK23" s="178">
        <f t="shared" si="19"/>
        <v>0</v>
      </c>
      <c r="EL23" s="178">
        <f t="shared" si="19"/>
        <v>0</v>
      </c>
      <c r="EM23" s="178">
        <f t="shared" si="19"/>
        <v>0</v>
      </c>
      <c r="EN23" s="178">
        <f t="shared" si="19"/>
        <v>0</v>
      </c>
      <c r="EO23" s="178">
        <f t="shared" si="19"/>
        <v>0</v>
      </c>
      <c r="EP23" s="178">
        <f t="shared" si="19"/>
        <v>0</v>
      </c>
      <c r="EQ23" s="178">
        <f t="shared" si="19"/>
        <v>0</v>
      </c>
      <c r="ER23" s="178">
        <f t="shared" si="19"/>
        <v>0</v>
      </c>
      <c r="ES23" s="178">
        <f t="shared" si="19"/>
        <v>0</v>
      </c>
      <c r="ET23" s="178">
        <f t="shared" si="19"/>
        <v>0</v>
      </c>
      <c r="EU23" s="178">
        <f t="shared" si="19"/>
        <v>0</v>
      </c>
      <c r="EV23" s="178">
        <f t="shared" si="30"/>
        <v>0</v>
      </c>
      <c r="EW23" s="178">
        <f t="shared" si="30"/>
        <v>0</v>
      </c>
      <c r="EX23" s="178">
        <f t="shared" si="30"/>
        <v>0</v>
      </c>
      <c r="EY23" s="178">
        <f t="shared" si="30"/>
        <v>0</v>
      </c>
      <c r="EZ23" s="178">
        <f t="shared" si="30"/>
        <v>0</v>
      </c>
      <c r="FA23" s="178">
        <f t="shared" si="30"/>
        <v>0</v>
      </c>
      <c r="FB23" s="178">
        <f t="shared" si="30"/>
        <v>0</v>
      </c>
      <c r="FC23" s="178">
        <f t="shared" si="30"/>
        <v>0</v>
      </c>
      <c r="FD23" s="178">
        <f t="shared" si="30"/>
        <v>0</v>
      </c>
      <c r="FE23" s="178">
        <f t="shared" si="30"/>
        <v>0</v>
      </c>
      <c r="FF23" s="178">
        <f t="shared" si="30"/>
        <v>0</v>
      </c>
      <c r="FG23" s="178">
        <f t="shared" si="30"/>
        <v>0</v>
      </c>
      <c r="FH23" s="178">
        <f t="shared" si="30"/>
        <v>0</v>
      </c>
      <c r="FI23" s="178">
        <f t="shared" si="30"/>
        <v>0</v>
      </c>
      <c r="FJ23" s="178">
        <f t="shared" si="30"/>
        <v>0</v>
      </c>
      <c r="FK23" s="178">
        <f t="shared" si="30"/>
        <v>0</v>
      </c>
      <c r="FL23" s="178">
        <f t="shared" si="28"/>
        <v>0</v>
      </c>
      <c r="FM23" s="178">
        <f t="shared" si="28"/>
        <v>0</v>
      </c>
      <c r="FN23" s="178">
        <f t="shared" si="29"/>
        <v>0</v>
      </c>
      <c r="FO23" s="233">
        <f t="shared" si="29"/>
        <v>0</v>
      </c>
    </row>
    <row r="24" spans="2:171" x14ac:dyDescent="0.4">
      <c r="B24" s="227" t="s">
        <v>96</v>
      </c>
      <c r="C24" s="228">
        <v>0</v>
      </c>
      <c r="D24" s="229">
        <f t="shared" si="13"/>
        <v>0</v>
      </c>
      <c r="E24" s="230">
        <f t="shared" si="9"/>
        <v>0</v>
      </c>
      <c r="F24" s="231">
        <v>1</v>
      </c>
      <c r="G24" s="231">
        <v>1</v>
      </c>
      <c r="H24" s="232">
        <f t="shared" si="14"/>
        <v>1</v>
      </c>
      <c r="I24" s="178">
        <f t="shared" si="15"/>
        <v>0</v>
      </c>
      <c r="J24" s="178">
        <f t="shared" si="15"/>
        <v>0</v>
      </c>
      <c r="K24" s="178">
        <f t="shared" si="15"/>
        <v>0</v>
      </c>
      <c r="L24" s="178">
        <f t="shared" si="15"/>
        <v>0</v>
      </c>
      <c r="M24" s="178">
        <f t="shared" si="15"/>
        <v>0</v>
      </c>
      <c r="N24" s="178">
        <f t="shared" si="15"/>
        <v>0</v>
      </c>
      <c r="O24" s="178">
        <f t="shared" si="15"/>
        <v>0</v>
      </c>
      <c r="P24" s="178">
        <f t="shared" si="15"/>
        <v>0</v>
      </c>
      <c r="Q24" s="178">
        <f t="shared" si="15"/>
        <v>0</v>
      </c>
      <c r="R24" s="178">
        <f t="shared" si="15"/>
        <v>0</v>
      </c>
      <c r="S24" s="178">
        <f t="shared" si="15"/>
        <v>0</v>
      </c>
      <c r="T24" s="178">
        <f t="shared" si="15"/>
        <v>0</v>
      </c>
      <c r="U24" s="178">
        <f t="shared" si="15"/>
        <v>0</v>
      </c>
      <c r="V24" s="178">
        <f t="shared" si="15"/>
        <v>0</v>
      </c>
      <c r="W24" s="178">
        <f t="shared" si="15"/>
        <v>0</v>
      </c>
      <c r="X24" s="178">
        <f t="shared" si="15"/>
        <v>0</v>
      </c>
      <c r="Y24" s="178">
        <f t="shared" si="22"/>
        <v>0</v>
      </c>
      <c r="Z24" s="178">
        <f t="shared" si="22"/>
        <v>0</v>
      </c>
      <c r="AA24" s="178">
        <f t="shared" si="22"/>
        <v>0</v>
      </c>
      <c r="AB24" s="178">
        <f t="shared" si="22"/>
        <v>0</v>
      </c>
      <c r="AC24" s="178">
        <f t="shared" si="22"/>
        <v>0</v>
      </c>
      <c r="AD24" s="178">
        <f t="shared" si="22"/>
        <v>0</v>
      </c>
      <c r="AE24" s="178">
        <f t="shared" si="22"/>
        <v>0</v>
      </c>
      <c r="AF24" s="178">
        <f t="shared" si="22"/>
        <v>0</v>
      </c>
      <c r="AG24" s="178">
        <f t="shared" si="22"/>
        <v>0</v>
      </c>
      <c r="AH24" s="178">
        <f t="shared" si="22"/>
        <v>0</v>
      </c>
      <c r="AI24" s="178">
        <f t="shared" si="22"/>
        <v>0</v>
      </c>
      <c r="AJ24" s="178">
        <f t="shared" si="22"/>
        <v>0</v>
      </c>
      <c r="AK24" s="178">
        <f t="shared" si="22"/>
        <v>0</v>
      </c>
      <c r="AL24" s="178">
        <f t="shared" si="22"/>
        <v>0</v>
      </c>
      <c r="AM24" s="178">
        <f t="shared" si="22"/>
        <v>0</v>
      </c>
      <c r="AN24" s="178">
        <f t="shared" si="22"/>
        <v>0</v>
      </c>
      <c r="AO24" s="178">
        <f t="shared" si="23"/>
        <v>0</v>
      </c>
      <c r="AP24" s="178">
        <f t="shared" si="23"/>
        <v>0</v>
      </c>
      <c r="AQ24" s="178">
        <f t="shared" si="23"/>
        <v>0</v>
      </c>
      <c r="AR24" s="178">
        <f t="shared" si="23"/>
        <v>0</v>
      </c>
      <c r="AS24" s="178">
        <f t="shared" si="23"/>
        <v>0</v>
      </c>
      <c r="AT24" s="178">
        <f t="shared" si="23"/>
        <v>0</v>
      </c>
      <c r="AU24" s="178">
        <f t="shared" si="23"/>
        <v>0</v>
      </c>
      <c r="AV24" s="178">
        <f t="shared" si="23"/>
        <v>0</v>
      </c>
      <c r="AW24" s="178">
        <f t="shared" si="23"/>
        <v>0</v>
      </c>
      <c r="AX24" s="178">
        <f t="shared" si="23"/>
        <v>0</v>
      </c>
      <c r="AY24" s="178">
        <f t="shared" si="23"/>
        <v>0</v>
      </c>
      <c r="AZ24" s="178">
        <f t="shared" si="23"/>
        <v>0</v>
      </c>
      <c r="BA24" s="178">
        <f t="shared" si="23"/>
        <v>0</v>
      </c>
      <c r="BB24" s="178">
        <f t="shared" si="23"/>
        <v>0</v>
      </c>
      <c r="BC24" s="178">
        <f t="shared" si="23"/>
        <v>0</v>
      </c>
      <c r="BD24" s="178">
        <f t="shared" si="23"/>
        <v>0</v>
      </c>
      <c r="BE24" s="178">
        <f t="shared" si="24"/>
        <v>0</v>
      </c>
      <c r="BF24" s="178">
        <f t="shared" si="24"/>
        <v>0</v>
      </c>
      <c r="BG24" s="178">
        <f t="shared" si="24"/>
        <v>0</v>
      </c>
      <c r="BH24" s="178">
        <f t="shared" si="24"/>
        <v>0</v>
      </c>
      <c r="BI24" s="178">
        <f t="shared" si="24"/>
        <v>0</v>
      </c>
      <c r="BJ24" s="178">
        <f t="shared" si="24"/>
        <v>0</v>
      </c>
      <c r="BK24" s="178">
        <f t="shared" si="24"/>
        <v>0</v>
      </c>
      <c r="BL24" s="178">
        <f t="shared" si="24"/>
        <v>0</v>
      </c>
      <c r="BM24" s="178">
        <f t="shared" si="24"/>
        <v>0</v>
      </c>
      <c r="BN24" s="178">
        <f t="shared" si="24"/>
        <v>0</v>
      </c>
      <c r="BO24" s="178">
        <f t="shared" si="24"/>
        <v>0</v>
      </c>
      <c r="BP24" s="178">
        <f t="shared" si="24"/>
        <v>0</v>
      </c>
      <c r="BQ24" s="178">
        <f t="shared" si="24"/>
        <v>0</v>
      </c>
      <c r="BR24" s="178">
        <f t="shared" si="24"/>
        <v>0</v>
      </c>
      <c r="BS24" s="178">
        <f t="shared" si="24"/>
        <v>0</v>
      </c>
      <c r="BT24" s="178">
        <f t="shared" si="24"/>
        <v>0</v>
      </c>
      <c r="BU24" s="178">
        <f t="shared" si="18"/>
        <v>0</v>
      </c>
      <c r="BV24" s="178">
        <f t="shared" si="18"/>
        <v>0</v>
      </c>
      <c r="BW24" s="178">
        <f t="shared" si="18"/>
        <v>0</v>
      </c>
      <c r="BX24" s="178">
        <f t="shared" si="18"/>
        <v>0</v>
      </c>
      <c r="BY24" s="178">
        <f t="shared" si="18"/>
        <v>0</v>
      </c>
      <c r="BZ24" s="178">
        <f t="shared" si="18"/>
        <v>0</v>
      </c>
      <c r="CA24" s="178">
        <f t="shared" si="18"/>
        <v>0</v>
      </c>
      <c r="CB24" s="178">
        <f t="shared" si="18"/>
        <v>0</v>
      </c>
      <c r="CC24" s="178">
        <f t="shared" si="18"/>
        <v>0</v>
      </c>
      <c r="CD24" s="178">
        <f t="shared" si="18"/>
        <v>0</v>
      </c>
      <c r="CE24" s="178">
        <f t="shared" si="18"/>
        <v>0</v>
      </c>
      <c r="CF24" s="178">
        <f t="shared" si="18"/>
        <v>0</v>
      </c>
      <c r="CG24" s="178">
        <f t="shared" si="18"/>
        <v>0</v>
      </c>
      <c r="CH24" s="178">
        <f t="shared" si="18"/>
        <v>0</v>
      </c>
      <c r="CI24" s="178">
        <f t="shared" si="18"/>
        <v>0</v>
      </c>
      <c r="CJ24" s="178">
        <f t="shared" si="25"/>
        <v>0</v>
      </c>
      <c r="CK24" s="178">
        <f t="shared" si="25"/>
        <v>0</v>
      </c>
      <c r="CL24" s="178">
        <f t="shared" si="25"/>
        <v>0</v>
      </c>
      <c r="CM24" s="178">
        <f t="shared" si="25"/>
        <v>0</v>
      </c>
      <c r="CN24" s="178">
        <f t="shared" si="25"/>
        <v>0</v>
      </c>
      <c r="CO24" s="178">
        <f t="shared" si="25"/>
        <v>0</v>
      </c>
      <c r="CP24" s="178">
        <f t="shared" si="25"/>
        <v>0</v>
      </c>
      <c r="CQ24" s="178">
        <f t="shared" si="25"/>
        <v>0</v>
      </c>
      <c r="CR24" s="178">
        <f t="shared" si="25"/>
        <v>0</v>
      </c>
      <c r="CS24" s="178">
        <f t="shared" si="25"/>
        <v>0</v>
      </c>
      <c r="CT24" s="178">
        <f t="shared" si="25"/>
        <v>0</v>
      </c>
      <c r="CU24" s="178">
        <f t="shared" si="25"/>
        <v>0</v>
      </c>
      <c r="CV24" s="178">
        <f t="shared" si="25"/>
        <v>0</v>
      </c>
      <c r="CW24" s="178">
        <f t="shared" si="25"/>
        <v>0</v>
      </c>
      <c r="CX24" s="178">
        <f t="shared" si="25"/>
        <v>0</v>
      </c>
      <c r="CY24" s="178">
        <f t="shared" si="25"/>
        <v>0</v>
      </c>
      <c r="CZ24" s="178">
        <f t="shared" si="26"/>
        <v>0</v>
      </c>
      <c r="DA24" s="178">
        <f t="shared" si="26"/>
        <v>0</v>
      </c>
      <c r="DB24" s="178">
        <f t="shared" si="26"/>
        <v>0</v>
      </c>
      <c r="DC24" s="178">
        <f t="shared" si="26"/>
        <v>0</v>
      </c>
      <c r="DD24" s="178">
        <f t="shared" si="26"/>
        <v>0</v>
      </c>
      <c r="DE24" s="178">
        <f t="shared" si="26"/>
        <v>0</v>
      </c>
      <c r="DF24" s="178">
        <f t="shared" si="26"/>
        <v>0</v>
      </c>
      <c r="DG24" s="178">
        <f t="shared" si="26"/>
        <v>0</v>
      </c>
      <c r="DH24" s="178">
        <f t="shared" si="26"/>
        <v>0</v>
      </c>
      <c r="DI24" s="178">
        <f t="shared" si="26"/>
        <v>0</v>
      </c>
      <c r="DJ24" s="178">
        <f t="shared" si="26"/>
        <v>0</v>
      </c>
      <c r="DK24" s="178">
        <f t="shared" si="26"/>
        <v>0</v>
      </c>
      <c r="DL24" s="178">
        <f t="shared" si="26"/>
        <v>0</v>
      </c>
      <c r="DM24" s="178">
        <f t="shared" si="26"/>
        <v>0</v>
      </c>
      <c r="DN24" s="178">
        <f t="shared" si="26"/>
        <v>0</v>
      </c>
      <c r="DO24" s="178">
        <f t="shared" si="26"/>
        <v>0</v>
      </c>
      <c r="DP24" s="178">
        <f t="shared" si="27"/>
        <v>0</v>
      </c>
      <c r="DQ24" s="178">
        <f t="shared" si="27"/>
        <v>0</v>
      </c>
      <c r="DR24" s="178">
        <f t="shared" si="27"/>
        <v>0</v>
      </c>
      <c r="DS24" s="178">
        <f t="shared" si="27"/>
        <v>0</v>
      </c>
      <c r="DT24" s="178">
        <f t="shared" si="27"/>
        <v>0</v>
      </c>
      <c r="DU24" s="178">
        <f t="shared" si="27"/>
        <v>0</v>
      </c>
      <c r="DV24" s="178">
        <f t="shared" si="27"/>
        <v>0</v>
      </c>
      <c r="DW24" s="178">
        <f t="shared" si="27"/>
        <v>0</v>
      </c>
      <c r="DX24" s="178">
        <f t="shared" si="27"/>
        <v>0</v>
      </c>
      <c r="DY24" s="178">
        <f t="shared" si="27"/>
        <v>0</v>
      </c>
      <c r="DZ24" s="178">
        <f t="shared" si="27"/>
        <v>0</v>
      </c>
      <c r="EA24" s="178">
        <f t="shared" si="27"/>
        <v>0</v>
      </c>
      <c r="EB24" s="178">
        <f t="shared" si="27"/>
        <v>0</v>
      </c>
      <c r="EC24" s="178">
        <f t="shared" si="27"/>
        <v>0</v>
      </c>
      <c r="ED24" s="178">
        <f t="shared" si="27"/>
        <v>0</v>
      </c>
      <c r="EE24" s="178">
        <f t="shared" si="27"/>
        <v>0</v>
      </c>
      <c r="EF24" s="178">
        <f t="shared" si="19"/>
        <v>0</v>
      </c>
      <c r="EG24" s="178">
        <f t="shared" si="19"/>
        <v>0</v>
      </c>
      <c r="EH24" s="178">
        <f t="shared" si="19"/>
        <v>0</v>
      </c>
      <c r="EI24" s="178">
        <f t="shared" si="19"/>
        <v>0</v>
      </c>
      <c r="EJ24" s="178">
        <f t="shared" si="19"/>
        <v>0</v>
      </c>
      <c r="EK24" s="178">
        <f t="shared" si="19"/>
        <v>0</v>
      </c>
      <c r="EL24" s="178">
        <f t="shared" si="19"/>
        <v>0</v>
      </c>
      <c r="EM24" s="178">
        <f t="shared" si="19"/>
        <v>0</v>
      </c>
      <c r="EN24" s="178">
        <f t="shared" si="19"/>
        <v>0</v>
      </c>
      <c r="EO24" s="178">
        <f t="shared" si="19"/>
        <v>0</v>
      </c>
      <c r="EP24" s="178">
        <f t="shared" si="19"/>
        <v>0</v>
      </c>
      <c r="EQ24" s="178">
        <f t="shared" si="19"/>
        <v>0</v>
      </c>
      <c r="ER24" s="178">
        <f t="shared" si="19"/>
        <v>0</v>
      </c>
      <c r="ES24" s="178">
        <f t="shared" si="19"/>
        <v>0</v>
      </c>
      <c r="ET24" s="178">
        <f t="shared" si="19"/>
        <v>0</v>
      </c>
      <c r="EU24" s="178">
        <f t="shared" si="19"/>
        <v>0</v>
      </c>
      <c r="EV24" s="178">
        <f t="shared" si="30"/>
        <v>0</v>
      </c>
      <c r="EW24" s="178">
        <f t="shared" si="30"/>
        <v>0</v>
      </c>
      <c r="EX24" s="178">
        <f t="shared" si="30"/>
        <v>0</v>
      </c>
      <c r="EY24" s="178">
        <f t="shared" si="30"/>
        <v>0</v>
      </c>
      <c r="EZ24" s="178">
        <f t="shared" si="30"/>
        <v>0</v>
      </c>
      <c r="FA24" s="178">
        <f t="shared" si="30"/>
        <v>0</v>
      </c>
      <c r="FB24" s="178">
        <f t="shared" si="30"/>
        <v>0</v>
      </c>
      <c r="FC24" s="178">
        <f t="shared" si="30"/>
        <v>0</v>
      </c>
      <c r="FD24" s="178">
        <f t="shared" si="30"/>
        <v>0</v>
      </c>
      <c r="FE24" s="178">
        <f t="shared" si="30"/>
        <v>0</v>
      </c>
      <c r="FF24" s="178">
        <f t="shared" si="30"/>
        <v>0</v>
      </c>
      <c r="FG24" s="178">
        <f t="shared" si="30"/>
        <v>0</v>
      </c>
      <c r="FH24" s="178">
        <f t="shared" si="30"/>
        <v>0</v>
      </c>
      <c r="FI24" s="178">
        <f t="shared" si="30"/>
        <v>0</v>
      </c>
      <c r="FJ24" s="178">
        <f t="shared" si="30"/>
        <v>0</v>
      </c>
      <c r="FK24" s="178">
        <f t="shared" si="30"/>
        <v>0</v>
      </c>
      <c r="FL24" s="178">
        <f t="shared" si="28"/>
        <v>0</v>
      </c>
      <c r="FM24" s="178">
        <f t="shared" si="28"/>
        <v>0</v>
      </c>
      <c r="FN24" s="178">
        <f t="shared" si="29"/>
        <v>0</v>
      </c>
      <c r="FO24" s="233">
        <f t="shared" si="29"/>
        <v>0</v>
      </c>
    </row>
    <row r="25" spans="2:171" x14ac:dyDescent="0.4">
      <c r="B25" s="227" t="s">
        <v>97</v>
      </c>
      <c r="C25" s="228">
        <v>0</v>
      </c>
      <c r="D25" s="229">
        <f t="shared" si="13"/>
        <v>0</v>
      </c>
      <c r="E25" s="230">
        <f t="shared" si="9"/>
        <v>0</v>
      </c>
      <c r="F25" s="231">
        <v>1</v>
      </c>
      <c r="G25" s="231">
        <v>1</v>
      </c>
      <c r="H25" s="232">
        <f t="shared" si="14"/>
        <v>1</v>
      </c>
      <c r="I25" s="178">
        <f t="shared" si="15"/>
        <v>0</v>
      </c>
      <c r="J25" s="178">
        <f t="shared" si="15"/>
        <v>0</v>
      </c>
      <c r="K25" s="178">
        <f t="shared" si="15"/>
        <v>0</v>
      </c>
      <c r="L25" s="178">
        <f t="shared" si="15"/>
        <v>0</v>
      </c>
      <c r="M25" s="178">
        <f t="shared" si="15"/>
        <v>0</v>
      </c>
      <c r="N25" s="178">
        <f t="shared" si="15"/>
        <v>0</v>
      </c>
      <c r="O25" s="178">
        <f t="shared" si="15"/>
        <v>0</v>
      </c>
      <c r="P25" s="178">
        <f t="shared" si="15"/>
        <v>0</v>
      </c>
      <c r="Q25" s="178">
        <f t="shared" si="15"/>
        <v>0</v>
      </c>
      <c r="R25" s="178">
        <f t="shared" si="15"/>
        <v>0</v>
      </c>
      <c r="S25" s="178">
        <f t="shared" si="15"/>
        <v>0</v>
      </c>
      <c r="T25" s="178">
        <f t="shared" si="15"/>
        <v>0</v>
      </c>
      <c r="U25" s="178">
        <f t="shared" si="15"/>
        <v>0</v>
      </c>
      <c r="V25" s="178">
        <f t="shared" si="15"/>
        <v>0</v>
      </c>
      <c r="W25" s="178">
        <f t="shared" si="15"/>
        <v>0</v>
      </c>
      <c r="X25" s="178">
        <f t="shared" si="15"/>
        <v>0</v>
      </c>
      <c r="Y25" s="178">
        <f t="shared" si="22"/>
        <v>0</v>
      </c>
      <c r="Z25" s="178">
        <f t="shared" si="22"/>
        <v>0</v>
      </c>
      <c r="AA25" s="178">
        <f t="shared" si="22"/>
        <v>0</v>
      </c>
      <c r="AB25" s="178">
        <f t="shared" si="22"/>
        <v>0</v>
      </c>
      <c r="AC25" s="178">
        <f t="shared" si="22"/>
        <v>0</v>
      </c>
      <c r="AD25" s="178">
        <f t="shared" si="22"/>
        <v>0</v>
      </c>
      <c r="AE25" s="178">
        <f t="shared" si="22"/>
        <v>0</v>
      </c>
      <c r="AF25" s="178">
        <f t="shared" si="22"/>
        <v>0</v>
      </c>
      <c r="AG25" s="178">
        <f t="shared" si="22"/>
        <v>0</v>
      </c>
      <c r="AH25" s="178">
        <f t="shared" si="22"/>
        <v>0</v>
      </c>
      <c r="AI25" s="178">
        <f t="shared" si="22"/>
        <v>0</v>
      </c>
      <c r="AJ25" s="178">
        <f t="shared" si="22"/>
        <v>0</v>
      </c>
      <c r="AK25" s="178">
        <f t="shared" si="22"/>
        <v>0</v>
      </c>
      <c r="AL25" s="178">
        <f t="shared" si="22"/>
        <v>0</v>
      </c>
      <c r="AM25" s="178">
        <f t="shared" si="22"/>
        <v>0</v>
      </c>
      <c r="AN25" s="178">
        <f t="shared" si="22"/>
        <v>0</v>
      </c>
      <c r="AO25" s="178">
        <f t="shared" si="23"/>
        <v>0</v>
      </c>
      <c r="AP25" s="178">
        <f t="shared" si="23"/>
        <v>0</v>
      </c>
      <c r="AQ25" s="178">
        <f t="shared" si="23"/>
        <v>0</v>
      </c>
      <c r="AR25" s="178">
        <f t="shared" si="23"/>
        <v>0</v>
      </c>
      <c r="AS25" s="178">
        <f t="shared" si="23"/>
        <v>0</v>
      </c>
      <c r="AT25" s="178">
        <f t="shared" si="23"/>
        <v>0</v>
      </c>
      <c r="AU25" s="178">
        <f t="shared" si="23"/>
        <v>0</v>
      </c>
      <c r="AV25" s="178">
        <f t="shared" si="23"/>
        <v>0</v>
      </c>
      <c r="AW25" s="178">
        <f t="shared" si="23"/>
        <v>0</v>
      </c>
      <c r="AX25" s="178">
        <f t="shared" si="23"/>
        <v>0</v>
      </c>
      <c r="AY25" s="178">
        <f t="shared" si="23"/>
        <v>0</v>
      </c>
      <c r="AZ25" s="178">
        <f t="shared" si="23"/>
        <v>0</v>
      </c>
      <c r="BA25" s="178">
        <f t="shared" si="23"/>
        <v>0</v>
      </c>
      <c r="BB25" s="178">
        <f t="shared" si="23"/>
        <v>0</v>
      </c>
      <c r="BC25" s="178">
        <f t="shared" si="23"/>
        <v>0</v>
      </c>
      <c r="BD25" s="178">
        <f t="shared" si="23"/>
        <v>0</v>
      </c>
      <c r="BE25" s="178">
        <f t="shared" si="24"/>
        <v>0</v>
      </c>
      <c r="BF25" s="178">
        <f t="shared" si="24"/>
        <v>0</v>
      </c>
      <c r="BG25" s="178">
        <f t="shared" si="24"/>
        <v>0</v>
      </c>
      <c r="BH25" s="178">
        <f t="shared" si="24"/>
        <v>0</v>
      </c>
      <c r="BI25" s="178">
        <f t="shared" si="24"/>
        <v>0</v>
      </c>
      <c r="BJ25" s="178">
        <f t="shared" si="24"/>
        <v>0</v>
      </c>
      <c r="BK25" s="178">
        <f t="shared" si="24"/>
        <v>0</v>
      </c>
      <c r="BL25" s="178">
        <f t="shared" si="24"/>
        <v>0</v>
      </c>
      <c r="BM25" s="178">
        <f t="shared" si="24"/>
        <v>0</v>
      </c>
      <c r="BN25" s="178">
        <f t="shared" si="24"/>
        <v>0</v>
      </c>
      <c r="BO25" s="178">
        <f t="shared" si="24"/>
        <v>0</v>
      </c>
      <c r="BP25" s="178">
        <f t="shared" si="24"/>
        <v>0</v>
      </c>
      <c r="BQ25" s="178">
        <f t="shared" si="24"/>
        <v>0</v>
      </c>
      <c r="BR25" s="178">
        <f t="shared" si="24"/>
        <v>0</v>
      </c>
      <c r="BS25" s="178">
        <f t="shared" si="24"/>
        <v>0</v>
      </c>
      <c r="BT25" s="178">
        <f t="shared" si="24"/>
        <v>0</v>
      </c>
      <c r="BU25" s="178">
        <f t="shared" si="18"/>
        <v>0</v>
      </c>
      <c r="BV25" s="178">
        <f t="shared" si="18"/>
        <v>0</v>
      </c>
      <c r="BW25" s="178">
        <f t="shared" si="18"/>
        <v>0</v>
      </c>
      <c r="BX25" s="178">
        <f t="shared" si="18"/>
        <v>0</v>
      </c>
      <c r="BY25" s="178">
        <f t="shared" si="18"/>
        <v>0</v>
      </c>
      <c r="BZ25" s="178">
        <f t="shared" si="18"/>
        <v>0</v>
      </c>
      <c r="CA25" s="178">
        <f t="shared" si="18"/>
        <v>0</v>
      </c>
      <c r="CB25" s="178">
        <f t="shared" si="18"/>
        <v>0</v>
      </c>
      <c r="CC25" s="178">
        <f t="shared" si="18"/>
        <v>0</v>
      </c>
      <c r="CD25" s="178">
        <f t="shared" si="18"/>
        <v>0</v>
      </c>
      <c r="CE25" s="178">
        <f t="shared" si="18"/>
        <v>0</v>
      </c>
      <c r="CF25" s="178">
        <f t="shared" si="18"/>
        <v>0</v>
      </c>
      <c r="CG25" s="178">
        <f t="shared" si="18"/>
        <v>0</v>
      </c>
      <c r="CH25" s="178">
        <f t="shared" si="18"/>
        <v>0</v>
      </c>
      <c r="CI25" s="178">
        <f t="shared" si="18"/>
        <v>0</v>
      </c>
      <c r="CJ25" s="178">
        <f t="shared" si="25"/>
        <v>0</v>
      </c>
      <c r="CK25" s="178">
        <f t="shared" si="25"/>
        <v>0</v>
      </c>
      <c r="CL25" s="178">
        <f t="shared" si="25"/>
        <v>0</v>
      </c>
      <c r="CM25" s="178">
        <f t="shared" si="25"/>
        <v>0</v>
      </c>
      <c r="CN25" s="178">
        <f t="shared" si="25"/>
        <v>0</v>
      </c>
      <c r="CO25" s="178">
        <f t="shared" si="25"/>
        <v>0</v>
      </c>
      <c r="CP25" s="178">
        <f t="shared" si="25"/>
        <v>0</v>
      </c>
      <c r="CQ25" s="178">
        <f t="shared" si="25"/>
        <v>0</v>
      </c>
      <c r="CR25" s="178">
        <f t="shared" si="25"/>
        <v>0</v>
      </c>
      <c r="CS25" s="178">
        <f t="shared" si="25"/>
        <v>0</v>
      </c>
      <c r="CT25" s="178">
        <f t="shared" si="25"/>
        <v>0</v>
      </c>
      <c r="CU25" s="178">
        <f t="shared" si="25"/>
        <v>0</v>
      </c>
      <c r="CV25" s="178">
        <f t="shared" si="25"/>
        <v>0</v>
      </c>
      <c r="CW25" s="178">
        <f t="shared" si="25"/>
        <v>0</v>
      </c>
      <c r="CX25" s="178">
        <f t="shared" si="25"/>
        <v>0</v>
      </c>
      <c r="CY25" s="178">
        <f t="shared" si="25"/>
        <v>0</v>
      </c>
      <c r="CZ25" s="178">
        <f t="shared" si="26"/>
        <v>0</v>
      </c>
      <c r="DA25" s="178">
        <f t="shared" si="26"/>
        <v>0</v>
      </c>
      <c r="DB25" s="178">
        <f t="shared" si="26"/>
        <v>0</v>
      </c>
      <c r="DC25" s="178">
        <f t="shared" si="26"/>
        <v>0</v>
      </c>
      <c r="DD25" s="178">
        <f t="shared" si="26"/>
        <v>0</v>
      </c>
      <c r="DE25" s="178">
        <f t="shared" si="26"/>
        <v>0</v>
      </c>
      <c r="DF25" s="178">
        <f t="shared" si="26"/>
        <v>0</v>
      </c>
      <c r="DG25" s="178">
        <f t="shared" si="26"/>
        <v>0</v>
      </c>
      <c r="DH25" s="178">
        <f t="shared" si="26"/>
        <v>0</v>
      </c>
      <c r="DI25" s="178">
        <f t="shared" si="26"/>
        <v>0</v>
      </c>
      <c r="DJ25" s="178">
        <f t="shared" si="26"/>
        <v>0</v>
      </c>
      <c r="DK25" s="178">
        <f t="shared" si="26"/>
        <v>0</v>
      </c>
      <c r="DL25" s="178">
        <f t="shared" si="26"/>
        <v>0</v>
      </c>
      <c r="DM25" s="178">
        <f t="shared" si="26"/>
        <v>0</v>
      </c>
      <c r="DN25" s="178">
        <f t="shared" si="26"/>
        <v>0</v>
      </c>
      <c r="DO25" s="178">
        <f t="shared" si="26"/>
        <v>0</v>
      </c>
      <c r="DP25" s="178">
        <f t="shared" si="27"/>
        <v>0</v>
      </c>
      <c r="DQ25" s="178">
        <f t="shared" si="27"/>
        <v>0</v>
      </c>
      <c r="DR25" s="178">
        <f t="shared" si="27"/>
        <v>0</v>
      </c>
      <c r="DS25" s="178">
        <f t="shared" si="27"/>
        <v>0</v>
      </c>
      <c r="DT25" s="178">
        <f t="shared" si="27"/>
        <v>0</v>
      </c>
      <c r="DU25" s="178">
        <f t="shared" si="27"/>
        <v>0</v>
      </c>
      <c r="DV25" s="178">
        <f t="shared" si="27"/>
        <v>0</v>
      </c>
      <c r="DW25" s="178">
        <f t="shared" si="27"/>
        <v>0</v>
      </c>
      <c r="DX25" s="178">
        <f t="shared" si="27"/>
        <v>0</v>
      </c>
      <c r="DY25" s="178">
        <f t="shared" si="27"/>
        <v>0</v>
      </c>
      <c r="DZ25" s="178">
        <f t="shared" si="27"/>
        <v>0</v>
      </c>
      <c r="EA25" s="178">
        <f t="shared" si="27"/>
        <v>0</v>
      </c>
      <c r="EB25" s="178">
        <f t="shared" si="27"/>
        <v>0</v>
      </c>
      <c r="EC25" s="178">
        <f t="shared" si="27"/>
        <v>0</v>
      </c>
      <c r="ED25" s="178">
        <f t="shared" si="27"/>
        <v>0</v>
      </c>
      <c r="EE25" s="178">
        <f t="shared" si="27"/>
        <v>0</v>
      </c>
      <c r="EF25" s="178">
        <f t="shared" si="19"/>
        <v>0</v>
      </c>
      <c r="EG25" s="178">
        <f t="shared" si="19"/>
        <v>0</v>
      </c>
      <c r="EH25" s="178">
        <f t="shared" si="19"/>
        <v>0</v>
      </c>
      <c r="EI25" s="178">
        <f t="shared" si="19"/>
        <v>0</v>
      </c>
      <c r="EJ25" s="178">
        <f t="shared" si="19"/>
        <v>0</v>
      </c>
      <c r="EK25" s="178">
        <f t="shared" si="19"/>
        <v>0</v>
      </c>
      <c r="EL25" s="178">
        <f t="shared" si="19"/>
        <v>0</v>
      </c>
      <c r="EM25" s="178">
        <f t="shared" si="19"/>
        <v>0</v>
      </c>
      <c r="EN25" s="178">
        <f t="shared" si="19"/>
        <v>0</v>
      </c>
      <c r="EO25" s="178">
        <f t="shared" si="19"/>
        <v>0</v>
      </c>
      <c r="EP25" s="178">
        <f t="shared" si="19"/>
        <v>0</v>
      </c>
      <c r="EQ25" s="178">
        <f t="shared" si="19"/>
        <v>0</v>
      </c>
      <c r="ER25" s="178">
        <f t="shared" si="19"/>
        <v>0</v>
      </c>
      <c r="ES25" s="178">
        <f t="shared" si="19"/>
        <v>0</v>
      </c>
      <c r="ET25" s="178">
        <f t="shared" si="19"/>
        <v>0</v>
      </c>
      <c r="EU25" s="178">
        <f t="shared" si="19"/>
        <v>0</v>
      </c>
      <c r="EV25" s="178">
        <f t="shared" si="30"/>
        <v>0</v>
      </c>
      <c r="EW25" s="178">
        <f t="shared" si="30"/>
        <v>0</v>
      </c>
      <c r="EX25" s="178">
        <f t="shared" si="30"/>
        <v>0</v>
      </c>
      <c r="EY25" s="178">
        <f t="shared" si="30"/>
        <v>0</v>
      </c>
      <c r="EZ25" s="178">
        <f t="shared" si="30"/>
        <v>0</v>
      </c>
      <c r="FA25" s="178">
        <f t="shared" si="30"/>
        <v>0</v>
      </c>
      <c r="FB25" s="178">
        <f t="shared" si="30"/>
        <v>0</v>
      </c>
      <c r="FC25" s="178">
        <f t="shared" si="30"/>
        <v>0</v>
      </c>
      <c r="FD25" s="178">
        <f t="shared" si="30"/>
        <v>0</v>
      </c>
      <c r="FE25" s="178">
        <f t="shared" si="30"/>
        <v>0</v>
      </c>
      <c r="FF25" s="178">
        <f t="shared" si="30"/>
        <v>0</v>
      </c>
      <c r="FG25" s="178">
        <f t="shared" si="30"/>
        <v>0</v>
      </c>
      <c r="FH25" s="178">
        <f t="shared" si="30"/>
        <v>0</v>
      </c>
      <c r="FI25" s="178">
        <f t="shared" si="30"/>
        <v>0</v>
      </c>
      <c r="FJ25" s="178">
        <f t="shared" si="30"/>
        <v>0</v>
      </c>
      <c r="FK25" s="178">
        <f t="shared" si="30"/>
        <v>0</v>
      </c>
      <c r="FL25" s="178">
        <f t="shared" si="28"/>
        <v>0</v>
      </c>
      <c r="FM25" s="178">
        <f t="shared" si="28"/>
        <v>0</v>
      </c>
      <c r="FN25" s="178">
        <f t="shared" si="29"/>
        <v>0</v>
      </c>
      <c r="FO25" s="233">
        <f t="shared" si="29"/>
        <v>0</v>
      </c>
    </row>
    <row r="26" spans="2:171" x14ac:dyDescent="0.4">
      <c r="B26" s="227" t="s">
        <v>98</v>
      </c>
      <c r="C26" s="228">
        <v>0</v>
      </c>
      <c r="D26" s="229">
        <f t="shared" si="13"/>
        <v>0</v>
      </c>
      <c r="E26" s="230">
        <f t="shared" si="9"/>
        <v>0</v>
      </c>
      <c r="F26" s="231">
        <v>1</v>
      </c>
      <c r="G26" s="231">
        <v>1</v>
      </c>
      <c r="H26" s="232">
        <f t="shared" si="14"/>
        <v>1</v>
      </c>
      <c r="I26" s="178">
        <f t="shared" si="15"/>
        <v>0</v>
      </c>
      <c r="J26" s="178">
        <f t="shared" si="15"/>
        <v>0</v>
      </c>
      <c r="K26" s="178">
        <f t="shared" si="15"/>
        <v>0</v>
      </c>
      <c r="L26" s="178">
        <f t="shared" si="15"/>
        <v>0</v>
      </c>
      <c r="M26" s="178">
        <f t="shared" si="15"/>
        <v>0</v>
      </c>
      <c r="N26" s="178">
        <f t="shared" si="15"/>
        <v>0</v>
      </c>
      <c r="O26" s="178">
        <f t="shared" si="15"/>
        <v>0</v>
      </c>
      <c r="P26" s="178">
        <f t="shared" si="15"/>
        <v>0</v>
      </c>
      <c r="Q26" s="178">
        <f t="shared" si="15"/>
        <v>0</v>
      </c>
      <c r="R26" s="178">
        <f t="shared" si="15"/>
        <v>0</v>
      </c>
      <c r="S26" s="178">
        <f t="shared" si="15"/>
        <v>0</v>
      </c>
      <c r="T26" s="178">
        <f t="shared" si="15"/>
        <v>0</v>
      </c>
      <c r="U26" s="178">
        <f t="shared" si="15"/>
        <v>0</v>
      </c>
      <c r="V26" s="178">
        <f t="shared" si="15"/>
        <v>0</v>
      </c>
      <c r="W26" s="178">
        <f t="shared" si="15"/>
        <v>0</v>
      </c>
      <c r="X26" s="178">
        <f t="shared" si="15"/>
        <v>0</v>
      </c>
      <c r="Y26" s="178">
        <f t="shared" si="22"/>
        <v>0</v>
      </c>
      <c r="Z26" s="178">
        <f t="shared" si="22"/>
        <v>0</v>
      </c>
      <c r="AA26" s="178">
        <f t="shared" si="22"/>
        <v>0</v>
      </c>
      <c r="AB26" s="178">
        <f t="shared" si="22"/>
        <v>0</v>
      </c>
      <c r="AC26" s="178">
        <f t="shared" si="22"/>
        <v>0</v>
      </c>
      <c r="AD26" s="178">
        <f t="shared" si="22"/>
        <v>0</v>
      </c>
      <c r="AE26" s="178">
        <f t="shared" si="22"/>
        <v>0</v>
      </c>
      <c r="AF26" s="178">
        <f t="shared" si="22"/>
        <v>0</v>
      </c>
      <c r="AG26" s="178">
        <f t="shared" si="22"/>
        <v>0</v>
      </c>
      <c r="AH26" s="178">
        <f t="shared" si="22"/>
        <v>0</v>
      </c>
      <c r="AI26" s="178">
        <f t="shared" si="22"/>
        <v>0</v>
      </c>
      <c r="AJ26" s="178">
        <f t="shared" si="22"/>
        <v>0</v>
      </c>
      <c r="AK26" s="178">
        <f t="shared" si="22"/>
        <v>0</v>
      </c>
      <c r="AL26" s="178">
        <f t="shared" si="22"/>
        <v>0</v>
      </c>
      <c r="AM26" s="178">
        <f t="shared" si="22"/>
        <v>0</v>
      </c>
      <c r="AN26" s="178">
        <f t="shared" si="22"/>
        <v>0</v>
      </c>
      <c r="AO26" s="178">
        <f t="shared" si="23"/>
        <v>0</v>
      </c>
      <c r="AP26" s="178">
        <f t="shared" si="23"/>
        <v>0</v>
      </c>
      <c r="AQ26" s="178">
        <f t="shared" si="23"/>
        <v>0</v>
      </c>
      <c r="AR26" s="178">
        <f t="shared" si="23"/>
        <v>0</v>
      </c>
      <c r="AS26" s="178">
        <f t="shared" si="23"/>
        <v>0</v>
      </c>
      <c r="AT26" s="178">
        <f t="shared" si="23"/>
        <v>0</v>
      </c>
      <c r="AU26" s="178">
        <f t="shared" si="23"/>
        <v>0</v>
      </c>
      <c r="AV26" s="178">
        <f t="shared" si="23"/>
        <v>0</v>
      </c>
      <c r="AW26" s="178">
        <f t="shared" si="23"/>
        <v>0</v>
      </c>
      <c r="AX26" s="178">
        <f t="shared" si="23"/>
        <v>0</v>
      </c>
      <c r="AY26" s="178">
        <f t="shared" si="23"/>
        <v>0</v>
      </c>
      <c r="AZ26" s="178">
        <f t="shared" si="23"/>
        <v>0</v>
      </c>
      <c r="BA26" s="178">
        <f t="shared" si="23"/>
        <v>0</v>
      </c>
      <c r="BB26" s="178">
        <f t="shared" si="23"/>
        <v>0</v>
      </c>
      <c r="BC26" s="178">
        <f t="shared" si="23"/>
        <v>0</v>
      </c>
      <c r="BD26" s="178">
        <f t="shared" si="23"/>
        <v>0</v>
      </c>
      <c r="BE26" s="178">
        <f t="shared" si="24"/>
        <v>0</v>
      </c>
      <c r="BF26" s="178">
        <f t="shared" si="24"/>
        <v>0</v>
      </c>
      <c r="BG26" s="178">
        <f t="shared" si="24"/>
        <v>0</v>
      </c>
      <c r="BH26" s="178">
        <f t="shared" si="24"/>
        <v>0</v>
      </c>
      <c r="BI26" s="178">
        <f t="shared" si="24"/>
        <v>0</v>
      </c>
      <c r="BJ26" s="178">
        <f t="shared" si="24"/>
        <v>0</v>
      </c>
      <c r="BK26" s="178">
        <f t="shared" si="24"/>
        <v>0</v>
      </c>
      <c r="BL26" s="178">
        <f t="shared" si="24"/>
        <v>0</v>
      </c>
      <c r="BM26" s="178">
        <f t="shared" si="24"/>
        <v>0</v>
      </c>
      <c r="BN26" s="178">
        <f t="shared" si="24"/>
        <v>0</v>
      </c>
      <c r="BO26" s="178">
        <f t="shared" si="24"/>
        <v>0</v>
      </c>
      <c r="BP26" s="178">
        <f t="shared" si="24"/>
        <v>0</v>
      </c>
      <c r="BQ26" s="178">
        <f t="shared" si="24"/>
        <v>0</v>
      </c>
      <c r="BR26" s="178">
        <f t="shared" si="24"/>
        <v>0</v>
      </c>
      <c r="BS26" s="178">
        <f t="shared" si="24"/>
        <v>0</v>
      </c>
      <c r="BT26" s="178">
        <f t="shared" si="24"/>
        <v>0</v>
      </c>
      <c r="BU26" s="178">
        <f t="shared" si="18"/>
        <v>0</v>
      </c>
      <c r="BV26" s="178">
        <f t="shared" si="18"/>
        <v>0</v>
      </c>
      <c r="BW26" s="178">
        <f t="shared" si="18"/>
        <v>0</v>
      </c>
      <c r="BX26" s="178">
        <f t="shared" si="18"/>
        <v>0</v>
      </c>
      <c r="BY26" s="178">
        <f t="shared" si="18"/>
        <v>0</v>
      </c>
      <c r="BZ26" s="178">
        <f t="shared" si="18"/>
        <v>0</v>
      </c>
      <c r="CA26" s="178">
        <f t="shared" si="18"/>
        <v>0</v>
      </c>
      <c r="CB26" s="178">
        <f t="shared" si="18"/>
        <v>0</v>
      </c>
      <c r="CC26" s="178">
        <f t="shared" si="18"/>
        <v>0</v>
      </c>
      <c r="CD26" s="178">
        <f t="shared" si="18"/>
        <v>0</v>
      </c>
      <c r="CE26" s="178">
        <f t="shared" si="18"/>
        <v>0</v>
      </c>
      <c r="CF26" s="178">
        <f t="shared" si="18"/>
        <v>0</v>
      </c>
      <c r="CG26" s="178">
        <f t="shared" si="18"/>
        <v>0</v>
      </c>
      <c r="CH26" s="178">
        <f t="shared" si="18"/>
        <v>0</v>
      </c>
      <c r="CI26" s="178">
        <f t="shared" si="18"/>
        <v>0</v>
      </c>
      <c r="CJ26" s="178">
        <f t="shared" si="25"/>
        <v>0</v>
      </c>
      <c r="CK26" s="178">
        <f t="shared" si="25"/>
        <v>0</v>
      </c>
      <c r="CL26" s="178">
        <f t="shared" si="25"/>
        <v>0</v>
      </c>
      <c r="CM26" s="178">
        <f t="shared" si="25"/>
        <v>0</v>
      </c>
      <c r="CN26" s="178">
        <f t="shared" si="25"/>
        <v>0</v>
      </c>
      <c r="CO26" s="178">
        <f t="shared" si="25"/>
        <v>0</v>
      </c>
      <c r="CP26" s="178">
        <f t="shared" si="25"/>
        <v>0</v>
      </c>
      <c r="CQ26" s="178">
        <f t="shared" si="25"/>
        <v>0</v>
      </c>
      <c r="CR26" s="178">
        <f t="shared" si="25"/>
        <v>0</v>
      </c>
      <c r="CS26" s="178">
        <f t="shared" si="25"/>
        <v>0</v>
      </c>
      <c r="CT26" s="178">
        <f t="shared" si="25"/>
        <v>0</v>
      </c>
      <c r="CU26" s="178">
        <f t="shared" si="25"/>
        <v>0</v>
      </c>
      <c r="CV26" s="178">
        <f t="shared" si="25"/>
        <v>0</v>
      </c>
      <c r="CW26" s="178">
        <f t="shared" si="25"/>
        <v>0</v>
      </c>
      <c r="CX26" s="178">
        <f t="shared" si="25"/>
        <v>0</v>
      </c>
      <c r="CY26" s="178">
        <f t="shared" si="25"/>
        <v>0</v>
      </c>
      <c r="CZ26" s="178">
        <f t="shared" si="26"/>
        <v>0</v>
      </c>
      <c r="DA26" s="178">
        <f t="shared" si="26"/>
        <v>0</v>
      </c>
      <c r="DB26" s="178">
        <f t="shared" si="26"/>
        <v>0</v>
      </c>
      <c r="DC26" s="178">
        <f t="shared" si="26"/>
        <v>0</v>
      </c>
      <c r="DD26" s="178">
        <f t="shared" si="26"/>
        <v>0</v>
      </c>
      <c r="DE26" s="178">
        <f t="shared" si="26"/>
        <v>0</v>
      </c>
      <c r="DF26" s="178">
        <f t="shared" si="26"/>
        <v>0</v>
      </c>
      <c r="DG26" s="178">
        <f t="shared" si="26"/>
        <v>0</v>
      </c>
      <c r="DH26" s="178">
        <f t="shared" si="26"/>
        <v>0</v>
      </c>
      <c r="DI26" s="178">
        <f t="shared" si="26"/>
        <v>0</v>
      </c>
      <c r="DJ26" s="178">
        <f t="shared" si="26"/>
        <v>0</v>
      </c>
      <c r="DK26" s="178">
        <f t="shared" si="26"/>
        <v>0</v>
      </c>
      <c r="DL26" s="178">
        <f t="shared" si="26"/>
        <v>0</v>
      </c>
      <c r="DM26" s="178">
        <f t="shared" si="26"/>
        <v>0</v>
      </c>
      <c r="DN26" s="178">
        <f t="shared" si="26"/>
        <v>0</v>
      </c>
      <c r="DO26" s="178">
        <f t="shared" si="26"/>
        <v>0</v>
      </c>
      <c r="DP26" s="178">
        <f t="shared" si="27"/>
        <v>0</v>
      </c>
      <c r="DQ26" s="178">
        <f t="shared" si="27"/>
        <v>0</v>
      </c>
      <c r="DR26" s="178">
        <f t="shared" si="27"/>
        <v>0</v>
      </c>
      <c r="DS26" s="178">
        <f t="shared" si="27"/>
        <v>0</v>
      </c>
      <c r="DT26" s="178">
        <f t="shared" si="27"/>
        <v>0</v>
      </c>
      <c r="DU26" s="178">
        <f t="shared" si="27"/>
        <v>0</v>
      </c>
      <c r="DV26" s="178">
        <f t="shared" si="27"/>
        <v>0</v>
      </c>
      <c r="DW26" s="178">
        <f t="shared" si="27"/>
        <v>0</v>
      </c>
      <c r="DX26" s="178">
        <f t="shared" si="27"/>
        <v>0</v>
      </c>
      <c r="DY26" s="178">
        <f t="shared" si="27"/>
        <v>0</v>
      </c>
      <c r="DZ26" s="178">
        <f t="shared" si="27"/>
        <v>0</v>
      </c>
      <c r="EA26" s="178">
        <f t="shared" si="27"/>
        <v>0</v>
      </c>
      <c r="EB26" s="178">
        <f t="shared" si="27"/>
        <v>0</v>
      </c>
      <c r="EC26" s="178">
        <f t="shared" si="27"/>
        <v>0</v>
      </c>
      <c r="ED26" s="178">
        <f t="shared" si="27"/>
        <v>0</v>
      </c>
      <c r="EE26" s="178">
        <f t="shared" si="27"/>
        <v>0</v>
      </c>
      <c r="EF26" s="178">
        <f t="shared" si="19"/>
        <v>0</v>
      </c>
      <c r="EG26" s="178">
        <f t="shared" si="19"/>
        <v>0</v>
      </c>
      <c r="EH26" s="178">
        <f t="shared" si="19"/>
        <v>0</v>
      </c>
      <c r="EI26" s="178">
        <f t="shared" si="19"/>
        <v>0</v>
      </c>
      <c r="EJ26" s="178">
        <f t="shared" si="19"/>
        <v>0</v>
      </c>
      <c r="EK26" s="178">
        <f t="shared" si="19"/>
        <v>0</v>
      </c>
      <c r="EL26" s="178">
        <f t="shared" si="19"/>
        <v>0</v>
      </c>
      <c r="EM26" s="178">
        <f t="shared" si="19"/>
        <v>0</v>
      </c>
      <c r="EN26" s="178">
        <f t="shared" si="19"/>
        <v>0</v>
      </c>
      <c r="EO26" s="178">
        <f t="shared" si="19"/>
        <v>0</v>
      </c>
      <c r="EP26" s="178">
        <f t="shared" si="19"/>
        <v>0</v>
      </c>
      <c r="EQ26" s="178">
        <f t="shared" si="19"/>
        <v>0</v>
      </c>
      <c r="ER26" s="178">
        <f t="shared" si="19"/>
        <v>0</v>
      </c>
      <c r="ES26" s="178">
        <f t="shared" si="19"/>
        <v>0</v>
      </c>
      <c r="ET26" s="178">
        <f t="shared" si="19"/>
        <v>0</v>
      </c>
      <c r="EU26" s="178">
        <f t="shared" si="19"/>
        <v>0</v>
      </c>
      <c r="EV26" s="178">
        <f t="shared" si="30"/>
        <v>0</v>
      </c>
      <c r="EW26" s="178">
        <f t="shared" si="30"/>
        <v>0</v>
      </c>
      <c r="EX26" s="178">
        <f t="shared" si="30"/>
        <v>0</v>
      </c>
      <c r="EY26" s="178">
        <f t="shared" si="30"/>
        <v>0</v>
      </c>
      <c r="EZ26" s="178">
        <f t="shared" si="30"/>
        <v>0</v>
      </c>
      <c r="FA26" s="178">
        <f t="shared" si="30"/>
        <v>0</v>
      </c>
      <c r="FB26" s="178">
        <f t="shared" si="30"/>
        <v>0</v>
      </c>
      <c r="FC26" s="178">
        <f t="shared" si="30"/>
        <v>0</v>
      </c>
      <c r="FD26" s="178">
        <f t="shared" si="30"/>
        <v>0</v>
      </c>
      <c r="FE26" s="178">
        <f t="shared" si="30"/>
        <v>0</v>
      </c>
      <c r="FF26" s="178">
        <f t="shared" si="30"/>
        <v>0</v>
      </c>
      <c r="FG26" s="178">
        <f t="shared" si="30"/>
        <v>0</v>
      </c>
      <c r="FH26" s="178">
        <f t="shared" si="30"/>
        <v>0</v>
      </c>
      <c r="FI26" s="178">
        <f t="shared" si="30"/>
        <v>0</v>
      </c>
      <c r="FJ26" s="178">
        <f t="shared" si="30"/>
        <v>0</v>
      </c>
      <c r="FK26" s="178">
        <f t="shared" si="30"/>
        <v>0</v>
      </c>
      <c r="FL26" s="178">
        <f t="shared" si="28"/>
        <v>0</v>
      </c>
      <c r="FM26" s="178">
        <f t="shared" si="28"/>
        <v>0</v>
      </c>
      <c r="FN26" s="178">
        <f t="shared" si="29"/>
        <v>0</v>
      </c>
      <c r="FO26" s="233">
        <f t="shared" si="29"/>
        <v>0</v>
      </c>
    </row>
    <row r="27" spans="2:171" x14ac:dyDescent="0.4">
      <c r="B27" s="227" t="s">
        <v>130</v>
      </c>
      <c r="C27" s="228">
        <v>100000</v>
      </c>
      <c r="D27" s="229">
        <f t="shared" si="13"/>
        <v>0</v>
      </c>
      <c r="E27" s="230">
        <f t="shared" si="9"/>
        <v>714.28571428571433</v>
      </c>
      <c r="F27" s="231">
        <v>3</v>
      </c>
      <c r="G27" s="231">
        <v>27</v>
      </c>
      <c r="H27" s="232">
        <f t="shared" si="14"/>
        <v>25</v>
      </c>
      <c r="I27" s="178">
        <f t="shared" si="15"/>
        <v>0</v>
      </c>
      <c r="J27" s="178">
        <f t="shared" si="15"/>
        <v>0</v>
      </c>
      <c r="K27" s="178">
        <f t="shared" si="15"/>
        <v>4000</v>
      </c>
      <c r="L27" s="178">
        <f t="shared" si="15"/>
        <v>4000</v>
      </c>
      <c r="M27" s="178">
        <f t="shared" si="15"/>
        <v>4000</v>
      </c>
      <c r="N27" s="178">
        <f t="shared" si="15"/>
        <v>4000</v>
      </c>
      <c r="O27" s="178">
        <f t="shared" si="15"/>
        <v>4000</v>
      </c>
      <c r="P27" s="178">
        <f t="shared" si="15"/>
        <v>4000</v>
      </c>
      <c r="Q27" s="178">
        <f t="shared" si="15"/>
        <v>4000</v>
      </c>
      <c r="R27" s="178">
        <f t="shared" si="15"/>
        <v>4000</v>
      </c>
      <c r="S27" s="178">
        <f t="shared" si="15"/>
        <v>4000</v>
      </c>
      <c r="T27" s="178">
        <f t="shared" si="15"/>
        <v>4000</v>
      </c>
      <c r="U27" s="178">
        <f t="shared" si="15"/>
        <v>4000</v>
      </c>
      <c r="V27" s="178">
        <f t="shared" si="15"/>
        <v>4000</v>
      </c>
      <c r="W27" s="178">
        <f t="shared" si="15"/>
        <v>4000</v>
      </c>
      <c r="X27" s="178">
        <f t="shared" si="15"/>
        <v>4000</v>
      </c>
      <c r="Y27" s="178">
        <f t="shared" si="22"/>
        <v>4000</v>
      </c>
      <c r="Z27" s="178">
        <f t="shared" si="22"/>
        <v>4000</v>
      </c>
      <c r="AA27" s="178">
        <f t="shared" si="22"/>
        <v>4000</v>
      </c>
      <c r="AB27" s="178">
        <f t="shared" si="22"/>
        <v>4000</v>
      </c>
      <c r="AC27" s="178">
        <f t="shared" si="22"/>
        <v>4000</v>
      </c>
      <c r="AD27" s="178">
        <f t="shared" si="22"/>
        <v>4000</v>
      </c>
      <c r="AE27" s="178">
        <f t="shared" si="22"/>
        <v>4000</v>
      </c>
      <c r="AF27" s="178">
        <f t="shared" si="22"/>
        <v>4000</v>
      </c>
      <c r="AG27" s="178">
        <f t="shared" si="22"/>
        <v>4000</v>
      </c>
      <c r="AH27" s="178">
        <f t="shared" si="22"/>
        <v>4000</v>
      </c>
      <c r="AI27" s="178">
        <f t="shared" si="22"/>
        <v>4000</v>
      </c>
      <c r="AJ27" s="178">
        <f t="shared" si="22"/>
        <v>0</v>
      </c>
      <c r="AK27" s="178">
        <f t="shared" si="22"/>
        <v>0</v>
      </c>
      <c r="AL27" s="178">
        <f t="shared" si="22"/>
        <v>0</v>
      </c>
      <c r="AM27" s="178">
        <f t="shared" si="22"/>
        <v>0</v>
      </c>
      <c r="AN27" s="178">
        <f t="shared" si="22"/>
        <v>0</v>
      </c>
      <c r="AO27" s="178">
        <f t="shared" si="23"/>
        <v>0</v>
      </c>
      <c r="AP27" s="178">
        <f t="shared" si="23"/>
        <v>0</v>
      </c>
      <c r="AQ27" s="178">
        <f t="shared" si="23"/>
        <v>0</v>
      </c>
      <c r="AR27" s="178">
        <f t="shared" si="23"/>
        <v>0</v>
      </c>
      <c r="AS27" s="178">
        <f t="shared" si="23"/>
        <v>0</v>
      </c>
      <c r="AT27" s="178">
        <f t="shared" si="23"/>
        <v>0</v>
      </c>
      <c r="AU27" s="178">
        <f t="shared" si="23"/>
        <v>0</v>
      </c>
      <c r="AV27" s="178">
        <f t="shared" si="23"/>
        <v>0</v>
      </c>
      <c r="AW27" s="178">
        <f t="shared" si="23"/>
        <v>0</v>
      </c>
      <c r="AX27" s="178">
        <f t="shared" si="23"/>
        <v>0</v>
      </c>
      <c r="AY27" s="178">
        <f t="shared" si="23"/>
        <v>0</v>
      </c>
      <c r="AZ27" s="178">
        <f t="shared" si="23"/>
        <v>0</v>
      </c>
      <c r="BA27" s="178">
        <f t="shared" si="23"/>
        <v>0</v>
      </c>
      <c r="BB27" s="178">
        <f t="shared" si="23"/>
        <v>0</v>
      </c>
      <c r="BC27" s="178">
        <f t="shared" si="23"/>
        <v>0</v>
      </c>
      <c r="BD27" s="178">
        <f t="shared" si="23"/>
        <v>0</v>
      </c>
      <c r="BE27" s="178">
        <f t="shared" si="24"/>
        <v>0</v>
      </c>
      <c r="BF27" s="178">
        <f t="shared" si="24"/>
        <v>0</v>
      </c>
      <c r="BG27" s="178">
        <f t="shared" si="24"/>
        <v>0</v>
      </c>
      <c r="BH27" s="178">
        <f t="shared" si="24"/>
        <v>0</v>
      </c>
      <c r="BI27" s="178">
        <f t="shared" si="24"/>
        <v>0</v>
      </c>
      <c r="BJ27" s="178">
        <f t="shared" si="24"/>
        <v>0</v>
      </c>
      <c r="BK27" s="178">
        <f t="shared" si="24"/>
        <v>0</v>
      </c>
      <c r="BL27" s="178">
        <f t="shared" si="24"/>
        <v>0</v>
      </c>
      <c r="BM27" s="178">
        <f t="shared" si="24"/>
        <v>0</v>
      </c>
      <c r="BN27" s="178">
        <f t="shared" si="24"/>
        <v>0</v>
      </c>
      <c r="BO27" s="178">
        <f t="shared" si="24"/>
        <v>0</v>
      </c>
      <c r="BP27" s="178">
        <f t="shared" si="24"/>
        <v>0</v>
      </c>
      <c r="BQ27" s="178">
        <f t="shared" si="24"/>
        <v>0</v>
      </c>
      <c r="BR27" s="178">
        <f t="shared" si="24"/>
        <v>0</v>
      </c>
      <c r="BS27" s="178">
        <f t="shared" si="24"/>
        <v>0</v>
      </c>
      <c r="BT27" s="178">
        <f t="shared" si="24"/>
        <v>0</v>
      </c>
      <c r="BU27" s="178">
        <f t="shared" si="18"/>
        <v>0</v>
      </c>
      <c r="BV27" s="178">
        <f t="shared" si="18"/>
        <v>0</v>
      </c>
      <c r="BW27" s="178">
        <f t="shared" si="18"/>
        <v>0</v>
      </c>
      <c r="BX27" s="178">
        <f t="shared" si="18"/>
        <v>0</v>
      </c>
      <c r="BY27" s="178">
        <f t="shared" si="18"/>
        <v>0</v>
      </c>
      <c r="BZ27" s="178">
        <f t="shared" si="18"/>
        <v>0</v>
      </c>
      <c r="CA27" s="178">
        <f t="shared" si="18"/>
        <v>0</v>
      </c>
      <c r="CB27" s="178">
        <f t="shared" si="18"/>
        <v>0</v>
      </c>
      <c r="CC27" s="178">
        <f t="shared" si="18"/>
        <v>0</v>
      </c>
      <c r="CD27" s="178">
        <f t="shared" si="18"/>
        <v>0</v>
      </c>
      <c r="CE27" s="178">
        <f t="shared" si="18"/>
        <v>0</v>
      </c>
      <c r="CF27" s="178">
        <f t="shared" si="18"/>
        <v>0</v>
      </c>
      <c r="CG27" s="178">
        <f t="shared" si="18"/>
        <v>0</v>
      </c>
      <c r="CH27" s="178">
        <f t="shared" si="18"/>
        <v>0</v>
      </c>
      <c r="CI27" s="178">
        <f t="shared" si="18"/>
        <v>0</v>
      </c>
      <c r="CJ27" s="178">
        <f t="shared" si="25"/>
        <v>0</v>
      </c>
      <c r="CK27" s="178">
        <f t="shared" si="25"/>
        <v>0</v>
      </c>
      <c r="CL27" s="178">
        <f t="shared" si="25"/>
        <v>0</v>
      </c>
      <c r="CM27" s="178">
        <f t="shared" si="25"/>
        <v>0</v>
      </c>
      <c r="CN27" s="178">
        <f t="shared" si="25"/>
        <v>0</v>
      </c>
      <c r="CO27" s="178">
        <f t="shared" si="25"/>
        <v>0</v>
      </c>
      <c r="CP27" s="178">
        <f t="shared" si="25"/>
        <v>0</v>
      </c>
      <c r="CQ27" s="178">
        <f t="shared" si="25"/>
        <v>0</v>
      </c>
      <c r="CR27" s="178">
        <f t="shared" si="25"/>
        <v>0</v>
      </c>
      <c r="CS27" s="178">
        <f t="shared" si="25"/>
        <v>0</v>
      </c>
      <c r="CT27" s="178">
        <f t="shared" si="25"/>
        <v>0</v>
      </c>
      <c r="CU27" s="178">
        <f t="shared" si="25"/>
        <v>0</v>
      </c>
      <c r="CV27" s="178">
        <f t="shared" si="25"/>
        <v>0</v>
      </c>
      <c r="CW27" s="178">
        <f t="shared" si="25"/>
        <v>0</v>
      </c>
      <c r="CX27" s="178">
        <f t="shared" si="25"/>
        <v>0</v>
      </c>
      <c r="CY27" s="178">
        <f t="shared" si="25"/>
        <v>0</v>
      </c>
      <c r="CZ27" s="178">
        <f t="shared" si="26"/>
        <v>0</v>
      </c>
      <c r="DA27" s="178">
        <f t="shared" si="26"/>
        <v>0</v>
      </c>
      <c r="DB27" s="178">
        <f t="shared" si="26"/>
        <v>0</v>
      </c>
      <c r="DC27" s="178">
        <f t="shared" si="26"/>
        <v>0</v>
      </c>
      <c r="DD27" s="178">
        <f t="shared" si="26"/>
        <v>0</v>
      </c>
      <c r="DE27" s="178">
        <f t="shared" si="26"/>
        <v>0</v>
      </c>
      <c r="DF27" s="178">
        <f t="shared" si="26"/>
        <v>0</v>
      </c>
      <c r="DG27" s="178">
        <f t="shared" si="26"/>
        <v>0</v>
      </c>
      <c r="DH27" s="178">
        <f t="shared" si="26"/>
        <v>0</v>
      </c>
      <c r="DI27" s="178">
        <f t="shared" si="26"/>
        <v>0</v>
      </c>
      <c r="DJ27" s="178">
        <f t="shared" si="26"/>
        <v>0</v>
      </c>
      <c r="DK27" s="178">
        <f t="shared" si="26"/>
        <v>0</v>
      </c>
      <c r="DL27" s="178">
        <f t="shared" si="26"/>
        <v>0</v>
      </c>
      <c r="DM27" s="178">
        <f t="shared" si="26"/>
        <v>0</v>
      </c>
      <c r="DN27" s="178">
        <f t="shared" si="26"/>
        <v>0</v>
      </c>
      <c r="DO27" s="178">
        <f t="shared" si="26"/>
        <v>0</v>
      </c>
      <c r="DP27" s="178">
        <f t="shared" si="27"/>
        <v>0</v>
      </c>
      <c r="DQ27" s="178">
        <f t="shared" si="27"/>
        <v>0</v>
      </c>
      <c r="DR27" s="178">
        <f t="shared" si="27"/>
        <v>0</v>
      </c>
      <c r="DS27" s="178">
        <f t="shared" si="27"/>
        <v>0</v>
      </c>
      <c r="DT27" s="178">
        <f t="shared" si="27"/>
        <v>0</v>
      </c>
      <c r="DU27" s="178">
        <f t="shared" si="27"/>
        <v>0</v>
      </c>
      <c r="DV27" s="178">
        <f t="shared" si="27"/>
        <v>0</v>
      </c>
      <c r="DW27" s="178">
        <f t="shared" si="27"/>
        <v>0</v>
      </c>
      <c r="DX27" s="178">
        <f t="shared" si="27"/>
        <v>0</v>
      </c>
      <c r="DY27" s="178">
        <f t="shared" si="27"/>
        <v>0</v>
      </c>
      <c r="DZ27" s="178">
        <f t="shared" si="27"/>
        <v>0</v>
      </c>
      <c r="EA27" s="178">
        <f t="shared" si="27"/>
        <v>0</v>
      </c>
      <c r="EB27" s="178">
        <f t="shared" si="27"/>
        <v>0</v>
      </c>
      <c r="EC27" s="178">
        <f t="shared" si="27"/>
        <v>0</v>
      </c>
      <c r="ED27" s="178">
        <f t="shared" si="27"/>
        <v>0</v>
      </c>
      <c r="EE27" s="178">
        <f t="shared" si="27"/>
        <v>0</v>
      </c>
      <c r="EF27" s="178">
        <f t="shared" si="19"/>
        <v>0</v>
      </c>
      <c r="EG27" s="178">
        <f t="shared" si="19"/>
        <v>0</v>
      </c>
      <c r="EH27" s="178">
        <f t="shared" si="19"/>
        <v>0</v>
      </c>
      <c r="EI27" s="178">
        <f t="shared" si="19"/>
        <v>0</v>
      </c>
      <c r="EJ27" s="178">
        <f t="shared" si="19"/>
        <v>0</v>
      </c>
      <c r="EK27" s="178">
        <f t="shared" si="19"/>
        <v>0</v>
      </c>
      <c r="EL27" s="178">
        <f t="shared" si="19"/>
        <v>0</v>
      </c>
      <c r="EM27" s="178">
        <f t="shared" si="19"/>
        <v>0</v>
      </c>
      <c r="EN27" s="178">
        <f t="shared" si="19"/>
        <v>0</v>
      </c>
      <c r="EO27" s="178">
        <f t="shared" si="19"/>
        <v>0</v>
      </c>
      <c r="EP27" s="178">
        <f t="shared" si="19"/>
        <v>0</v>
      </c>
      <c r="EQ27" s="178">
        <f t="shared" si="19"/>
        <v>0</v>
      </c>
      <c r="ER27" s="178">
        <f t="shared" si="19"/>
        <v>0</v>
      </c>
      <c r="ES27" s="178">
        <f t="shared" si="19"/>
        <v>0</v>
      </c>
      <c r="ET27" s="178">
        <f t="shared" si="19"/>
        <v>0</v>
      </c>
      <c r="EU27" s="178">
        <f t="shared" si="19"/>
        <v>0</v>
      </c>
      <c r="EV27" s="178">
        <f t="shared" si="30"/>
        <v>0</v>
      </c>
      <c r="EW27" s="178">
        <f t="shared" si="30"/>
        <v>0</v>
      </c>
      <c r="EX27" s="178">
        <f t="shared" si="30"/>
        <v>0</v>
      </c>
      <c r="EY27" s="178">
        <f t="shared" si="30"/>
        <v>0</v>
      </c>
      <c r="EZ27" s="178">
        <f t="shared" si="30"/>
        <v>0</v>
      </c>
      <c r="FA27" s="178">
        <f t="shared" si="30"/>
        <v>0</v>
      </c>
      <c r="FB27" s="178">
        <f t="shared" si="30"/>
        <v>0</v>
      </c>
      <c r="FC27" s="178">
        <f t="shared" si="30"/>
        <v>0</v>
      </c>
      <c r="FD27" s="178">
        <f t="shared" si="30"/>
        <v>0</v>
      </c>
      <c r="FE27" s="178">
        <f t="shared" si="30"/>
        <v>0</v>
      </c>
      <c r="FF27" s="178">
        <f t="shared" si="30"/>
        <v>0</v>
      </c>
      <c r="FG27" s="178">
        <f t="shared" si="30"/>
        <v>0</v>
      </c>
      <c r="FH27" s="178">
        <f t="shared" si="30"/>
        <v>0</v>
      </c>
      <c r="FI27" s="178">
        <f t="shared" si="30"/>
        <v>0</v>
      </c>
      <c r="FJ27" s="178">
        <f t="shared" si="30"/>
        <v>0</v>
      </c>
      <c r="FK27" s="178">
        <f t="shared" si="30"/>
        <v>0</v>
      </c>
      <c r="FL27" s="178">
        <f t="shared" si="28"/>
        <v>0</v>
      </c>
      <c r="FM27" s="178">
        <f t="shared" si="28"/>
        <v>0</v>
      </c>
      <c r="FN27" s="178">
        <f t="shared" si="29"/>
        <v>0</v>
      </c>
      <c r="FO27" s="233">
        <f t="shared" si="29"/>
        <v>0</v>
      </c>
    </row>
    <row r="28" spans="2:171" x14ac:dyDescent="0.4">
      <c r="B28" s="227" t="s">
        <v>99</v>
      </c>
      <c r="C28" s="228">
        <v>0</v>
      </c>
      <c r="D28" s="229">
        <f t="shared" si="13"/>
        <v>0</v>
      </c>
      <c r="E28" s="230">
        <f t="shared" si="9"/>
        <v>0</v>
      </c>
      <c r="F28" s="231">
        <v>1</v>
      </c>
      <c r="G28" s="231">
        <v>1</v>
      </c>
      <c r="H28" s="232">
        <f t="shared" si="14"/>
        <v>1</v>
      </c>
      <c r="I28" s="178">
        <f t="shared" si="15"/>
        <v>0</v>
      </c>
      <c r="J28" s="178">
        <f t="shared" si="15"/>
        <v>0</v>
      </c>
      <c r="K28" s="178">
        <f t="shared" si="15"/>
        <v>0</v>
      </c>
      <c r="L28" s="178">
        <f t="shared" si="15"/>
        <v>0</v>
      </c>
      <c r="M28" s="178">
        <f t="shared" si="15"/>
        <v>0</v>
      </c>
      <c r="N28" s="178">
        <f t="shared" si="15"/>
        <v>0</v>
      </c>
      <c r="O28" s="178">
        <f t="shared" si="15"/>
        <v>0</v>
      </c>
      <c r="P28" s="178">
        <f t="shared" si="15"/>
        <v>0</v>
      </c>
      <c r="Q28" s="178">
        <f t="shared" ref="Q28:AF34" si="31">IF(AND(Q$1&gt;=$F28,Q$1&lt;=$G28),$C28/($G28-$F28+1),0)</f>
        <v>0</v>
      </c>
      <c r="R28" s="178">
        <f t="shared" si="31"/>
        <v>0</v>
      </c>
      <c r="S28" s="178">
        <f t="shared" si="31"/>
        <v>0</v>
      </c>
      <c r="T28" s="178">
        <f t="shared" si="31"/>
        <v>0</v>
      </c>
      <c r="U28" s="178">
        <f t="shared" si="31"/>
        <v>0</v>
      </c>
      <c r="V28" s="178">
        <f t="shared" si="31"/>
        <v>0</v>
      </c>
      <c r="W28" s="178">
        <f t="shared" si="31"/>
        <v>0</v>
      </c>
      <c r="X28" s="178">
        <f t="shared" si="31"/>
        <v>0</v>
      </c>
      <c r="Y28" s="178">
        <f t="shared" si="31"/>
        <v>0</v>
      </c>
      <c r="Z28" s="178">
        <f t="shared" si="31"/>
        <v>0</v>
      </c>
      <c r="AA28" s="178">
        <f t="shared" si="31"/>
        <v>0</v>
      </c>
      <c r="AB28" s="178">
        <f t="shared" si="31"/>
        <v>0</v>
      </c>
      <c r="AC28" s="178">
        <f t="shared" si="31"/>
        <v>0</v>
      </c>
      <c r="AD28" s="178">
        <f t="shared" si="31"/>
        <v>0</v>
      </c>
      <c r="AE28" s="178">
        <f t="shared" si="31"/>
        <v>0</v>
      </c>
      <c r="AF28" s="178">
        <f t="shared" si="31"/>
        <v>0</v>
      </c>
      <c r="AG28" s="178">
        <f t="shared" si="22"/>
        <v>0</v>
      </c>
      <c r="AH28" s="178">
        <f t="shared" si="22"/>
        <v>0</v>
      </c>
      <c r="AI28" s="178">
        <f t="shared" si="22"/>
        <v>0</v>
      </c>
      <c r="AJ28" s="178">
        <f t="shared" si="22"/>
        <v>0</v>
      </c>
      <c r="AK28" s="178">
        <f t="shared" si="22"/>
        <v>0</v>
      </c>
      <c r="AL28" s="178">
        <f t="shared" si="22"/>
        <v>0</v>
      </c>
      <c r="AM28" s="178">
        <f t="shared" si="22"/>
        <v>0</v>
      </c>
      <c r="AN28" s="178">
        <f t="shared" si="22"/>
        <v>0</v>
      </c>
      <c r="AO28" s="178">
        <f t="shared" si="23"/>
        <v>0</v>
      </c>
      <c r="AP28" s="178">
        <f t="shared" si="23"/>
        <v>0</v>
      </c>
      <c r="AQ28" s="178">
        <f t="shared" si="23"/>
        <v>0</v>
      </c>
      <c r="AR28" s="178">
        <f t="shared" si="23"/>
        <v>0</v>
      </c>
      <c r="AS28" s="178">
        <f t="shared" si="23"/>
        <v>0</v>
      </c>
      <c r="AT28" s="178">
        <f t="shared" si="23"/>
        <v>0</v>
      </c>
      <c r="AU28" s="178">
        <f t="shared" si="23"/>
        <v>0</v>
      </c>
      <c r="AV28" s="178">
        <f t="shared" si="23"/>
        <v>0</v>
      </c>
      <c r="AW28" s="178">
        <f t="shared" si="23"/>
        <v>0</v>
      </c>
      <c r="AX28" s="178">
        <f t="shared" si="23"/>
        <v>0</v>
      </c>
      <c r="AY28" s="178">
        <f t="shared" si="23"/>
        <v>0</v>
      </c>
      <c r="AZ28" s="178">
        <f t="shared" si="23"/>
        <v>0</v>
      </c>
      <c r="BA28" s="178">
        <f t="shared" si="23"/>
        <v>0</v>
      </c>
      <c r="BB28" s="178">
        <f t="shared" si="23"/>
        <v>0</v>
      </c>
      <c r="BC28" s="178">
        <f t="shared" si="23"/>
        <v>0</v>
      </c>
      <c r="BD28" s="178">
        <f t="shared" ref="BD28:BS34" si="32">IF(AND(BD$1&gt;=$F28,BD$1&lt;=$G28),$C28/($G28-$F28+1),0)</f>
        <v>0</v>
      </c>
      <c r="BE28" s="178">
        <f t="shared" si="32"/>
        <v>0</v>
      </c>
      <c r="BF28" s="178">
        <f t="shared" si="32"/>
        <v>0</v>
      </c>
      <c r="BG28" s="178">
        <f t="shared" si="32"/>
        <v>0</v>
      </c>
      <c r="BH28" s="178">
        <f t="shared" si="32"/>
        <v>0</v>
      </c>
      <c r="BI28" s="178">
        <f t="shared" si="32"/>
        <v>0</v>
      </c>
      <c r="BJ28" s="178">
        <f t="shared" si="32"/>
        <v>0</v>
      </c>
      <c r="BK28" s="178">
        <f t="shared" si="32"/>
        <v>0</v>
      </c>
      <c r="BL28" s="178">
        <f t="shared" si="32"/>
        <v>0</v>
      </c>
      <c r="BM28" s="178">
        <f t="shared" si="32"/>
        <v>0</v>
      </c>
      <c r="BN28" s="178">
        <f t="shared" si="32"/>
        <v>0</v>
      </c>
      <c r="BO28" s="178">
        <f t="shared" si="32"/>
        <v>0</v>
      </c>
      <c r="BP28" s="178">
        <f t="shared" si="32"/>
        <v>0</v>
      </c>
      <c r="BQ28" s="178">
        <f t="shared" si="32"/>
        <v>0</v>
      </c>
      <c r="BR28" s="178">
        <f t="shared" si="32"/>
        <v>0</v>
      </c>
      <c r="BS28" s="178">
        <f t="shared" si="32"/>
        <v>0</v>
      </c>
      <c r="BT28" s="178">
        <f t="shared" si="24"/>
        <v>0</v>
      </c>
      <c r="BU28" s="178">
        <f t="shared" si="18"/>
        <v>0</v>
      </c>
      <c r="BV28" s="178">
        <f t="shared" si="18"/>
        <v>0</v>
      </c>
      <c r="BW28" s="178">
        <f t="shared" si="18"/>
        <v>0</v>
      </c>
      <c r="BX28" s="178">
        <f t="shared" si="18"/>
        <v>0</v>
      </c>
      <c r="BY28" s="178">
        <f t="shared" si="18"/>
        <v>0</v>
      </c>
      <c r="BZ28" s="178">
        <f t="shared" si="18"/>
        <v>0</v>
      </c>
      <c r="CA28" s="178">
        <f t="shared" si="18"/>
        <v>0</v>
      </c>
      <c r="CB28" s="178">
        <f t="shared" si="18"/>
        <v>0</v>
      </c>
      <c r="CC28" s="178">
        <f t="shared" si="18"/>
        <v>0</v>
      </c>
      <c r="CD28" s="178">
        <f t="shared" si="18"/>
        <v>0</v>
      </c>
      <c r="CE28" s="178">
        <f t="shared" si="18"/>
        <v>0</v>
      </c>
      <c r="CF28" s="178">
        <f t="shared" si="18"/>
        <v>0</v>
      </c>
      <c r="CG28" s="178">
        <f t="shared" si="18"/>
        <v>0</v>
      </c>
      <c r="CH28" s="178">
        <f t="shared" si="18"/>
        <v>0</v>
      </c>
      <c r="CI28" s="178">
        <f t="shared" si="18"/>
        <v>0</v>
      </c>
      <c r="CJ28" s="178">
        <f t="shared" si="25"/>
        <v>0</v>
      </c>
      <c r="CK28" s="178">
        <f t="shared" si="25"/>
        <v>0</v>
      </c>
      <c r="CL28" s="178">
        <f t="shared" si="25"/>
        <v>0</v>
      </c>
      <c r="CM28" s="178">
        <f t="shared" si="25"/>
        <v>0</v>
      </c>
      <c r="CN28" s="178">
        <f t="shared" si="25"/>
        <v>0</v>
      </c>
      <c r="CO28" s="178">
        <f t="shared" si="25"/>
        <v>0</v>
      </c>
      <c r="CP28" s="178">
        <f t="shared" si="25"/>
        <v>0</v>
      </c>
      <c r="CQ28" s="178">
        <f t="shared" si="25"/>
        <v>0</v>
      </c>
      <c r="CR28" s="178">
        <f t="shared" si="25"/>
        <v>0</v>
      </c>
      <c r="CS28" s="178">
        <f t="shared" si="25"/>
        <v>0</v>
      </c>
      <c r="CT28" s="178">
        <f t="shared" si="25"/>
        <v>0</v>
      </c>
      <c r="CU28" s="178">
        <f t="shared" si="25"/>
        <v>0</v>
      </c>
      <c r="CV28" s="178">
        <f t="shared" si="25"/>
        <v>0</v>
      </c>
      <c r="CW28" s="178">
        <f t="shared" si="25"/>
        <v>0</v>
      </c>
      <c r="CX28" s="178">
        <f t="shared" si="25"/>
        <v>0</v>
      </c>
      <c r="CY28" s="178">
        <f t="shared" ref="CY28:DN34" si="33">IF(AND(CY$1&gt;=$F28,CY$1&lt;=$G28),$C28/($G28-$F28+1),0)</f>
        <v>0</v>
      </c>
      <c r="CZ28" s="178">
        <f t="shared" si="33"/>
        <v>0</v>
      </c>
      <c r="DA28" s="178">
        <f t="shared" si="33"/>
        <v>0</v>
      </c>
      <c r="DB28" s="178">
        <f t="shared" si="33"/>
        <v>0</v>
      </c>
      <c r="DC28" s="178">
        <f t="shared" si="33"/>
        <v>0</v>
      </c>
      <c r="DD28" s="178">
        <f t="shared" si="33"/>
        <v>0</v>
      </c>
      <c r="DE28" s="178">
        <f t="shared" si="33"/>
        <v>0</v>
      </c>
      <c r="DF28" s="178">
        <f t="shared" si="33"/>
        <v>0</v>
      </c>
      <c r="DG28" s="178">
        <f t="shared" si="33"/>
        <v>0</v>
      </c>
      <c r="DH28" s="178">
        <f t="shared" si="33"/>
        <v>0</v>
      </c>
      <c r="DI28" s="178">
        <f t="shared" si="33"/>
        <v>0</v>
      </c>
      <c r="DJ28" s="178">
        <f t="shared" si="33"/>
        <v>0</v>
      </c>
      <c r="DK28" s="178">
        <f t="shared" si="33"/>
        <v>0</v>
      </c>
      <c r="DL28" s="178">
        <f t="shared" si="33"/>
        <v>0</v>
      </c>
      <c r="DM28" s="178">
        <f t="shared" si="33"/>
        <v>0</v>
      </c>
      <c r="DN28" s="178">
        <f t="shared" si="33"/>
        <v>0</v>
      </c>
      <c r="DO28" s="178">
        <f t="shared" si="26"/>
        <v>0</v>
      </c>
      <c r="DP28" s="178">
        <f t="shared" si="27"/>
        <v>0</v>
      </c>
      <c r="DQ28" s="178">
        <f t="shared" si="27"/>
        <v>0</v>
      </c>
      <c r="DR28" s="178">
        <f t="shared" si="27"/>
        <v>0</v>
      </c>
      <c r="DS28" s="178">
        <f t="shared" si="27"/>
        <v>0</v>
      </c>
      <c r="DT28" s="178">
        <f t="shared" si="27"/>
        <v>0</v>
      </c>
      <c r="DU28" s="178">
        <f t="shared" si="27"/>
        <v>0</v>
      </c>
      <c r="DV28" s="178">
        <f t="shared" si="27"/>
        <v>0</v>
      </c>
      <c r="DW28" s="178">
        <f t="shared" si="27"/>
        <v>0</v>
      </c>
      <c r="DX28" s="178">
        <f t="shared" si="27"/>
        <v>0</v>
      </c>
      <c r="DY28" s="178">
        <f t="shared" si="27"/>
        <v>0</v>
      </c>
      <c r="DZ28" s="178">
        <f t="shared" si="27"/>
        <v>0</v>
      </c>
      <c r="EA28" s="178">
        <f t="shared" si="27"/>
        <v>0</v>
      </c>
      <c r="EB28" s="178">
        <f t="shared" si="27"/>
        <v>0</v>
      </c>
      <c r="EC28" s="178">
        <f t="shared" si="27"/>
        <v>0</v>
      </c>
      <c r="ED28" s="178">
        <f t="shared" si="27"/>
        <v>0</v>
      </c>
      <c r="EE28" s="178">
        <f t="shared" ref="EE28:EG34" si="34">IF(AND(EE$1&gt;=$F28,EE$1&lt;=$G28),$C28/($G28-$F28+1),0)</f>
        <v>0</v>
      </c>
      <c r="EF28" s="178">
        <f t="shared" si="34"/>
        <v>0</v>
      </c>
      <c r="EG28" s="178">
        <f t="shared" si="34"/>
        <v>0</v>
      </c>
      <c r="EH28" s="178">
        <f t="shared" si="19"/>
        <v>0</v>
      </c>
      <c r="EI28" s="178">
        <f t="shared" si="19"/>
        <v>0</v>
      </c>
      <c r="EJ28" s="178">
        <f t="shared" si="19"/>
        <v>0</v>
      </c>
      <c r="EK28" s="178">
        <f t="shared" si="19"/>
        <v>0</v>
      </c>
      <c r="EL28" s="178">
        <f t="shared" si="19"/>
        <v>0</v>
      </c>
      <c r="EM28" s="178">
        <f t="shared" si="19"/>
        <v>0</v>
      </c>
      <c r="EN28" s="178">
        <f t="shared" si="19"/>
        <v>0</v>
      </c>
      <c r="EO28" s="178">
        <f t="shared" si="19"/>
        <v>0</v>
      </c>
      <c r="EP28" s="178">
        <f t="shared" si="19"/>
        <v>0</v>
      </c>
      <c r="EQ28" s="178">
        <f t="shared" si="19"/>
        <v>0</v>
      </c>
      <c r="ER28" s="178">
        <f t="shared" si="19"/>
        <v>0</v>
      </c>
      <c r="ES28" s="178">
        <f t="shared" si="19"/>
        <v>0</v>
      </c>
      <c r="ET28" s="178">
        <f t="shared" si="19"/>
        <v>0</v>
      </c>
      <c r="EU28" s="178">
        <f t="shared" si="19"/>
        <v>0</v>
      </c>
      <c r="EV28" s="178">
        <f t="shared" si="30"/>
        <v>0</v>
      </c>
      <c r="EW28" s="178">
        <f t="shared" si="30"/>
        <v>0</v>
      </c>
      <c r="EX28" s="178">
        <f t="shared" si="30"/>
        <v>0</v>
      </c>
      <c r="EY28" s="178">
        <f t="shared" si="30"/>
        <v>0</v>
      </c>
      <c r="EZ28" s="178">
        <f t="shared" si="30"/>
        <v>0</v>
      </c>
      <c r="FA28" s="178">
        <f t="shared" si="30"/>
        <v>0</v>
      </c>
      <c r="FB28" s="178">
        <f t="shared" si="30"/>
        <v>0</v>
      </c>
      <c r="FC28" s="178">
        <f t="shared" si="30"/>
        <v>0</v>
      </c>
      <c r="FD28" s="178">
        <f t="shared" si="30"/>
        <v>0</v>
      </c>
      <c r="FE28" s="178">
        <f t="shared" si="30"/>
        <v>0</v>
      </c>
      <c r="FF28" s="178">
        <f t="shared" si="30"/>
        <v>0</v>
      </c>
      <c r="FG28" s="178">
        <f t="shared" si="30"/>
        <v>0</v>
      </c>
      <c r="FH28" s="178">
        <f t="shared" si="30"/>
        <v>0</v>
      </c>
      <c r="FI28" s="178">
        <f t="shared" si="30"/>
        <v>0</v>
      </c>
      <c r="FJ28" s="178">
        <f t="shared" si="30"/>
        <v>0</v>
      </c>
      <c r="FK28" s="178">
        <f t="shared" si="30"/>
        <v>0</v>
      </c>
      <c r="FL28" s="178">
        <f t="shared" si="28"/>
        <v>0</v>
      </c>
      <c r="FM28" s="178">
        <f t="shared" si="28"/>
        <v>0</v>
      </c>
      <c r="FN28" s="178">
        <f t="shared" si="29"/>
        <v>0</v>
      </c>
      <c r="FO28" s="233">
        <f t="shared" si="29"/>
        <v>0</v>
      </c>
    </row>
    <row r="29" spans="2:171" x14ac:dyDescent="0.4">
      <c r="B29" s="227" t="s">
        <v>100</v>
      </c>
      <c r="C29" s="228">
        <v>100000</v>
      </c>
      <c r="D29" s="229">
        <f t="shared" si="13"/>
        <v>0</v>
      </c>
      <c r="E29" s="230">
        <f t="shared" si="9"/>
        <v>714.28571428571433</v>
      </c>
      <c r="F29" s="231">
        <v>3</v>
      </c>
      <c r="G29" s="231">
        <v>27</v>
      </c>
      <c r="H29" s="232">
        <f t="shared" si="14"/>
        <v>25</v>
      </c>
      <c r="I29" s="178">
        <f t="shared" ref="I29:X34" si="35">IF(AND(I$1&gt;=$F29,I$1&lt;=$G29),$C29/($G29-$F29+1),0)</f>
        <v>0</v>
      </c>
      <c r="J29" s="178">
        <f t="shared" si="35"/>
        <v>0</v>
      </c>
      <c r="K29" s="178">
        <f t="shared" si="35"/>
        <v>4000</v>
      </c>
      <c r="L29" s="178">
        <f t="shared" si="35"/>
        <v>4000</v>
      </c>
      <c r="M29" s="178">
        <f t="shared" si="35"/>
        <v>4000</v>
      </c>
      <c r="N29" s="178">
        <f t="shared" si="35"/>
        <v>4000</v>
      </c>
      <c r="O29" s="178">
        <f t="shared" si="35"/>
        <v>4000</v>
      </c>
      <c r="P29" s="178">
        <f t="shared" si="35"/>
        <v>4000</v>
      </c>
      <c r="Q29" s="178">
        <f t="shared" si="35"/>
        <v>4000</v>
      </c>
      <c r="R29" s="178">
        <f t="shared" si="35"/>
        <v>4000</v>
      </c>
      <c r="S29" s="178">
        <f t="shared" si="35"/>
        <v>4000</v>
      </c>
      <c r="T29" s="178">
        <f t="shared" si="35"/>
        <v>4000</v>
      </c>
      <c r="U29" s="178">
        <f t="shared" si="35"/>
        <v>4000</v>
      </c>
      <c r="V29" s="178">
        <f t="shared" si="35"/>
        <v>4000</v>
      </c>
      <c r="W29" s="178">
        <f t="shared" si="35"/>
        <v>4000</v>
      </c>
      <c r="X29" s="178">
        <f t="shared" si="35"/>
        <v>4000</v>
      </c>
      <c r="Y29" s="178">
        <f t="shared" si="31"/>
        <v>4000</v>
      </c>
      <c r="Z29" s="178">
        <f t="shared" si="31"/>
        <v>4000</v>
      </c>
      <c r="AA29" s="178">
        <f t="shared" si="31"/>
        <v>4000</v>
      </c>
      <c r="AB29" s="178">
        <f t="shared" si="31"/>
        <v>4000</v>
      </c>
      <c r="AC29" s="178">
        <f t="shared" si="31"/>
        <v>4000</v>
      </c>
      <c r="AD29" s="178">
        <f t="shared" si="31"/>
        <v>4000</v>
      </c>
      <c r="AE29" s="178">
        <f t="shared" si="31"/>
        <v>4000</v>
      </c>
      <c r="AF29" s="178">
        <f t="shared" si="31"/>
        <v>4000</v>
      </c>
      <c r="AG29" s="178">
        <f t="shared" si="22"/>
        <v>4000</v>
      </c>
      <c r="AH29" s="178">
        <f t="shared" si="22"/>
        <v>4000</v>
      </c>
      <c r="AI29" s="178">
        <f t="shared" si="22"/>
        <v>4000</v>
      </c>
      <c r="AJ29" s="178">
        <f t="shared" si="22"/>
        <v>0</v>
      </c>
      <c r="AK29" s="178">
        <f t="shared" si="22"/>
        <v>0</v>
      </c>
      <c r="AL29" s="178">
        <f t="shared" si="22"/>
        <v>0</v>
      </c>
      <c r="AM29" s="178">
        <f t="shared" si="22"/>
        <v>0</v>
      </c>
      <c r="AN29" s="178">
        <f t="shared" ref="AN29:BC34" si="36">IF(AND(AN$1&gt;=$F29,AN$1&lt;=$G29),$C29/($G29-$F29+1),0)</f>
        <v>0</v>
      </c>
      <c r="AO29" s="178">
        <f t="shared" si="36"/>
        <v>0</v>
      </c>
      <c r="AP29" s="178">
        <f t="shared" si="36"/>
        <v>0</v>
      </c>
      <c r="AQ29" s="178">
        <f t="shared" si="36"/>
        <v>0</v>
      </c>
      <c r="AR29" s="178">
        <f t="shared" si="36"/>
        <v>0</v>
      </c>
      <c r="AS29" s="178">
        <f t="shared" si="36"/>
        <v>0</v>
      </c>
      <c r="AT29" s="178">
        <f t="shared" si="36"/>
        <v>0</v>
      </c>
      <c r="AU29" s="178">
        <f t="shared" si="36"/>
        <v>0</v>
      </c>
      <c r="AV29" s="178">
        <f t="shared" si="36"/>
        <v>0</v>
      </c>
      <c r="AW29" s="178">
        <f t="shared" si="36"/>
        <v>0</v>
      </c>
      <c r="AX29" s="178">
        <f t="shared" si="36"/>
        <v>0</v>
      </c>
      <c r="AY29" s="178">
        <f t="shared" si="36"/>
        <v>0</v>
      </c>
      <c r="AZ29" s="178">
        <f t="shared" si="36"/>
        <v>0</v>
      </c>
      <c r="BA29" s="178">
        <f t="shared" si="36"/>
        <v>0</v>
      </c>
      <c r="BB29" s="178">
        <f t="shared" si="36"/>
        <v>0</v>
      </c>
      <c r="BC29" s="178">
        <f t="shared" si="36"/>
        <v>0</v>
      </c>
      <c r="BD29" s="178">
        <f t="shared" si="32"/>
        <v>0</v>
      </c>
      <c r="BE29" s="178">
        <f t="shared" si="32"/>
        <v>0</v>
      </c>
      <c r="BF29" s="178">
        <f t="shared" si="32"/>
        <v>0</v>
      </c>
      <c r="BG29" s="178">
        <f t="shared" si="32"/>
        <v>0</v>
      </c>
      <c r="BH29" s="178">
        <f t="shared" si="32"/>
        <v>0</v>
      </c>
      <c r="BI29" s="178">
        <f t="shared" si="32"/>
        <v>0</v>
      </c>
      <c r="BJ29" s="178">
        <f t="shared" si="32"/>
        <v>0</v>
      </c>
      <c r="BK29" s="178">
        <f t="shared" si="32"/>
        <v>0</v>
      </c>
      <c r="BL29" s="178">
        <f t="shared" si="32"/>
        <v>0</v>
      </c>
      <c r="BM29" s="178">
        <f t="shared" si="32"/>
        <v>0</v>
      </c>
      <c r="BN29" s="178">
        <f t="shared" si="32"/>
        <v>0</v>
      </c>
      <c r="BO29" s="178">
        <f t="shared" si="32"/>
        <v>0</v>
      </c>
      <c r="BP29" s="178">
        <f t="shared" si="32"/>
        <v>0</v>
      </c>
      <c r="BQ29" s="178">
        <f t="shared" si="32"/>
        <v>0</v>
      </c>
      <c r="BR29" s="178">
        <f t="shared" si="32"/>
        <v>0</v>
      </c>
      <c r="BS29" s="178">
        <f t="shared" si="32"/>
        <v>0</v>
      </c>
      <c r="BT29" s="178">
        <f t="shared" si="24"/>
        <v>0</v>
      </c>
      <c r="BU29" s="178">
        <f t="shared" si="18"/>
        <v>0</v>
      </c>
      <c r="BV29" s="178">
        <f t="shared" si="18"/>
        <v>0</v>
      </c>
      <c r="BW29" s="178">
        <f t="shared" si="18"/>
        <v>0</v>
      </c>
      <c r="BX29" s="178">
        <f t="shared" si="18"/>
        <v>0</v>
      </c>
      <c r="BY29" s="178">
        <f t="shared" si="18"/>
        <v>0</v>
      </c>
      <c r="BZ29" s="178">
        <f t="shared" si="18"/>
        <v>0</v>
      </c>
      <c r="CA29" s="178">
        <f t="shared" si="18"/>
        <v>0</v>
      </c>
      <c r="CB29" s="178">
        <f t="shared" si="18"/>
        <v>0</v>
      </c>
      <c r="CC29" s="178">
        <f t="shared" si="18"/>
        <v>0</v>
      </c>
      <c r="CD29" s="178">
        <f t="shared" si="18"/>
        <v>0</v>
      </c>
      <c r="CE29" s="178">
        <f t="shared" si="18"/>
        <v>0</v>
      </c>
      <c r="CF29" s="178">
        <f t="shared" si="18"/>
        <v>0</v>
      </c>
      <c r="CG29" s="178">
        <f t="shared" si="18"/>
        <v>0</v>
      </c>
      <c r="CH29" s="178">
        <f t="shared" ref="CH29:CW34" si="37">IF(AND(CH$1&gt;=$F29,CH$1&lt;=$G29),$C29/($G29-$F29+1),0)</f>
        <v>0</v>
      </c>
      <c r="CI29" s="178">
        <f t="shared" si="37"/>
        <v>0</v>
      </c>
      <c r="CJ29" s="178">
        <f t="shared" si="37"/>
        <v>0</v>
      </c>
      <c r="CK29" s="178">
        <f t="shared" si="37"/>
        <v>0</v>
      </c>
      <c r="CL29" s="178">
        <f t="shared" si="37"/>
        <v>0</v>
      </c>
      <c r="CM29" s="178">
        <f t="shared" si="37"/>
        <v>0</v>
      </c>
      <c r="CN29" s="178">
        <f t="shared" si="37"/>
        <v>0</v>
      </c>
      <c r="CO29" s="178">
        <f t="shared" si="37"/>
        <v>0</v>
      </c>
      <c r="CP29" s="178">
        <f t="shared" si="37"/>
        <v>0</v>
      </c>
      <c r="CQ29" s="178">
        <f t="shared" si="37"/>
        <v>0</v>
      </c>
      <c r="CR29" s="178">
        <f t="shared" si="37"/>
        <v>0</v>
      </c>
      <c r="CS29" s="178">
        <f t="shared" si="37"/>
        <v>0</v>
      </c>
      <c r="CT29" s="178">
        <f t="shared" si="37"/>
        <v>0</v>
      </c>
      <c r="CU29" s="178">
        <f t="shared" si="37"/>
        <v>0</v>
      </c>
      <c r="CV29" s="178">
        <f t="shared" si="37"/>
        <v>0</v>
      </c>
      <c r="CW29" s="178">
        <f t="shared" si="37"/>
        <v>0</v>
      </c>
      <c r="CX29" s="178">
        <f t="shared" ref="CX29:DM34" si="38">IF(AND(CX$1&gt;=$F29,CX$1&lt;=$G29),$C29/($G29-$F29+1),0)</f>
        <v>0</v>
      </c>
      <c r="CY29" s="178">
        <f t="shared" si="38"/>
        <v>0</v>
      </c>
      <c r="CZ29" s="178">
        <f t="shared" si="38"/>
        <v>0</v>
      </c>
      <c r="DA29" s="178">
        <f t="shared" si="38"/>
        <v>0</v>
      </c>
      <c r="DB29" s="178">
        <f t="shared" si="38"/>
        <v>0</v>
      </c>
      <c r="DC29" s="178">
        <f t="shared" si="38"/>
        <v>0</v>
      </c>
      <c r="DD29" s="178">
        <f t="shared" si="38"/>
        <v>0</v>
      </c>
      <c r="DE29" s="178">
        <f t="shared" si="38"/>
        <v>0</v>
      </c>
      <c r="DF29" s="178">
        <f t="shared" si="38"/>
        <v>0</v>
      </c>
      <c r="DG29" s="178">
        <f t="shared" si="38"/>
        <v>0</v>
      </c>
      <c r="DH29" s="178">
        <f t="shared" si="38"/>
        <v>0</v>
      </c>
      <c r="DI29" s="178">
        <f t="shared" si="38"/>
        <v>0</v>
      </c>
      <c r="DJ29" s="178">
        <f t="shared" si="38"/>
        <v>0</v>
      </c>
      <c r="DK29" s="178">
        <f t="shared" si="38"/>
        <v>0</v>
      </c>
      <c r="DL29" s="178">
        <f t="shared" si="38"/>
        <v>0</v>
      </c>
      <c r="DM29" s="178">
        <f t="shared" si="38"/>
        <v>0</v>
      </c>
      <c r="DN29" s="178">
        <f t="shared" si="33"/>
        <v>0</v>
      </c>
      <c r="DO29" s="178">
        <f t="shared" si="26"/>
        <v>0</v>
      </c>
      <c r="DP29" s="178">
        <f t="shared" ref="DP29:EE34" si="39">IF(AND(DP$1&gt;=$F29,DP$1&lt;=$G29),$C29/($G29-$F29+1),0)</f>
        <v>0</v>
      </c>
      <c r="DQ29" s="178">
        <f t="shared" si="39"/>
        <v>0</v>
      </c>
      <c r="DR29" s="178">
        <f t="shared" si="39"/>
        <v>0</v>
      </c>
      <c r="DS29" s="178">
        <f t="shared" si="39"/>
        <v>0</v>
      </c>
      <c r="DT29" s="178">
        <f t="shared" si="39"/>
        <v>0</v>
      </c>
      <c r="DU29" s="178">
        <f t="shared" si="39"/>
        <v>0</v>
      </c>
      <c r="DV29" s="178">
        <f t="shared" si="39"/>
        <v>0</v>
      </c>
      <c r="DW29" s="178">
        <f t="shared" si="39"/>
        <v>0</v>
      </c>
      <c r="DX29" s="178">
        <f t="shared" si="39"/>
        <v>0</v>
      </c>
      <c r="DY29" s="178">
        <f t="shared" si="39"/>
        <v>0</v>
      </c>
      <c r="DZ29" s="178">
        <f t="shared" si="39"/>
        <v>0</v>
      </c>
      <c r="EA29" s="178">
        <f t="shared" si="39"/>
        <v>0</v>
      </c>
      <c r="EB29" s="178">
        <f t="shared" si="39"/>
        <v>0</v>
      </c>
      <c r="EC29" s="178">
        <f t="shared" si="39"/>
        <v>0</v>
      </c>
      <c r="ED29" s="178">
        <f t="shared" si="39"/>
        <v>0</v>
      </c>
      <c r="EE29" s="178">
        <f t="shared" si="39"/>
        <v>0</v>
      </c>
      <c r="EF29" s="178">
        <f t="shared" si="34"/>
        <v>0</v>
      </c>
      <c r="EG29" s="178">
        <f t="shared" si="34"/>
        <v>0</v>
      </c>
      <c r="EH29" s="178">
        <f t="shared" si="19"/>
        <v>0</v>
      </c>
      <c r="EI29" s="178">
        <f t="shared" si="19"/>
        <v>0</v>
      </c>
      <c r="EJ29" s="178">
        <f t="shared" si="19"/>
        <v>0</v>
      </c>
      <c r="EK29" s="178">
        <f t="shared" si="19"/>
        <v>0</v>
      </c>
      <c r="EL29" s="178">
        <f t="shared" si="19"/>
        <v>0</v>
      </c>
      <c r="EM29" s="178">
        <f t="shared" si="19"/>
        <v>0</v>
      </c>
      <c r="EN29" s="178">
        <f t="shared" si="19"/>
        <v>0</v>
      </c>
      <c r="EO29" s="178">
        <f t="shared" si="19"/>
        <v>0</v>
      </c>
      <c r="EP29" s="178">
        <f t="shared" si="19"/>
        <v>0</v>
      </c>
      <c r="EQ29" s="178">
        <f t="shared" si="19"/>
        <v>0</v>
      </c>
      <c r="ER29" s="178">
        <f t="shared" si="19"/>
        <v>0</v>
      </c>
      <c r="ES29" s="178">
        <f t="shared" si="19"/>
        <v>0</v>
      </c>
      <c r="ET29" s="178">
        <f t="shared" si="19"/>
        <v>0</v>
      </c>
      <c r="EU29" s="178">
        <f t="shared" si="19"/>
        <v>0</v>
      </c>
      <c r="EV29" s="178">
        <f t="shared" si="30"/>
        <v>0</v>
      </c>
      <c r="EW29" s="178">
        <f t="shared" si="30"/>
        <v>0</v>
      </c>
      <c r="EX29" s="178">
        <f t="shared" si="30"/>
        <v>0</v>
      </c>
      <c r="EY29" s="178">
        <f t="shared" si="30"/>
        <v>0</v>
      </c>
      <c r="EZ29" s="178">
        <f t="shared" si="30"/>
        <v>0</v>
      </c>
      <c r="FA29" s="178">
        <f t="shared" si="30"/>
        <v>0</v>
      </c>
      <c r="FB29" s="178">
        <f t="shared" si="30"/>
        <v>0</v>
      </c>
      <c r="FC29" s="178">
        <f t="shared" si="30"/>
        <v>0</v>
      </c>
      <c r="FD29" s="178">
        <f t="shared" si="30"/>
        <v>0</v>
      </c>
      <c r="FE29" s="178">
        <f t="shared" si="30"/>
        <v>0</v>
      </c>
      <c r="FF29" s="178">
        <f t="shared" si="30"/>
        <v>0</v>
      </c>
      <c r="FG29" s="178">
        <f t="shared" si="30"/>
        <v>0</v>
      </c>
      <c r="FH29" s="178">
        <f t="shared" si="30"/>
        <v>0</v>
      </c>
      <c r="FI29" s="178">
        <f t="shared" si="30"/>
        <v>0</v>
      </c>
      <c r="FJ29" s="178">
        <f t="shared" si="30"/>
        <v>0</v>
      </c>
      <c r="FK29" s="178">
        <f t="shared" si="30"/>
        <v>0</v>
      </c>
      <c r="FL29" s="178">
        <f t="shared" si="28"/>
        <v>0</v>
      </c>
      <c r="FM29" s="178">
        <f t="shared" si="28"/>
        <v>0</v>
      </c>
      <c r="FN29" s="178">
        <f t="shared" si="29"/>
        <v>0</v>
      </c>
      <c r="FO29" s="233">
        <f t="shared" si="29"/>
        <v>0</v>
      </c>
    </row>
    <row r="30" spans="2:171" x14ac:dyDescent="0.4">
      <c r="B30" s="227" t="s">
        <v>101</v>
      </c>
      <c r="C30" s="228">
        <v>0</v>
      </c>
      <c r="D30" s="229">
        <f t="shared" si="13"/>
        <v>0</v>
      </c>
      <c r="E30" s="230">
        <f t="shared" si="9"/>
        <v>0</v>
      </c>
      <c r="F30" s="231">
        <v>1</v>
      </c>
      <c r="G30" s="231">
        <v>1</v>
      </c>
      <c r="H30" s="232">
        <f t="shared" si="14"/>
        <v>1</v>
      </c>
      <c r="I30" s="178">
        <f t="shared" si="35"/>
        <v>0</v>
      </c>
      <c r="J30" s="178">
        <f t="shared" si="35"/>
        <v>0</v>
      </c>
      <c r="K30" s="178">
        <f t="shared" si="35"/>
        <v>0</v>
      </c>
      <c r="L30" s="178">
        <f t="shared" si="35"/>
        <v>0</v>
      </c>
      <c r="M30" s="178">
        <f t="shared" si="35"/>
        <v>0</v>
      </c>
      <c r="N30" s="178">
        <f t="shared" si="35"/>
        <v>0</v>
      </c>
      <c r="O30" s="178">
        <f t="shared" si="35"/>
        <v>0</v>
      </c>
      <c r="P30" s="178">
        <f t="shared" si="35"/>
        <v>0</v>
      </c>
      <c r="Q30" s="178">
        <f t="shared" si="35"/>
        <v>0</v>
      </c>
      <c r="R30" s="178">
        <f t="shared" si="35"/>
        <v>0</v>
      </c>
      <c r="S30" s="178">
        <f t="shared" si="35"/>
        <v>0</v>
      </c>
      <c r="T30" s="178">
        <f t="shared" si="35"/>
        <v>0</v>
      </c>
      <c r="U30" s="178">
        <f t="shared" si="35"/>
        <v>0</v>
      </c>
      <c r="V30" s="178">
        <f t="shared" si="35"/>
        <v>0</v>
      </c>
      <c r="W30" s="178">
        <f t="shared" si="35"/>
        <v>0</v>
      </c>
      <c r="X30" s="178">
        <f t="shared" si="35"/>
        <v>0</v>
      </c>
      <c r="Y30" s="178">
        <f t="shared" si="31"/>
        <v>0</v>
      </c>
      <c r="Z30" s="178">
        <f t="shared" si="31"/>
        <v>0</v>
      </c>
      <c r="AA30" s="178">
        <f t="shared" si="31"/>
        <v>0</v>
      </c>
      <c r="AB30" s="178">
        <f t="shared" si="31"/>
        <v>0</v>
      </c>
      <c r="AC30" s="178">
        <f t="shared" si="31"/>
        <v>0</v>
      </c>
      <c r="AD30" s="178">
        <f t="shared" si="31"/>
        <v>0</v>
      </c>
      <c r="AE30" s="178">
        <f t="shared" si="31"/>
        <v>0</v>
      </c>
      <c r="AF30" s="178">
        <f t="shared" si="31"/>
        <v>0</v>
      </c>
      <c r="AG30" s="178">
        <f t="shared" ref="AG30:AV34" si="40">IF(AND(AG$1&gt;=$F30,AG$1&lt;=$G30),$C30/($G30-$F30+1),0)</f>
        <v>0</v>
      </c>
      <c r="AH30" s="178">
        <f t="shared" si="40"/>
        <v>0</v>
      </c>
      <c r="AI30" s="178">
        <f t="shared" si="40"/>
        <v>0</v>
      </c>
      <c r="AJ30" s="178">
        <f t="shared" si="40"/>
        <v>0</v>
      </c>
      <c r="AK30" s="178">
        <f t="shared" si="40"/>
        <v>0</v>
      </c>
      <c r="AL30" s="178">
        <f t="shared" si="40"/>
        <v>0</v>
      </c>
      <c r="AM30" s="178">
        <f t="shared" si="40"/>
        <v>0</v>
      </c>
      <c r="AN30" s="178">
        <f t="shared" si="40"/>
        <v>0</v>
      </c>
      <c r="AO30" s="178">
        <f t="shared" si="40"/>
        <v>0</v>
      </c>
      <c r="AP30" s="178">
        <f t="shared" si="40"/>
        <v>0</v>
      </c>
      <c r="AQ30" s="178">
        <f t="shared" si="40"/>
        <v>0</v>
      </c>
      <c r="AR30" s="178">
        <f t="shared" si="40"/>
        <v>0</v>
      </c>
      <c r="AS30" s="178">
        <f t="shared" si="40"/>
        <v>0</v>
      </c>
      <c r="AT30" s="178">
        <f t="shared" si="40"/>
        <v>0</v>
      </c>
      <c r="AU30" s="178">
        <f t="shared" si="40"/>
        <v>0</v>
      </c>
      <c r="AV30" s="178">
        <f t="shared" si="40"/>
        <v>0</v>
      </c>
      <c r="AW30" s="178">
        <f t="shared" si="36"/>
        <v>0</v>
      </c>
      <c r="AX30" s="178">
        <f t="shared" si="36"/>
        <v>0</v>
      </c>
      <c r="AY30" s="178">
        <f t="shared" si="36"/>
        <v>0</v>
      </c>
      <c r="AZ30" s="178">
        <f t="shared" si="36"/>
        <v>0</v>
      </c>
      <c r="BA30" s="178">
        <f t="shared" si="36"/>
        <v>0</v>
      </c>
      <c r="BB30" s="178">
        <f t="shared" si="36"/>
        <v>0</v>
      </c>
      <c r="BC30" s="178">
        <f t="shared" si="36"/>
        <v>0</v>
      </c>
      <c r="BD30" s="178">
        <f t="shared" si="32"/>
        <v>0</v>
      </c>
      <c r="BE30" s="178">
        <f t="shared" si="32"/>
        <v>0</v>
      </c>
      <c r="BF30" s="178">
        <f t="shared" si="32"/>
        <v>0</v>
      </c>
      <c r="BG30" s="178">
        <f t="shared" si="32"/>
        <v>0</v>
      </c>
      <c r="BH30" s="178">
        <f t="shared" si="32"/>
        <v>0</v>
      </c>
      <c r="BI30" s="178">
        <f t="shared" si="32"/>
        <v>0</v>
      </c>
      <c r="BJ30" s="178">
        <f t="shared" si="32"/>
        <v>0</v>
      </c>
      <c r="BK30" s="178">
        <f t="shared" si="32"/>
        <v>0</v>
      </c>
      <c r="BL30" s="178">
        <f t="shared" si="32"/>
        <v>0</v>
      </c>
      <c r="BM30" s="178">
        <f t="shared" si="32"/>
        <v>0</v>
      </c>
      <c r="BN30" s="178">
        <f t="shared" si="32"/>
        <v>0</v>
      </c>
      <c r="BO30" s="178">
        <f t="shared" si="32"/>
        <v>0</v>
      </c>
      <c r="BP30" s="178">
        <f t="shared" si="32"/>
        <v>0</v>
      </c>
      <c r="BQ30" s="178">
        <f t="shared" si="32"/>
        <v>0</v>
      </c>
      <c r="BR30" s="178">
        <f t="shared" si="32"/>
        <v>0</v>
      </c>
      <c r="BS30" s="178">
        <f t="shared" si="32"/>
        <v>0</v>
      </c>
      <c r="BT30" s="178">
        <f t="shared" si="24"/>
        <v>0</v>
      </c>
      <c r="BU30" s="178">
        <f t="shared" ref="BU30:CJ34" si="41">IF(AND(BU$1&gt;=$F30,BU$1&lt;=$G30),$C30/($G30-$F30+1),0)</f>
        <v>0</v>
      </c>
      <c r="BV30" s="178">
        <f t="shared" si="41"/>
        <v>0</v>
      </c>
      <c r="BW30" s="178">
        <f t="shared" si="41"/>
        <v>0</v>
      </c>
      <c r="BX30" s="178">
        <f t="shared" si="41"/>
        <v>0</v>
      </c>
      <c r="BY30" s="178">
        <f t="shared" si="41"/>
        <v>0</v>
      </c>
      <c r="BZ30" s="178">
        <f t="shared" si="41"/>
        <v>0</v>
      </c>
      <c r="CA30" s="178">
        <f t="shared" si="41"/>
        <v>0</v>
      </c>
      <c r="CB30" s="178">
        <f t="shared" si="41"/>
        <v>0</v>
      </c>
      <c r="CC30" s="178">
        <f t="shared" si="41"/>
        <v>0</v>
      </c>
      <c r="CD30" s="178">
        <f t="shared" si="41"/>
        <v>0</v>
      </c>
      <c r="CE30" s="178">
        <f t="shared" si="41"/>
        <v>0</v>
      </c>
      <c r="CF30" s="178">
        <f t="shared" si="41"/>
        <v>0</v>
      </c>
      <c r="CG30" s="178">
        <f t="shared" si="41"/>
        <v>0</v>
      </c>
      <c r="CH30" s="178">
        <f t="shared" si="41"/>
        <v>0</v>
      </c>
      <c r="CI30" s="178">
        <f t="shared" si="41"/>
        <v>0</v>
      </c>
      <c r="CJ30" s="178">
        <f t="shared" si="41"/>
        <v>0</v>
      </c>
      <c r="CK30" s="178">
        <f t="shared" si="37"/>
        <v>0</v>
      </c>
      <c r="CL30" s="178">
        <f t="shared" si="37"/>
        <v>0</v>
      </c>
      <c r="CM30" s="178">
        <f t="shared" si="37"/>
        <v>0</v>
      </c>
      <c r="CN30" s="178">
        <f t="shared" si="37"/>
        <v>0</v>
      </c>
      <c r="CO30" s="178">
        <f t="shared" si="37"/>
        <v>0</v>
      </c>
      <c r="CP30" s="178">
        <f t="shared" si="37"/>
        <v>0</v>
      </c>
      <c r="CQ30" s="178">
        <f t="shared" si="37"/>
        <v>0</v>
      </c>
      <c r="CR30" s="178">
        <f t="shared" si="37"/>
        <v>0</v>
      </c>
      <c r="CS30" s="178">
        <f t="shared" si="37"/>
        <v>0</v>
      </c>
      <c r="CT30" s="178">
        <f t="shared" si="37"/>
        <v>0</v>
      </c>
      <c r="CU30" s="178">
        <f t="shared" si="37"/>
        <v>0</v>
      </c>
      <c r="CV30" s="178">
        <f t="shared" si="37"/>
        <v>0</v>
      </c>
      <c r="CW30" s="178">
        <f t="shared" si="37"/>
        <v>0</v>
      </c>
      <c r="CX30" s="178">
        <f t="shared" si="38"/>
        <v>0</v>
      </c>
      <c r="CY30" s="178">
        <f t="shared" si="38"/>
        <v>0</v>
      </c>
      <c r="CZ30" s="178">
        <f t="shared" si="38"/>
        <v>0</v>
      </c>
      <c r="DA30" s="178">
        <f t="shared" si="38"/>
        <v>0</v>
      </c>
      <c r="DB30" s="178">
        <f t="shared" si="38"/>
        <v>0</v>
      </c>
      <c r="DC30" s="178">
        <f t="shared" si="38"/>
        <v>0</v>
      </c>
      <c r="DD30" s="178">
        <f t="shared" si="38"/>
        <v>0</v>
      </c>
      <c r="DE30" s="178">
        <f t="shared" si="38"/>
        <v>0</v>
      </c>
      <c r="DF30" s="178">
        <f t="shared" si="38"/>
        <v>0</v>
      </c>
      <c r="DG30" s="178">
        <f t="shared" si="38"/>
        <v>0</v>
      </c>
      <c r="DH30" s="178">
        <f t="shared" si="38"/>
        <v>0</v>
      </c>
      <c r="DI30" s="178">
        <f t="shared" si="38"/>
        <v>0</v>
      </c>
      <c r="DJ30" s="178">
        <f t="shared" si="38"/>
        <v>0</v>
      </c>
      <c r="DK30" s="178">
        <f t="shared" si="38"/>
        <v>0</v>
      </c>
      <c r="DL30" s="178">
        <f t="shared" si="38"/>
        <v>0</v>
      </c>
      <c r="DM30" s="178">
        <f t="shared" si="38"/>
        <v>0</v>
      </c>
      <c r="DN30" s="178">
        <f t="shared" si="33"/>
        <v>0</v>
      </c>
      <c r="DO30" s="178">
        <f t="shared" si="26"/>
        <v>0</v>
      </c>
      <c r="DP30" s="178">
        <f t="shared" si="39"/>
        <v>0</v>
      </c>
      <c r="DQ30" s="178">
        <f t="shared" si="39"/>
        <v>0</v>
      </c>
      <c r="DR30" s="178">
        <f t="shared" si="39"/>
        <v>0</v>
      </c>
      <c r="DS30" s="178">
        <f t="shared" si="39"/>
        <v>0</v>
      </c>
      <c r="DT30" s="178">
        <f t="shared" si="39"/>
        <v>0</v>
      </c>
      <c r="DU30" s="178">
        <f t="shared" si="39"/>
        <v>0</v>
      </c>
      <c r="DV30" s="178">
        <f t="shared" si="39"/>
        <v>0</v>
      </c>
      <c r="DW30" s="178">
        <f t="shared" si="39"/>
        <v>0</v>
      </c>
      <c r="DX30" s="178">
        <f t="shared" si="39"/>
        <v>0</v>
      </c>
      <c r="DY30" s="178">
        <f t="shared" si="39"/>
        <v>0</v>
      </c>
      <c r="DZ30" s="178">
        <f t="shared" si="39"/>
        <v>0</v>
      </c>
      <c r="EA30" s="178">
        <f t="shared" si="39"/>
        <v>0</v>
      </c>
      <c r="EB30" s="178">
        <f t="shared" si="39"/>
        <v>0</v>
      </c>
      <c r="EC30" s="178">
        <f t="shared" si="39"/>
        <v>0</v>
      </c>
      <c r="ED30" s="178">
        <f t="shared" si="39"/>
        <v>0</v>
      </c>
      <c r="EE30" s="178">
        <f t="shared" si="39"/>
        <v>0</v>
      </c>
      <c r="EF30" s="178">
        <f t="shared" si="34"/>
        <v>0</v>
      </c>
      <c r="EG30" s="178">
        <f t="shared" si="34"/>
        <v>0</v>
      </c>
      <c r="EH30" s="178">
        <f t="shared" si="19"/>
        <v>0</v>
      </c>
      <c r="EI30" s="178">
        <f t="shared" si="19"/>
        <v>0</v>
      </c>
      <c r="EJ30" s="178">
        <f t="shared" si="19"/>
        <v>0</v>
      </c>
      <c r="EK30" s="178">
        <f t="shared" si="19"/>
        <v>0</v>
      </c>
      <c r="EL30" s="178">
        <f t="shared" si="19"/>
        <v>0</v>
      </c>
      <c r="EM30" s="178">
        <f t="shared" si="19"/>
        <v>0</v>
      </c>
      <c r="EN30" s="178">
        <f t="shared" si="19"/>
        <v>0</v>
      </c>
      <c r="EO30" s="178">
        <f t="shared" si="19"/>
        <v>0</v>
      </c>
      <c r="EP30" s="178">
        <f t="shared" si="19"/>
        <v>0</v>
      </c>
      <c r="EQ30" s="178">
        <f t="shared" si="19"/>
        <v>0</v>
      </c>
      <c r="ER30" s="178">
        <f t="shared" si="19"/>
        <v>0</v>
      </c>
      <c r="ES30" s="178">
        <f t="shared" si="19"/>
        <v>0</v>
      </c>
      <c r="ET30" s="178">
        <f t="shared" si="19"/>
        <v>0</v>
      </c>
      <c r="EU30" s="178">
        <f t="shared" si="19"/>
        <v>0</v>
      </c>
      <c r="EV30" s="178">
        <f t="shared" si="30"/>
        <v>0</v>
      </c>
      <c r="EW30" s="178">
        <f t="shared" si="30"/>
        <v>0</v>
      </c>
      <c r="EX30" s="178">
        <f t="shared" si="30"/>
        <v>0</v>
      </c>
      <c r="EY30" s="178">
        <f t="shared" si="30"/>
        <v>0</v>
      </c>
      <c r="EZ30" s="178">
        <f t="shared" si="30"/>
        <v>0</v>
      </c>
      <c r="FA30" s="178">
        <f t="shared" si="30"/>
        <v>0</v>
      </c>
      <c r="FB30" s="178">
        <f t="shared" si="30"/>
        <v>0</v>
      </c>
      <c r="FC30" s="178">
        <f t="shared" si="30"/>
        <v>0</v>
      </c>
      <c r="FD30" s="178">
        <f t="shared" si="30"/>
        <v>0</v>
      </c>
      <c r="FE30" s="178">
        <f t="shared" si="30"/>
        <v>0</v>
      </c>
      <c r="FF30" s="178">
        <f t="shared" si="30"/>
        <v>0</v>
      </c>
      <c r="FG30" s="178">
        <f t="shared" si="30"/>
        <v>0</v>
      </c>
      <c r="FH30" s="178">
        <f t="shared" si="30"/>
        <v>0</v>
      </c>
      <c r="FI30" s="178">
        <f t="shared" si="30"/>
        <v>0</v>
      </c>
      <c r="FJ30" s="178">
        <f t="shared" si="30"/>
        <v>0</v>
      </c>
      <c r="FK30" s="178">
        <f t="shared" si="30"/>
        <v>0</v>
      </c>
      <c r="FL30" s="178">
        <f t="shared" si="28"/>
        <v>0</v>
      </c>
      <c r="FM30" s="178">
        <f t="shared" si="28"/>
        <v>0</v>
      </c>
      <c r="FN30" s="178">
        <f t="shared" si="29"/>
        <v>0</v>
      </c>
      <c r="FO30" s="233">
        <f t="shared" si="29"/>
        <v>0</v>
      </c>
    </row>
    <row r="31" spans="2:171" x14ac:dyDescent="0.4">
      <c r="B31" s="227" t="s">
        <v>102</v>
      </c>
      <c r="C31" s="228">
        <v>0</v>
      </c>
      <c r="D31" s="229">
        <f t="shared" si="13"/>
        <v>0</v>
      </c>
      <c r="E31" s="230">
        <f t="shared" si="9"/>
        <v>0</v>
      </c>
      <c r="F31" s="231">
        <v>1</v>
      </c>
      <c r="G31" s="231">
        <v>1</v>
      </c>
      <c r="H31" s="232">
        <f t="shared" si="14"/>
        <v>1</v>
      </c>
      <c r="I31" s="178">
        <f t="shared" si="35"/>
        <v>0</v>
      </c>
      <c r="J31" s="178">
        <f t="shared" si="35"/>
        <v>0</v>
      </c>
      <c r="K31" s="178">
        <f t="shared" si="35"/>
        <v>0</v>
      </c>
      <c r="L31" s="178">
        <f t="shared" si="35"/>
        <v>0</v>
      </c>
      <c r="M31" s="178">
        <f t="shared" si="35"/>
        <v>0</v>
      </c>
      <c r="N31" s="178">
        <f t="shared" si="35"/>
        <v>0</v>
      </c>
      <c r="O31" s="178">
        <f t="shared" si="35"/>
        <v>0</v>
      </c>
      <c r="P31" s="178">
        <f t="shared" si="35"/>
        <v>0</v>
      </c>
      <c r="Q31" s="178">
        <f t="shared" si="35"/>
        <v>0</v>
      </c>
      <c r="R31" s="178">
        <f t="shared" si="35"/>
        <v>0</v>
      </c>
      <c r="S31" s="178">
        <f t="shared" si="35"/>
        <v>0</v>
      </c>
      <c r="T31" s="178">
        <f t="shared" si="35"/>
        <v>0</v>
      </c>
      <c r="U31" s="178">
        <f t="shared" si="35"/>
        <v>0</v>
      </c>
      <c r="V31" s="178">
        <f t="shared" si="35"/>
        <v>0</v>
      </c>
      <c r="W31" s="178">
        <f t="shared" si="35"/>
        <v>0</v>
      </c>
      <c r="X31" s="178">
        <f t="shared" si="35"/>
        <v>0</v>
      </c>
      <c r="Y31" s="178">
        <f t="shared" si="31"/>
        <v>0</v>
      </c>
      <c r="Z31" s="178">
        <f t="shared" si="31"/>
        <v>0</v>
      </c>
      <c r="AA31" s="178">
        <f t="shared" si="31"/>
        <v>0</v>
      </c>
      <c r="AB31" s="178">
        <f t="shared" si="31"/>
        <v>0</v>
      </c>
      <c r="AC31" s="178">
        <f t="shared" si="31"/>
        <v>0</v>
      </c>
      <c r="AD31" s="178">
        <f t="shared" si="31"/>
        <v>0</v>
      </c>
      <c r="AE31" s="178">
        <f t="shared" si="31"/>
        <v>0</v>
      </c>
      <c r="AF31" s="178">
        <f t="shared" si="31"/>
        <v>0</v>
      </c>
      <c r="AG31" s="178">
        <f t="shared" si="40"/>
        <v>0</v>
      </c>
      <c r="AH31" s="178">
        <f t="shared" si="40"/>
        <v>0</v>
      </c>
      <c r="AI31" s="178">
        <f t="shared" si="40"/>
        <v>0</v>
      </c>
      <c r="AJ31" s="178">
        <f t="shared" si="40"/>
        <v>0</v>
      </c>
      <c r="AK31" s="178">
        <f t="shared" si="40"/>
        <v>0</v>
      </c>
      <c r="AL31" s="178">
        <f t="shared" si="40"/>
        <v>0</v>
      </c>
      <c r="AM31" s="178">
        <f t="shared" si="40"/>
        <v>0</v>
      </c>
      <c r="AN31" s="178">
        <f t="shared" si="40"/>
        <v>0</v>
      </c>
      <c r="AO31" s="178">
        <f t="shared" si="40"/>
        <v>0</v>
      </c>
      <c r="AP31" s="178">
        <f t="shared" si="40"/>
        <v>0</v>
      </c>
      <c r="AQ31" s="178">
        <f t="shared" si="40"/>
        <v>0</v>
      </c>
      <c r="AR31" s="178">
        <f t="shared" si="40"/>
        <v>0</v>
      </c>
      <c r="AS31" s="178">
        <f t="shared" si="40"/>
        <v>0</v>
      </c>
      <c r="AT31" s="178">
        <f t="shared" si="40"/>
        <v>0</v>
      </c>
      <c r="AU31" s="178">
        <f t="shared" si="40"/>
        <v>0</v>
      </c>
      <c r="AV31" s="178">
        <f t="shared" si="40"/>
        <v>0</v>
      </c>
      <c r="AW31" s="178">
        <f t="shared" si="36"/>
        <v>0</v>
      </c>
      <c r="AX31" s="178">
        <f t="shared" si="36"/>
        <v>0</v>
      </c>
      <c r="AY31" s="178">
        <f t="shared" si="36"/>
        <v>0</v>
      </c>
      <c r="AZ31" s="178">
        <f t="shared" si="36"/>
        <v>0</v>
      </c>
      <c r="BA31" s="178">
        <f t="shared" si="36"/>
        <v>0</v>
      </c>
      <c r="BB31" s="178">
        <f t="shared" si="36"/>
        <v>0</v>
      </c>
      <c r="BC31" s="178">
        <f t="shared" si="36"/>
        <v>0</v>
      </c>
      <c r="BD31" s="178">
        <f t="shared" si="32"/>
        <v>0</v>
      </c>
      <c r="BE31" s="178">
        <f t="shared" si="32"/>
        <v>0</v>
      </c>
      <c r="BF31" s="178">
        <f t="shared" si="32"/>
        <v>0</v>
      </c>
      <c r="BG31" s="178">
        <f t="shared" si="32"/>
        <v>0</v>
      </c>
      <c r="BH31" s="178">
        <f t="shared" si="32"/>
        <v>0</v>
      </c>
      <c r="BI31" s="178">
        <f t="shared" si="32"/>
        <v>0</v>
      </c>
      <c r="BJ31" s="178">
        <f t="shared" si="32"/>
        <v>0</v>
      </c>
      <c r="BK31" s="178">
        <f t="shared" si="32"/>
        <v>0</v>
      </c>
      <c r="BL31" s="178">
        <f t="shared" si="32"/>
        <v>0</v>
      </c>
      <c r="BM31" s="178">
        <f t="shared" si="32"/>
        <v>0</v>
      </c>
      <c r="BN31" s="178">
        <f t="shared" si="32"/>
        <v>0</v>
      </c>
      <c r="BO31" s="178">
        <f t="shared" si="32"/>
        <v>0</v>
      </c>
      <c r="BP31" s="178">
        <f t="shared" si="32"/>
        <v>0</v>
      </c>
      <c r="BQ31" s="178">
        <f t="shared" si="32"/>
        <v>0</v>
      </c>
      <c r="BR31" s="178">
        <f t="shared" si="32"/>
        <v>0</v>
      </c>
      <c r="BS31" s="178">
        <f t="shared" si="32"/>
        <v>0</v>
      </c>
      <c r="BT31" s="178">
        <f t="shared" si="24"/>
        <v>0</v>
      </c>
      <c r="BU31" s="178">
        <f t="shared" si="41"/>
        <v>0</v>
      </c>
      <c r="BV31" s="178">
        <f t="shared" si="41"/>
        <v>0</v>
      </c>
      <c r="BW31" s="178">
        <f t="shared" si="41"/>
        <v>0</v>
      </c>
      <c r="BX31" s="178">
        <f t="shared" si="41"/>
        <v>0</v>
      </c>
      <c r="BY31" s="178">
        <f t="shared" si="41"/>
        <v>0</v>
      </c>
      <c r="BZ31" s="178">
        <f t="shared" si="41"/>
        <v>0</v>
      </c>
      <c r="CA31" s="178">
        <f t="shared" si="41"/>
        <v>0</v>
      </c>
      <c r="CB31" s="178">
        <f t="shared" si="41"/>
        <v>0</v>
      </c>
      <c r="CC31" s="178">
        <f t="shared" si="41"/>
        <v>0</v>
      </c>
      <c r="CD31" s="178">
        <f t="shared" si="41"/>
        <v>0</v>
      </c>
      <c r="CE31" s="178">
        <f t="shared" si="41"/>
        <v>0</v>
      </c>
      <c r="CF31" s="178">
        <f t="shared" si="41"/>
        <v>0</v>
      </c>
      <c r="CG31" s="178">
        <f t="shared" si="41"/>
        <v>0</v>
      </c>
      <c r="CH31" s="178">
        <f t="shared" si="41"/>
        <v>0</v>
      </c>
      <c r="CI31" s="178">
        <f t="shared" si="41"/>
        <v>0</v>
      </c>
      <c r="CJ31" s="178">
        <f t="shared" si="41"/>
        <v>0</v>
      </c>
      <c r="CK31" s="178">
        <f t="shared" si="37"/>
        <v>0</v>
      </c>
      <c r="CL31" s="178">
        <f t="shared" si="37"/>
        <v>0</v>
      </c>
      <c r="CM31" s="178">
        <f t="shared" si="37"/>
        <v>0</v>
      </c>
      <c r="CN31" s="178">
        <f t="shared" si="37"/>
        <v>0</v>
      </c>
      <c r="CO31" s="178">
        <f t="shared" si="37"/>
        <v>0</v>
      </c>
      <c r="CP31" s="178">
        <f t="shared" si="37"/>
        <v>0</v>
      </c>
      <c r="CQ31" s="178">
        <f t="shared" si="37"/>
        <v>0</v>
      </c>
      <c r="CR31" s="178">
        <f t="shared" si="37"/>
        <v>0</v>
      </c>
      <c r="CS31" s="178">
        <f t="shared" si="37"/>
        <v>0</v>
      </c>
      <c r="CT31" s="178">
        <f t="shared" si="37"/>
        <v>0</v>
      </c>
      <c r="CU31" s="178">
        <f t="shared" si="37"/>
        <v>0</v>
      </c>
      <c r="CV31" s="178">
        <f t="shared" si="37"/>
        <v>0</v>
      </c>
      <c r="CW31" s="178">
        <f t="shared" si="37"/>
        <v>0</v>
      </c>
      <c r="CX31" s="178">
        <f t="shared" si="38"/>
        <v>0</v>
      </c>
      <c r="CY31" s="178">
        <f t="shared" si="38"/>
        <v>0</v>
      </c>
      <c r="CZ31" s="178">
        <f t="shared" si="38"/>
        <v>0</v>
      </c>
      <c r="DA31" s="178">
        <f t="shared" si="38"/>
        <v>0</v>
      </c>
      <c r="DB31" s="178">
        <f t="shared" si="38"/>
        <v>0</v>
      </c>
      <c r="DC31" s="178">
        <f t="shared" si="38"/>
        <v>0</v>
      </c>
      <c r="DD31" s="178">
        <f t="shared" si="38"/>
        <v>0</v>
      </c>
      <c r="DE31" s="178">
        <f t="shared" si="38"/>
        <v>0</v>
      </c>
      <c r="DF31" s="178">
        <f t="shared" si="38"/>
        <v>0</v>
      </c>
      <c r="DG31" s="178">
        <f t="shared" si="38"/>
        <v>0</v>
      </c>
      <c r="DH31" s="178">
        <f t="shared" si="38"/>
        <v>0</v>
      </c>
      <c r="DI31" s="178">
        <f t="shared" si="38"/>
        <v>0</v>
      </c>
      <c r="DJ31" s="178">
        <f t="shared" si="38"/>
        <v>0</v>
      </c>
      <c r="DK31" s="178">
        <f t="shared" si="38"/>
        <v>0</v>
      </c>
      <c r="DL31" s="178">
        <f t="shared" si="38"/>
        <v>0</v>
      </c>
      <c r="DM31" s="178">
        <f t="shared" si="38"/>
        <v>0</v>
      </c>
      <c r="DN31" s="178">
        <f t="shared" si="33"/>
        <v>0</v>
      </c>
      <c r="DO31" s="178">
        <f t="shared" si="26"/>
        <v>0</v>
      </c>
      <c r="DP31" s="178">
        <f t="shared" si="39"/>
        <v>0</v>
      </c>
      <c r="DQ31" s="178">
        <f t="shared" si="39"/>
        <v>0</v>
      </c>
      <c r="DR31" s="178">
        <f t="shared" si="39"/>
        <v>0</v>
      </c>
      <c r="DS31" s="178">
        <f t="shared" si="39"/>
        <v>0</v>
      </c>
      <c r="DT31" s="178">
        <f t="shared" si="39"/>
        <v>0</v>
      </c>
      <c r="DU31" s="178">
        <f t="shared" si="39"/>
        <v>0</v>
      </c>
      <c r="DV31" s="178">
        <f t="shared" si="39"/>
        <v>0</v>
      </c>
      <c r="DW31" s="178">
        <f t="shared" si="39"/>
        <v>0</v>
      </c>
      <c r="DX31" s="178">
        <f t="shared" si="39"/>
        <v>0</v>
      </c>
      <c r="DY31" s="178">
        <f t="shared" si="39"/>
        <v>0</v>
      </c>
      <c r="DZ31" s="178">
        <f t="shared" si="39"/>
        <v>0</v>
      </c>
      <c r="EA31" s="178">
        <f t="shared" si="39"/>
        <v>0</v>
      </c>
      <c r="EB31" s="178">
        <f t="shared" si="39"/>
        <v>0</v>
      </c>
      <c r="EC31" s="178">
        <f t="shared" si="39"/>
        <v>0</v>
      </c>
      <c r="ED31" s="178">
        <f t="shared" si="39"/>
        <v>0</v>
      </c>
      <c r="EE31" s="178">
        <f t="shared" si="39"/>
        <v>0</v>
      </c>
      <c r="EF31" s="178">
        <f t="shared" si="34"/>
        <v>0</v>
      </c>
      <c r="EG31" s="178">
        <f t="shared" si="34"/>
        <v>0</v>
      </c>
      <c r="EH31" s="178">
        <f t="shared" si="19"/>
        <v>0</v>
      </c>
      <c r="EI31" s="178">
        <f t="shared" si="19"/>
        <v>0</v>
      </c>
      <c r="EJ31" s="178">
        <f t="shared" si="19"/>
        <v>0</v>
      </c>
      <c r="EK31" s="178">
        <f t="shared" si="19"/>
        <v>0</v>
      </c>
      <c r="EL31" s="178">
        <f t="shared" si="19"/>
        <v>0</v>
      </c>
      <c r="EM31" s="178">
        <f t="shared" si="19"/>
        <v>0</v>
      </c>
      <c r="EN31" s="178">
        <f t="shared" si="19"/>
        <v>0</v>
      </c>
      <c r="EO31" s="178">
        <f t="shared" si="19"/>
        <v>0</v>
      </c>
      <c r="EP31" s="178">
        <f t="shared" si="19"/>
        <v>0</v>
      </c>
      <c r="EQ31" s="178">
        <f t="shared" si="19"/>
        <v>0</v>
      </c>
      <c r="ER31" s="178">
        <f t="shared" si="19"/>
        <v>0</v>
      </c>
      <c r="ES31" s="178">
        <f t="shared" si="19"/>
        <v>0</v>
      </c>
      <c r="ET31" s="178">
        <f t="shared" si="19"/>
        <v>0</v>
      </c>
      <c r="EU31" s="178">
        <f t="shared" si="19"/>
        <v>0</v>
      </c>
      <c r="EV31" s="178">
        <f t="shared" si="30"/>
        <v>0</v>
      </c>
      <c r="EW31" s="178">
        <f t="shared" si="30"/>
        <v>0</v>
      </c>
      <c r="EX31" s="178">
        <f t="shared" si="30"/>
        <v>0</v>
      </c>
      <c r="EY31" s="178">
        <f t="shared" si="30"/>
        <v>0</v>
      </c>
      <c r="EZ31" s="178">
        <f t="shared" si="30"/>
        <v>0</v>
      </c>
      <c r="FA31" s="178">
        <f t="shared" si="30"/>
        <v>0</v>
      </c>
      <c r="FB31" s="178">
        <f t="shared" si="30"/>
        <v>0</v>
      </c>
      <c r="FC31" s="178">
        <f t="shared" si="30"/>
        <v>0</v>
      </c>
      <c r="FD31" s="178">
        <f t="shared" si="30"/>
        <v>0</v>
      </c>
      <c r="FE31" s="178">
        <f t="shared" si="30"/>
        <v>0</v>
      </c>
      <c r="FF31" s="178">
        <f t="shared" si="30"/>
        <v>0</v>
      </c>
      <c r="FG31" s="178">
        <f t="shared" si="30"/>
        <v>0</v>
      </c>
      <c r="FH31" s="178">
        <f t="shared" si="30"/>
        <v>0</v>
      </c>
      <c r="FI31" s="178">
        <f t="shared" si="30"/>
        <v>0</v>
      </c>
      <c r="FJ31" s="178">
        <f t="shared" si="30"/>
        <v>0</v>
      </c>
      <c r="FK31" s="178">
        <f t="shared" si="30"/>
        <v>0</v>
      </c>
      <c r="FL31" s="178">
        <f t="shared" si="28"/>
        <v>0</v>
      </c>
      <c r="FM31" s="178">
        <f t="shared" si="28"/>
        <v>0</v>
      </c>
      <c r="FN31" s="178">
        <f t="shared" si="29"/>
        <v>0</v>
      </c>
      <c r="FO31" s="233">
        <f t="shared" si="29"/>
        <v>0</v>
      </c>
    </row>
    <row r="32" spans="2:171" x14ac:dyDescent="0.4">
      <c r="B32" s="227" t="s">
        <v>103</v>
      </c>
      <c r="C32" s="228">
        <v>0</v>
      </c>
      <c r="D32" s="229">
        <f t="shared" si="13"/>
        <v>0</v>
      </c>
      <c r="E32" s="230">
        <f t="shared" si="9"/>
        <v>0</v>
      </c>
      <c r="F32" s="231">
        <v>1</v>
      </c>
      <c r="G32" s="231">
        <v>1</v>
      </c>
      <c r="H32" s="232">
        <f t="shared" si="14"/>
        <v>1</v>
      </c>
      <c r="I32" s="178">
        <f t="shared" si="35"/>
        <v>0</v>
      </c>
      <c r="J32" s="178">
        <f t="shared" si="35"/>
        <v>0</v>
      </c>
      <c r="K32" s="178">
        <f t="shared" si="35"/>
        <v>0</v>
      </c>
      <c r="L32" s="178">
        <f t="shared" si="35"/>
        <v>0</v>
      </c>
      <c r="M32" s="178">
        <f t="shared" si="35"/>
        <v>0</v>
      </c>
      <c r="N32" s="178">
        <f t="shared" si="35"/>
        <v>0</v>
      </c>
      <c r="O32" s="178">
        <f t="shared" si="35"/>
        <v>0</v>
      </c>
      <c r="P32" s="178">
        <f t="shared" si="35"/>
        <v>0</v>
      </c>
      <c r="Q32" s="178">
        <f t="shared" si="35"/>
        <v>0</v>
      </c>
      <c r="R32" s="178">
        <f t="shared" si="35"/>
        <v>0</v>
      </c>
      <c r="S32" s="178">
        <f t="shared" si="35"/>
        <v>0</v>
      </c>
      <c r="T32" s="178">
        <f t="shared" si="35"/>
        <v>0</v>
      </c>
      <c r="U32" s="178">
        <f t="shared" si="35"/>
        <v>0</v>
      </c>
      <c r="V32" s="178">
        <f t="shared" si="35"/>
        <v>0</v>
      </c>
      <c r="W32" s="178">
        <f t="shared" si="35"/>
        <v>0</v>
      </c>
      <c r="X32" s="178">
        <f t="shared" si="35"/>
        <v>0</v>
      </c>
      <c r="Y32" s="178">
        <f t="shared" si="31"/>
        <v>0</v>
      </c>
      <c r="Z32" s="178">
        <f t="shared" si="31"/>
        <v>0</v>
      </c>
      <c r="AA32" s="178">
        <f t="shared" si="31"/>
        <v>0</v>
      </c>
      <c r="AB32" s="178">
        <f t="shared" si="31"/>
        <v>0</v>
      </c>
      <c r="AC32" s="178">
        <f t="shared" si="31"/>
        <v>0</v>
      </c>
      <c r="AD32" s="178">
        <f t="shared" si="31"/>
        <v>0</v>
      </c>
      <c r="AE32" s="178">
        <f t="shared" si="31"/>
        <v>0</v>
      </c>
      <c r="AF32" s="178">
        <f t="shared" si="31"/>
        <v>0</v>
      </c>
      <c r="AG32" s="178">
        <f t="shared" si="40"/>
        <v>0</v>
      </c>
      <c r="AH32" s="178">
        <f t="shared" si="40"/>
        <v>0</v>
      </c>
      <c r="AI32" s="178">
        <f t="shared" si="40"/>
        <v>0</v>
      </c>
      <c r="AJ32" s="178">
        <f t="shared" si="40"/>
        <v>0</v>
      </c>
      <c r="AK32" s="178">
        <f t="shared" si="40"/>
        <v>0</v>
      </c>
      <c r="AL32" s="178">
        <f t="shared" si="40"/>
        <v>0</v>
      </c>
      <c r="AM32" s="178">
        <f t="shared" si="40"/>
        <v>0</v>
      </c>
      <c r="AN32" s="178">
        <f t="shared" si="40"/>
        <v>0</v>
      </c>
      <c r="AO32" s="178">
        <f t="shared" si="40"/>
        <v>0</v>
      </c>
      <c r="AP32" s="178">
        <f t="shared" si="40"/>
        <v>0</v>
      </c>
      <c r="AQ32" s="178">
        <f t="shared" si="40"/>
        <v>0</v>
      </c>
      <c r="AR32" s="178">
        <f t="shared" si="40"/>
        <v>0</v>
      </c>
      <c r="AS32" s="178">
        <f t="shared" si="40"/>
        <v>0</v>
      </c>
      <c r="AT32" s="178">
        <f t="shared" si="40"/>
        <v>0</v>
      </c>
      <c r="AU32" s="178">
        <f t="shared" si="40"/>
        <v>0</v>
      </c>
      <c r="AV32" s="178">
        <f t="shared" si="40"/>
        <v>0</v>
      </c>
      <c r="AW32" s="178">
        <f t="shared" si="36"/>
        <v>0</v>
      </c>
      <c r="AX32" s="178">
        <f t="shared" si="36"/>
        <v>0</v>
      </c>
      <c r="AY32" s="178">
        <f t="shared" si="36"/>
        <v>0</v>
      </c>
      <c r="AZ32" s="178">
        <f t="shared" si="36"/>
        <v>0</v>
      </c>
      <c r="BA32" s="178">
        <f t="shared" si="36"/>
        <v>0</v>
      </c>
      <c r="BB32" s="178">
        <f t="shared" si="36"/>
        <v>0</v>
      </c>
      <c r="BC32" s="178">
        <f t="shared" si="36"/>
        <v>0</v>
      </c>
      <c r="BD32" s="178">
        <f t="shared" si="32"/>
        <v>0</v>
      </c>
      <c r="BE32" s="178">
        <f t="shared" si="32"/>
        <v>0</v>
      </c>
      <c r="BF32" s="178">
        <f t="shared" si="32"/>
        <v>0</v>
      </c>
      <c r="BG32" s="178">
        <f t="shared" si="32"/>
        <v>0</v>
      </c>
      <c r="BH32" s="178">
        <f t="shared" si="32"/>
        <v>0</v>
      </c>
      <c r="BI32" s="178">
        <f t="shared" si="32"/>
        <v>0</v>
      </c>
      <c r="BJ32" s="178">
        <f t="shared" si="32"/>
        <v>0</v>
      </c>
      <c r="BK32" s="178">
        <f t="shared" si="32"/>
        <v>0</v>
      </c>
      <c r="BL32" s="178">
        <f t="shared" si="32"/>
        <v>0</v>
      </c>
      <c r="BM32" s="178">
        <f t="shared" si="32"/>
        <v>0</v>
      </c>
      <c r="BN32" s="178">
        <f t="shared" si="32"/>
        <v>0</v>
      </c>
      <c r="BO32" s="178">
        <f t="shared" si="32"/>
        <v>0</v>
      </c>
      <c r="BP32" s="178">
        <f t="shared" si="32"/>
        <v>0</v>
      </c>
      <c r="BQ32" s="178">
        <f t="shared" si="32"/>
        <v>0</v>
      </c>
      <c r="BR32" s="178">
        <f t="shared" si="32"/>
        <v>0</v>
      </c>
      <c r="BS32" s="178">
        <f t="shared" si="32"/>
        <v>0</v>
      </c>
      <c r="BT32" s="178">
        <f t="shared" si="24"/>
        <v>0</v>
      </c>
      <c r="BU32" s="178">
        <f t="shared" si="41"/>
        <v>0</v>
      </c>
      <c r="BV32" s="178">
        <f t="shared" si="41"/>
        <v>0</v>
      </c>
      <c r="BW32" s="178">
        <f t="shared" si="41"/>
        <v>0</v>
      </c>
      <c r="BX32" s="178">
        <f t="shared" si="41"/>
        <v>0</v>
      </c>
      <c r="BY32" s="178">
        <f t="shared" si="41"/>
        <v>0</v>
      </c>
      <c r="BZ32" s="178">
        <f t="shared" si="41"/>
        <v>0</v>
      </c>
      <c r="CA32" s="178">
        <f t="shared" si="41"/>
        <v>0</v>
      </c>
      <c r="CB32" s="178">
        <f t="shared" si="41"/>
        <v>0</v>
      </c>
      <c r="CC32" s="178">
        <f t="shared" si="41"/>
        <v>0</v>
      </c>
      <c r="CD32" s="178">
        <f t="shared" si="41"/>
        <v>0</v>
      </c>
      <c r="CE32" s="178">
        <f t="shared" si="41"/>
        <v>0</v>
      </c>
      <c r="CF32" s="178">
        <f t="shared" si="41"/>
        <v>0</v>
      </c>
      <c r="CG32" s="178">
        <f t="shared" si="41"/>
        <v>0</v>
      </c>
      <c r="CH32" s="178">
        <f t="shared" si="41"/>
        <v>0</v>
      </c>
      <c r="CI32" s="178">
        <f t="shared" si="41"/>
        <v>0</v>
      </c>
      <c r="CJ32" s="178">
        <f t="shared" si="41"/>
        <v>0</v>
      </c>
      <c r="CK32" s="178">
        <f t="shared" si="37"/>
        <v>0</v>
      </c>
      <c r="CL32" s="178">
        <f t="shared" si="37"/>
        <v>0</v>
      </c>
      <c r="CM32" s="178">
        <f t="shared" si="37"/>
        <v>0</v>
      </c>
      <c r="CN32" s="178">
        <f t="shared" si="37"/>
        <v>0</v>
      </c>
      <c r="CO32" s="178">
        <f t="shared" si="37"/>
        <v>0</v>
      </c>
      <c r="CP32" s="178">
        <f t="shared" si="37"/>
        <v>0</v>
      </c>
      <c r="CQ32" s="178">
        <f t="shared" si="37"/>
        <v>0</v>
      </c>
      <c r="CR32" s="178">
        <f t="shared" si="37"/>
        <v>0</v>
      </c>
      <c r="CS32" s="178">
        <f t="shared" si="37"/>
        <v>0</v>
      </c>
      <c r="CT32" s="178">
        <f t="shared" si="37"/>
        <v>0</v>
      </c>
      <c r="CU32" s="178">
        <f t="shared" si="37"/>
        <v>0</v>
      </c>
      <c r="CV32" s="178">
        <f t="shared" si="37"/>
        <v>0</v>
      </c>
      <c r="CW32" s="178">
        <f t="shared" si="37"/>
        <v>0</v>
      </c>
      <c r="CX32" s="178">
        <f t="shared" si="38"/>
        <v>0</v>
      </c>
      <c r="CY32" s="178">
        <f t="shared" si="38"/>
        <v>0</v>
      </c>
      <c r="CZ32" s="178">
        <f t="shared" si="38"/>
        <v>0</v>
      </c>
      <c r="DA32" s="178">
        <f t="shared" si="38"/>
        <v>0</v>
      </c>
      <c r="DB32" s="178">
        <f t="shared" si="38"/>
        <v>0</v>
      </c>
      <c r="DC32" s="178">
        <f t="shared" si="38"/>
        <v>0</v>
      </c>
      <c r="DD32" s="178">
        <f t="shared" si="38"/>
        <v>0</v>
      </c>
      <c r="DE32" s="178">
        <f t="shared" si="38"/>
        <v>0</v>
      </c>
      <c r="DF32" s="178">
        <f t="shared" si="38"/>
        <v>0</v>
      </c>
      <c r="DG32" s="178">
        <f t="shared" si="38"/>
        <v>0</v>
      </c>
      <c r="DH32" s="178">
        <f t="shared" si="38"/>
        <v>0</v>
      </c>
      <c r="DI32" s="178">
        <f t="shared" si="38"/>
        <v>0</v>
      </c>
      <c r="DJ32" s="178">
        <f t="shared" si="38"/>
        <v>0</v>
      </c>
      <c r="DK32" s="178">
        <f t="shared" si="38"/>
        <v>0</v>
      </c>
      <c r="DL32" s="178">
        <f t="shared" si="38"/>
        <v>0</v>
      </c>
      <c r="DM32" s="178">
        <f t="shared" si="38"/>
        <v>0</v>
      </c>
      <c r="DN32" s="178">
        <f t="shared" si="33"/>
        <v>0</v>
      </c>
      <c r="DO32" s="178">
        <f t="shared" si="26"/>
        <v>0</v>
      </c>
      <c r="DP32" s="178">
        <f t="shared" si="39"/>
        <v>0</v>
      </c>
      <c r="DQ32" s="178">
        <f t="shared" si="39"/>
        <v>0</v>
      </c>
      <c r="DR32" s="178">
        <f t="shared" si="39"/>
        <v>0</v>
      </c>
      <c r="DS32" s="178">
        <f t="shared" si="39"/>
        <v>0</v>
      </c>
      <c r="DT32" s="178">
        <f t="shared" si="39"/>
        <v>0</v>
      </c>
      <c r="DU32" s="178">
        <f t="shared" si="39"/>
        <v>0</v>
      </c>
      <c r="DV32" s="178">
        <f t="shared" si="39"/>
        <v>0</v>
      </c>
      <c r="DW32" s="178">
        <f t="shared" si="39"/>
        <v>0</v>
      </c>
      <c r="DX32" s="178">
        <f t="shared" si="39"/>
        <v>0</v>
      </c>
      <c r="DY32" s="178">
        <f t="shared" si="39"/>
        <v>0</v>
      </c>
      <c r="DZ32" s="178">
        <f t="shared" si="39"/>
        <v>0</v>
      </c>
      <c r="EA32" s="178">
        <f t="shared" si="39"/>
        <v>0</v>
      </c>
      <c r="EB32" s="178">
        <f t="shared" si="39"/>
        <v>0</v>
      </c>
      <c r="EC32" s="178">
        <f t="shared" si="39"/>
        <v>0</v>
      </c>
      <c r="ED32" s="178">
        <f t="shared" si="39"/>
        <v>0</v>
      </c>
      <c r="EE32" s="178">
        <f t="shared" si="39"/>
        <v>0</v>
      </c>
      <c r="EF32" s="178">
        <f t="shared" si="34"/>
        <v>0</v>
      </c>
      <c r="EG32" s="178">
        <f t="shared" si="34"/>
        <v>0</v>
      </c>
      <c r="EH32" s="178">
        <f t="shared" si="19"/>
        <v>0</v>
      </c>
      <c r="EI32" s="178">
        <f t="shared" si="19"/>
        <v>0</v>
      </c>
      <c r="EJ32" s="178">
        <f t="shared" si="19"/>
        <v>0</v>
      </c>
      <c r="EK32" s="178">
        <f t="shared" si="19"/>
        <v>0</v>
      </c>
      <c r="EL32" s="178">
        <f t="shared" si="19"/>
        <v>0</v>
      </c>
      <c r="EM32" s="178">
        <f t="shared" si="19"/>
        <v>0</v>
      </c>
      <c r="EN32" s="178">
        <f t="shared" si="19"/>
        <v>0</v>
      </c>
      <c r="EO32" s="178">
        <f t="shared" si="19"/>
        <v>0</v>
      </c>
      <c r="EP32" s="178">
        <f t="shared" si="19"/>
        <v>0</v>
      </c>
      <c r="EQ32" s="178">
        <f t="shared" si="19"/>
        <v>0</v>
      </c>
      <c r="ER32" s="178">
        <f t="shared" si="19"/>
        <v>0</v>
      </c>
      <c r="ES32" s="178">
        <f t="shared" si="19"/>
        <v>0</v>
      </c>
      <c r="ET32" s="178">
        <f t="shared" si="19"/>
        <v>0</v>
      </c>
      <c r="EU32" s="178">
        <f t="shared" si="19"/>
        <v>0</v>
      </c>
      <c r="EV32" s="178">
        <f t="shared" si="30"/>
        <v>0</v>
      </c>
      <c r="EW32" s="178">
        <f t="shared" si="30"/>
        <v>0</v>
      </c>
      <c r="EX32" s="178">
        <f t="shared" si="30"/>
        <v>0</v>
      </c>
      <c r="EY32" s="178">
        <f t="shared" si="30"/>
        <v>0</v>
      </c>
      <c r="EZ32" s="178">
        <f t="shared" si="30"/>
        <v>0</v>
      </c>
      <c r="FA32" s="178">
        <f t="shared" si="30"/>
        <v>0</v>
      </c>
      <c r="FB32" s="178">
        <f t="shared" si="30"/>
        <v>0</v>
      </c>
      <c r="FC32" s="178">
        <f t="shared" si="30"/>
        <v>0</v>
      </c>
      <c r="FD32" s="178">
        <f t="shared" si="30"/>
        <v>0</v>
      </c>
      <c r="FE32" s="178">
        <f t="shared" si="30"/>
        <v>0</v>
      </c>
      <c r="FF32" s="178">
        <f t="shared" si="30"/>
        <v>0</v>
      </c>
      <c r="FG32" s="178">
        <f t="shared" si="30"/>
        <v>0</v>
      </c>
      <c r="FH32" s="178">
        <f t="shared" si="30"/>
        <v>0</v>
      </c>
      <c r="FI32" s="178">
        <f t="shared" si="30"/>
        <v>0</v>
      </c>
      <c r="FJ32" s="178">
        <f t="shared" si="30"/>
        <v>0</v>
      </c>
      <c r="FK32" s="178">
        <f t="shared" si="30"/>
        <v>0</v>
      </c>
      <c r="FL32" s="178">
        <f t="shared" si="28"/>
        <v>0</v>
      </c>
      <c r="FM32" s="178">
        <f t="shared" si="28"/>
        <v>0</v>
      </c>
      <c r="FN32" s="178">
        <f t="shared" si="29"/>
        <v>0</v>
      </c>
      <c r="FO32" s="233">
        <f t="shared" si="29"/>
        <v>0</v>
      </c>
    </row>
    <row r="33" spans="1:171" x14ac:dyDescent="0.4">
      <c r="B33" s="227" t="s">
        <v>104</v>
      </c>
      <c r="C33" s="228">
        <v>0</v>
      </c>
      <c r="D33" s="229">
        <f t="shared" si="13"/>
        <v>0</v>
      </c>
      <c r="E33" s="230">
        <f t="shared" si="9"/>
        <v>0</v>
      </c>
      <c r="F33" s="231">
        <v>1</v>
      </c>
      <c r="G33" s="231">
        <v>1</v>
      </c>
      <c r="H33" s="232">
        <f t="shared" si="14"/>
        <v>1</v>
      </c>
      <c r="I33" s="178">
        <f t="shared" si="35"/>
        <v>0</v>
      </c>
      <c r="J33" s="178">
        <f t="shared" si="35"/>
        <v>0</v>
      </c>
      <c r="K33" s="178">
        <f t="shared" si="35"/>
        <v>0</v>
      </c>
      <c r="L33" s="178">
        <f t="shared" si="35"/>
        <v>0</v>
      </c>
      <c r="M33" s="178">
        <f t="shared" si="35"/>
        <v>0</v>
      </c>
      <c r="N33" s="178">
        <f t="shared" si="35"/>
        <v>0</v>
      </c>
      <c r="O33" s="178">
        <f t="shared" si="35"/>
        <v>0</v>
      </c>
      <c r="P33" s="178">
        <f t="shared" si="35"/>
        <v>0</v>
      </c>
      <c r="Q33" s="178">
        <f t="shared" si="35"/>
        <v>0</v>
      </c>
      <c r="R33" s="178">
        <f t="shared" si="35"/>
        <v>0</v>
      </c>
      <c r="S33" s="178">
        <f t="shared" si="35"/>
        <v>0</v>
      </c>
      <c r="T33" s="178">
        <f t="shared" si="35"/>
        <v>0</v>
      </c>
      <c r="U33" s="178">
        <f t="shared" si="35"/>
        <v>0</v>
      </c>
      <c r="V33" s="178">
        <f t="shared" si="35"/>
        <v>0</v>
      </c>
      <c r="W33" s="178">
        <f t="shared" si="35"/>
        <v>0</v>
      </c>
      <c r="X33" s="178">
        <f t="shared" si="35"/>
        <v>0</v>
      </c>
      <c r="Y33" s="178">
        <f t="shared" si="31"/>
        <v>0</v>
      </c>
      <c r="Z33" s="178">
        <f t="shared" si="31"/>
        <v>0</v>
      </c>
      <c r="AA33" s="178">
        <f t="shared" si="31"/>
        <v>0</v>
      </c>
      <c r="AB33" s="178">
        <f t="shared" si="31"/>
        <v>0</v>
      </c>
      <c r="AC33" s="178">
        <f t="shared" si="31"/>
        <v>0</v>
      </c>
      <c r="AD33" s="178">
        <f t="shared" si="31"/>
        <v>0</v>
      </c>
      <c r="AE33" s="178">
        <f t="shared" si="31"/>
        <v>0</v>
      </c>
      <c r="AF33" s="178">
        <f t="shared" si="31"/>
        <v>0</v>
      </c>
      <c r="AG33" s="178">
        <f t="shared" si="40"/>
        <v>0</v>
      </c>
      <c r="AH33" s="178">
        <f t="shared" si="40"/>
        <v>0</v>
      </c>
      <c r="AI33" s="178">
        <f t="shared" si="40"/>
        <v>0</v>
      </c>
      <c r="AJ33" s="178">
        <f t="shared" si="40"/>
        <v>0</v>
      </c>
      <c r="AK33" s="178">
        <f t="shared" si="40"/>
        <v>0</v>
      </c>
      <c r="AL33" s="178">
        <f t="shared" si="40"/>
        <v>0</v>
      </c>
      <c r="AM33" s="178">
        <f t="shared" si="40"/>
        <v>0</v>
      </c>
      <c r="AN33" s="178">
        <f t="shared" si="40"/>
        <v>0</v>
      </c>
      <c r="AO33" s="178">
        <f t="shared" si="40"/>
        <v>0</v>
      </c>
      <c r="AP33" s="178">
        <f t="shared" si="40"/>
        <v>0</v>
      </c>
      <c r="AQ33" s="178">
        <f t="shared" si="40"/>
        <v>0</v>
      </c>
      <c r="AR33" s="178">
        <f t="shared" si="40"/>
        <v>0</v>
      </c>
      <c r="AS33" s="178">
        <f t="shared" si="40"/>
        <v>0</v>
      </c>
      <c r="AT33" s="178">
        <f t="shared" si="40"/>
        <v>0</v>
      </c>
      <c r="AU33" s="178">
        <f t="shared" si="40"/>
        <v>0</v>
      </c>
      <c r="AV33" s="178">
        <f t="shared" si="40"/>
        <v>0</v>
      </c>
      <c r="AW33" s="178">
        <f t="shared" si="36"/>
        <v>0</v>
      </c>
      <c r="AX33" s="178">
        <f t="shared" si="36"/>
        <v>0</v>
      </c>
      <c r="AY33" s="178">
        <f t="shared" si="36"/>
        <v>0</v>
      </c>
      <c r="AZ33" s="178">
        <f t="shared" si="36"/>
        <v>0</v>
      </c>
      <c r="BA33" s="178">
        <f t="shared" si="36"/>
        <v>0</v>
      </c>
      <c r="BB33" s="178">
        <f t="shared" si="36"/>
        <v>0</v>
      </c>
      <c r="BC33" s="178">
        <f t="shared" si="36"/>
        <v>0</v>
      </c>
      <c r="BD33" s="178">
        <f t="shared" si="32"/>
        <v>0</v>
      </c>
      <c r="BE33" s="178">
        <f t="shared" si="32"/>
        <v>0</v>
      </c>
      <c r="BF33" s="178">
        <f t="shared" si="32"/>
        <v>0</v>
      </c>
      <c r="BG33" s="178">
        <f t="shared" si="32"/>
        <v>0</v>
      </c>
      <c r="BH33" s="178">
        <f t="shared" si="32"/>
        <v>0</v>
      </c>
      <c r="BI33" s="178">
        <f t="shared" si="32"/>
        <v>0</v>
      </c>
      <c r="BJ33" s="178">
        <f t="shared" si="32"/>
        <v>0</v>
      </c>
      <c r="BK33" s="178">
        <f t="shared" si="32"/>
        <v>0</v>
      </c>
      <c r="BL33" s="178">
        <f t="shared" si="32"/>
        <v>0</v>
      </c>
      <c r="BM33" s="178">
        <f t="shared" si="32"/>
        <v>0</v>
      </c>
      <c r="BN33" s="178">
        <f t="shared" si="32"/>
        <v>0</v>
      </c>
      <c r="BO33" s="178">
        <f t="shared" si="32"/>
        <v>0</v>
      </c>
      <c r="BP33" s="178">
        <f t="shared" si="32"/>
        <v>0</v>
      </c>
      <c r="BQ33" s="178">
        <f t="shared" si="32"/>
        <v>0</v>
      </c>
      <c r="BR33" s="178">
        <f t="shared" si="32"/>
        <v>0</v>
      </c>
      <c r="BS33" s="178">
        <f t="shared" si="32"/>
        <v>0</v>
      </c>
      <c r="BT33" s="178">
        <f t="shared" si="24"/>
        <v>0</v>
      </c>
      <c r="BU33" s="178">
        <f t="shared" si="41"/>
        <v>0</v>
      </c>
      <c r="BV33" s="178">
        <f t="shared" si="41"/>
        <v>0</v>
      </c>
      <c r="BW33" s="178">
        <f t="shared" si="41"/>
        <v>0</v>
      </c>
      <c r="BX33" s="178">
        <f t="shared" si="41"/>
        <v>0</v>
      </c>
      <c r="BY33" s="178">
        <f t="shared" si="41"/>
        <v>0</v>
      </c>
      <c r="BZ33" s="178">
        <f t="shared" si="41"/>
        <v>0</v>
      </c>
      <c r="CA33" s="178">
        <f t="shared" si="41"/>
        <v>0</v>
      </c>
      <c r="CB33" s="178">
        <f t="shared" si="41"/>
        <v>0</v>
      </c>
      <c r="CC33" s="178">
        <f t="shared" si="41"/>
        <v>0</v>
      </c>
      <c r="CD33" s="178">
        <f t="shared" si="41"/>
        <v>0</v>
      </c>
      <c r="CE33" s="178">
        <f t="shared" si="41"/>
        <v>0</v>
      </c>
      <c r="CF33" s="178">
        <f t="shared" si="41"/>
        <v>0</v>
      </c>
      <c r="CG33" s="178">
        <f t="shared" si="41"/>
        <v>0</v>
      </c>
      <c r="CH33" s="178">
        <f t="shared" si="41"/>
        <v>0</v>
      </c>
      <c r="CI33" s="178">
        <f t="shared" si="41"/>
        <v>0</v>
      </c>
      <c r="CJ33" s="178">
        <f t="shared" si="41"/>
        <v>0</v>
      </c>
      <c r="CK33" s="178">
        <f t="shared" si="37"/>
        <v>0</v>
      </c>
      <c r="CL33" s="178">
        <f t="shared" si="37"/>
        <v>0</v>
      </c>
      <c r="CM33" s="178">
        <f t="shared" si="37"/>
        <v>0</v>
      </c>
      <c r="CN33" s="178">
        <f t="shared" si="37"/>
        <v>0</v>
      </c>
      <c r="CO33" s="178">
        <f t="shared" si="37"/>
        <v>0</v>
      </c>
      <c r="CP33" s="178">
        <f t="shared" si="37"/>
        <v>0</v>
      </c>
      <c r="CQ33" s="178">
        <f t="shared" si="37"/>
        <v>0</v>
      </c>
      <c r="CR33" s="178">
        <f t="shared" si="37"/>
        <v>0</v>
      </c>
      <c r="CS33" s="178">
        <f t="shared" si="37"/>
        <v>0</v>
      </c>
      <c r="CT33" s="178">
        <f t="shared" si="37"/>
        <v>0</v>
      </c>
      <c r="CU33" s="178">
        <f t="shared" si="37"/>
        <v>0</v>
      </c>
      <c r="CV33" s="178">
        <f t="shared" si="37"/>
        <v>0</v>
      </c>
      <c r="CW33" s="178">
        <f t="shared" si="37"/>
        <v>0</v>
      </c>
      <c r="CX33" s="178">
        <f t="shared" si="38"/>
        <v>0</v>
      </c>
      <c r="CY33" s="178">
        <f t="shared" si="38"/>
        <v>0</v>
      </c>
      <c r="CZ33" s="178">
        <f t="shared" si="38"/>
        <v>0</v>
      </c>
      <c r="DA33" s="178">
        <f t="shared" si="38"/>
        <v>0</v>
      </c>
      <c r="DB33" s="178">
        <f t="shared" si="38"/>
        <v>0</v>
      </c>
      <c r="DC33" s="178">
        <f t="shared" si="38"/>
        <v>0</v>
      </c>
      <c r="DD33" s="178">
        <f t="shared" si="38"/>
        <v>0</v>
      </c>
      <c r="DE33" s="178">
        <f t="shared" si="38"/>
        <v>0</v>
      </c>
      <c r="DF33" s="178">
        <f t="shared" si="38"/>
        <v>0</v>
      </c>
      <c r="DG33" s="178">
        <f t="shared" si="38"/>
        <v>0</v>
      </c>
      <c r="DH33" s="178">
        <f t="shared" si="38"/>
        <v>0</v>
      </c>
      <c r="DI33" s="178">
        <f t="shared" si="38"/>
        <v>0</v>
      </c>
      <c r="DJ33" s="178">
        <f t="shared" si="38"/>
        <v>0</v>
      </c>
      <c r="DK33" s="178">
        <f t="shared" si="38"/>
        <v>0</v>
      </c>
      <c r="DL33" s="178">
        <f t="shared" si="38"/>
        <v>0</v>
      </c>
      <c r="DM33" s="178">
        <f t="shared" si="38"/>
        <v>0</v>
      </c>
      <c r="DN33" s="178">
        <f t="shared" si="33"/>
        <v>0</v>
      </c>
      <c r="DO33" s="178">
        <f t="shared" si="26"/>
        <v>0</v>
      </c>
      <c r="DP33" s="178">
        <f t="shared" si="39"/>
        <v>0</v>
      </c>
      <c r="DQ33" s="178">
        <f t="shared" si="39"/>
        <v>0</v>
      </c>
      <c r="DR33" s="178">
        <f t="shared" si="39"/>
        <v>0</v>
      </c>
      <c r="DS33" s="178">
        <f t="shared" si="39"/>
        <v>0</v>
      </c>
      <c r="DT33" s="178">
        <f t="shared" si="39"/>
        <v>0</v>
      </c>
      <c r="DU33" s="178">
        <f t="shared" si="39"/>
        <v>0</v>
      </c>
      <c r="DV33" s="178">
        <f t="shared" si="39"/>
        <v>0</v>
      </c>
      <c r="DW33" s="178">
        <f t="shared" si="39"/>
        <v>0</v>
      </c>
      <c r="DX33" s="178">
        <f t="shared" si="39"/>
        <v>0</v>
      </c>
      <c r="DY33" s="178">
        <f t="shared" si="39"/>
        <v>0</v>
      </c>
      <c r="DZ33" s="178">
        <f t="shared" si="39"/>
        <v>0</v>
      </c>
      <c r="EA33" s="178">
        <f t="shared" si="39"/>
        <v>0</v>
      </c>
      <c r="EB33" s="178">
        <f t="shared" si="39"/>
        <v>0</v>
      </c>
      <c r="EC33" s="178">
        <f t="shared" si="39"/>
        <v>0</v>
      </c>
      <c r="ED33" s="178">
        <f t="shared" si="39"/>
        <v>0</v>
      </c>
      <c r="EE33" s="178">
        <f t="shared" si="39"/>
        <v>0</v>
      </c>
      <c r="EF33" s="178">
        <f t="shared" si="34"/>
        <v>0</v>
      </c>
      <c r="EG33" s="178">
        <f t="shared" si="34"/>
        <v>0</v>
      </c>
      <c r="EH33" s="178">
        <f t="shared" si="19"/>
        <v>0</v>
      </c>
      <c r="EI33" s="178">
        <f t="shared" si="19"/>
        <v>0</v>
      </c>
      <c r="EJ33" s="178">
        <f t="shared" si="19"/>
        <v>0</v>
      </c>
      <c r="EK33" s="178">
        <f t="shared" si="19"/>
        <v>0</v>
      </c>
      <c r="EL33" s="178">
        <f t="shared" si="19"/>
        <v>0</v>
      </c>
      <c r="EM33" s="178">
        <f t="shared" si="19"/>
        <v>0</v>
      </c>
      <c r="EN33" s="178">
        <f t="shared" si="19"/>
        <v>0</v>
      </c>
      <c r="EO33" s="178">
        <f t="shared" si="19"/>
        <v>0</v>
      </c>
      <c r="EP33" s="178">
        <f t="shared" si="19"/>
        <v>0</v>
      </c>
      <c r="EQ33" s="178">
        <f t="shared" si="19"/>
        <v>0</v>
      </c>
      <c r="ER33" s="178">
        <f t="shared" si="19"/>
        <v>0</v>
      </c>
      <c r="ES33" s="178">
        <f t="shared" si="19"/>
        <v>0</v>
      </c>
      <c r="ET33" s="178">
        <f t="shared" si="19"/>
        <v>0</v>
      </c>
      <c r="EU33" s="178">
        <f t="shared" si="19"/>
        <v>0</v>
      </c>
      <c r="EV33" s="178">
        <f t="shared" si="30"/>
        <v>0</v>
      </c>
      <c r="EW33" s="178">
        <f t="shared" si="30"/>
        <v>0</v>
      </c>
      <c r="EX33" s="178">
        <f t="shared" si="30"/>
        <v>0</v>
      </c>
      <c r="EY33" s="178">
        <f t="shared" si="30"/>
        <v>0</v>
      </c>
      <c r="EZ33" s="178">
        <f t="shared" si="30"/>
        <v>0</v>
      </c>
      <c r="FA33" s="178">
        <f t="shared" si="30"/>
        <v>0</v>
      </c>
      <c r="FB33" s="178">
        <f t="shared" si="30"/>
        <v>0</v>
      </c>
      <c r="FC33" s="178">
        <f t="shared" si="30"/>
        <v>0</v>
      </c>
      <c r="FD33" s="178">
        <f t="shared" si="30"/>
        <v>0</v>
      </c>
      <c r="FE33" s="178">
        <f t="shared" si="30"/>
        <v>0</v>
      </c>
      <c r="FF33" s="178">
        <f t="shared" si="30"/>
        <v>0</v>
      </c>
      <c r="FG33" s="178">
        <f t="shared" si="30"/>
        <v>0</v>
      </c>
      <c r="FH33" s="178">
        <f t="shared" si="30"/>
        <v>0</v>
      </c>
      <c r="FI33" s="178">
        <f t="shared" si="30"/>
        <v>0</v>
      </c>
      <c r="FJ33" s="178">
        <f t="shared" si="30"/>
        <v>0</v>
      </c>
      <c r="FK33" s="178">
        <f t="shared" si="30"/>
        <v>0</v>
      </c>
      <c r="FL33" s="178">
        <f t="shared" si="28"/>
        <v>0</v>
      </c>
      <c r="FM33" s="178">
        <f t="shared" si="28"/>
        <v>0</v>
      </c>
      <c r="FN33" s="178">
        <f t="shared" si="29"/>
        <v>0</v>
      </c>
      <c r="FO33" s="233">
        <f t="shared" si="29"/>
        <v>0</v>
      </c>
    </row>
    <row r="34" spans="1:171" x14ac:dyDescent="0.4">
      <c r="B34" s="234" t="s">
        <v>105</v>
      </c>
      <c r="C34" s="235">
        <v>0</v>
      </c>
      <c r="D34" s="236">
        <f t="shared" si="13"/>
        <v>0</v>
      </c>
      <c r="E34" s="237">
        <f t="shared" si="9"/>
        <v>0</v>
      </c>
      <c r="F34" s="238">
        <v>1</v>
      </c>
      <c r="G34" s="238">
        <v>1</v>
      </c>
      <c r="H34" s="239">
        <f t="shared" si="14"/>
        <v>1</v>
      </c>
      <c r="I34" s="240">
        <f t="shared" si="35"/>
        <v>0</v>
      </c>
      <c r="J34" s="240">
        <f t="shared" si="35"/>
        <v>0</v>
      </c>
      <c r="K34" s="240">
        <f t="shared" si="35"/>
        <v>0</v>
      </c>
      <c r="L34" s="240">
        <f t="shared" si="35"/>
        <v>0</v>
      </c>
      <c r="M34" s="240">
        <f t="shared" si="35"/>
        <v>0</v>
      </c>
      <c r="N34" s="240">
        <f t="shared" si="35"/>
        <v>0</v>
      </c>
      <c r="O34" s="240">
        <f t="shared" si="35"/>
        <v>0</v>
      </c>
      <c r="P34" s="240">
        <f t="shared" si="35"/>
        <v>0</v>
      </c>
      <c r="Q34" s="240">
        <f t="shared" si="35"/>
        <v>0</v>
      </c>
      <c r="R34" s="240">
        <f t="shared" si="35"/>
        <v>0</v>
      </c>
      <c r="S34" s="240">
        <f t="shared" si="35"/>
        <v>0</v>
      </c>
      <c r="T34" s="240">
        <f t="shared" si="35"/>
        <v>0</v>
      </c>
      <c r="U34" s="240">
        <f t="shared" si="35"/>
        <v>0</v>
      </c>
      <c r="V34" s="240">
        <f t="shared" si="35"/>
        <v>0</v>
      </c>
      <c r="W34" s="240">
        <f t="shared" si="35"/>
        <v>0</v>
      </c>
      <c r="X34" s="240">
        <f t="shared" si="35"/>
        <v>0</v>
      </c>
      <c r="Y34" s="240">
        <f t="shared" si="31"/>
        <v>0</v>
      </c>
      <c r="Z34" s="240">
        <f t="shared" si="31"/>
        <v>0</v>
      </c>
      <c r="AA34" s="240">
        <f t="shared" si="31"/>
        <v>0</v>
      </c>
      <c r="AB34" s="240">
        <f t="shared" si="31"/>
        <v>0</v>
      </c>
      <c r="AC34" s="240">
        <f t="shared" si="31"/>
        <v>0</v>
      </c>
      <c r="AD34" s="240">
        <f t="shared" si="31"/>
        <v>0</v>
      </c>
      <c r="AE34" s="240">
        <f t="shared" si="31"/>
        <v>0</v>
      </c>
      <c r="AF34" s="240">
        <f t="shared" si="31"/>
        <v>0</v>
      </c>
      <c r="AG34" s="240">
        <f t="shared" si="40"/>
        <v>0</v>
      </c>
      <c r="AH34" s="240">
        <f t="shared" si="40"/>
        <v>0</v>
      </c>
      <c r="AI34" s="240">
        <f t="shared" si="40"/>
        <v>0</v>
      </c>
      <c r="AJ34" s="240">
        <f t="shared" si="40"/>
        <v>0</v>
      </c>
      <c r="AK34" s="240">
        <f t="shared" si="40"/>
        <v>0</v>
      </c>
      <c r="AL34" s="240">
        <f t="shared" si="40"/>
        <v>0</v>
      </c>
      <c r="AM34" s="240">
        <f t="shared" si="40"/>
        <v>0</v>
      </c>
      <c r="AN34" s="240">
        <f t="shared" si="40"/>
        <v>0</v>
      </c>
      <c r="AO34" s="240">
        <f t="shared" si="40"/>
        <v>0</v>
      </c>
      <c r="AP34" s="240">
        <f t="shared" si="40"/>
        <v>0</v>
      </c>
      <c r="AQ34" s="240">
        <f t="shared" si="40"/>
        <v>0</v>
      </c>
      <c r="AR34" s="240">
        <f t="shared" si="40"/>
        <v>0</v>
      </c>
      <c r="AS34" s="240">
        <f t="shared" si="40"/>
        <v>0</v>
      </c>
      <c r="AT34" s="240">
        <f t="shared" si="40"/>
        <v>0</v>
      </c>
      <c r="AU34" s="240">
        <f t="shared" si="40"/>
        <v>0</v>
      </c>
      <c r="AV34" s="240">
        <f t="shared" si="40"/>
        <v>0</v>
      </c>
      <c r="AW34" s="240">
        <f t="shared" si="36"/>
        <v>0</v>
      </c>
      <c r="AX34" s="240">
        <f t="shared" si="36"/>
        <v>0</v>
      </c>
      <c r="AY34" s="240">
        <f t="shared" si="36"/>
        <v>0</v>
      </c>
      <c r="AZ34" s="240">
        <f t="shared" si="36"/>
        <v>0</v>
      </c>
      <c r="BA34" s="240">
        <f t="shared" si="36"/>
        <v>0</v>
      </c>
      <c r="BB34" s="240">
        <f t="shared" si="36"/>
        <v>0</v>
      </c>
      <c r="BC34" s="240">
        <f t="shared" si="36"/>
        <v>0</v>
      </c>
      <c r="BD34" s="240">
        <f t="shared" si="32"/>
        <v>0</v>
      </c>
      <c r="BE34" s="240">
        <f t="shared" si="32"/>
        <v>0</v>
      </c>
      <c r="BF34" s="240">
        <f t="shared" si="32"/>
        <v>0</v>
      </c>
      <c r="BG34" s="240">
        <f t="shared" si="32"/>
        <v>0</v>
      </c>
      <c r="BH34" s="240">
        <f t="shared" si="32"/>
        <v>0</v>
      </c>
      <c r="BI34" s="240">
        <f t="shared" si="32"/>
        <v>0</v>
      </c>
      <c r="BJ34" s="240">
        <f t="shared" si="32"/>
        <v>0</v>
      </c>
      <c r="BK34" s="240">
        <f t="shared" si="32"/>
        <v>0</v>
      </c>
      <c r="BL34" s="240">
        <f t="shared" si="32"/>
        <v>0</v>
      </c>
      <c r="BM34" s="240">
        <f t="shared" si="32"/>
        <v>0</v>
      </c>
      <c r="BN34" s="240">
        <f t="shared" si="32"/>
        <v>0</v>
      </c>
      <c r="BO34" s="240">
        <f t="shared" si="32"/>
        <v>0</v>
      </c>
      <c r="BP34" s="240">
        <f t="shared" si="32"/>
        <v>0</v>
      </c>
      <c r="BQ34" s="240">
        <f t="shared" si="32"/>
        <v>0</v>
      </c>
      <c r="BR34" s="240">
        <f t="shared" si="32"/>
        <v>0</v>
      </c>
      <c r="BS34" s="240">
        <f t="shared" si="32"/>
        <v>0</v>
      </c>
      <c r="BT34" s="240">
        <f t="shared" si="24"/>
        <v>0</v>
      </c>
      <c r="BU34" s="240">
        <f t="shared" si="41"/>
        <v>0</v>
      </c>
      <c r="BV34" s="240">
        <f t="shared" si="41"/>
        <v>0</v>
      </c>
      <c r="BW34" s="240">
        <f t="shared" si="41"/>
        <v>0</v>
      </c>
      <c r="BX34" s="240">
        <f t="shared" si="41"/>
        <v>0</v>
      </c>
      <c r="BY34" s="240">
        <f t="shared" si="41"/>
        <v>0</v>
      </c>
      <c r="BZ34" s="240">
        <f t="shared" si="41"/>
        <v>0</v>
      </c>
      <c r="CA34" s="240">
        <f t="shared" si="41"/>
        <v>0</v>
      </c>
      <c r="CB34" s="240">
        <f t="shared" si="41"/>
        <v>0</v>
      </c>
      <c r="CC34" s="240">
        <f t="shared" si="41"/>
        <v>0</v>
      </c>
      <c r="CD34" s="240">
        <f t="shared" si="41"/>
        <v>0</v>
      </c>
      <c r="CE34" s="240">
        <f t="shared" si="41"/>
        <v>0</v>
      </c>
      <c r="CF34" s="240">
        <f t="shared" si="41"/>
        <v>0</v>
      </c>
      <c r="CG34" s="240">
        <f t="shared" si="41"/>
        <v>0</v>
      </c>
      <c r="CH34" s="240">
        <f t="shared" si="41"/>
        <v>0</v>
      </c>
      <c r="CI34" s="240">
        <f t="shared" si="41"/>
        <v>0</v>
      </c>
      <c r="CJ34" s="240">
        <f t="shared" si="41"/>
        <v>0</v>
      </c>
      <c r="CK34" s="240">
        <f t="shared" si="37"/>
        <v>0</v>
      </c>
      <c r="CL34" s="240">
        <f t="shared" si="37"/>
        <v>0</v>
      </c>
      <c r="CM34" s="240">
        <f t="shared" si="37"/>
        <v>0</v>
      </c>
      <c r="CN34" s="240">
        <f t="shared" si="37"/>
        <v>0</v>
      </c>
      <c r="CO34" s="240">
        <f t="shared" si="37"/>
        <v>0</v>
      </c>
      <c r="CP34" s="240">
        <f t="shared" si="37"/>
        <v>0</v>
      </c>
      <c r="CQ34" s="240">
        <f t="shared" si="37"/>
        <v>0</v>
      </c>
      <c r="CR34" s="240">
        <f t="shared" si="37"/>
        <v>0</v>
      </c>
      <c r="CS34" s="240">
        <f t="shared" si="37"/>
        <v>0</v>
      </c>
      <c r="CT34" s="240">
        <f t="shared" si="37"/>
        <v>0</v>
      </c>
      <c r="CU34" s="240">
        <f t="shared" si="37"/>
        <v>0</v>
      </c>
      <c r="CV34" s="240">
        <f t="shared" si="37"/>
        <v>0</v>
      </c>
      <c r="CW34" s="240">
        <f t="shared" si="37"/>
        <v>0</v>
      </c>
      <c r="CX34" s="240">
        <f t="shared" si="38"/>
        <v>0</v>
      </c>
      <c r="CY34" s="240">
        <f t="shared" si="38"/>
        <v>0</v>
      </c>
      <c r="CZ34" s="240">
        <f t="shared" si="38"/>
        <v>0</v>
      </c>
      <c r="DA34" s="240">
        <f t="shared" si="38"/>
        <v>0</v>
      </c>
      <c r="DB34" s="240">
        <f t="shared" si="38"/>
        <v>0</v>
      </c>
      <c r="DC34" s="240">
        <f t="shared" si="38"/>
        <v>0</v>
      </c>
      <c r="DD34" s="240">
        <f t="shared" si="38"/>
        <v>0</v>
      </c>
      <c r="DE34" s="240">
        <f t="shared" si="38"/>
        <v>0</v>
      </c>
      <c r="DF34" s="240">
        <f t="shared" si="38"/>
        <v>0</v>
      </c>
      <c r="DG34" s="240">
        <f t="shared" si="38"/>
        <v>0</v>
      </c>
      <c r="DH34" s="240">
        <f t="shared" si="38"/>
        <v>0</v>
      </c>
      <c r="DI34" s="240">
        <f t="shared" si="38"/>
        <v>0</v>
      </c>
      <c r="DJ34" s="240">
        <f t="shared" si="38"/>
        <v>0</v>
      </c>
      <c r="DK34" s="240">
        <f t="shared" si="38"/>
        <v>0</v>
      </c>
      <c r="DL34" s="240">
        <f t="shared" si="38"/>
        <v>0</v>
      </c>
      <c r="DM34" s="240">
        <f t="shared" si="38"/>
        <v>0</v>
      </c>
      <c r="DN34" s="240">
        <f t="shared" si="33"/>
        <v>0</v>
      </c>
      <c r="DO34" s="240">
        <f t="shared" si="26"/>
        <v>0</v>
      </c>
      <c r="DP34" s="240">
        <f t="shared" si="39"/>
        <v>0</v>
      </c>
      <c r="DQ34" s="240">
        <f t="shared" si="39"/>
        <v>0</v>
      </c>
      <c r="DR34" s="240">
        <f t="shared" si="39"/>
        <v>0</v>
      </c>
      <c r="DS34" s="240">
        <f t="shared" si="39"/>
        <v>0</v>
      </c>
      <c r="DT34" s="240">
        <f t="shared" si="39"/>
        <v>0</v>
      </c>
      <c r="DU34" s="240">
        <f t="shared" si="39"/>
        <v>0</v>
      </c>
      <c r="DV34" s="240">
        <f t="shared" si="39"/>
        <v>0</v>
      </c>
      <c r="DW34" s="240">
        <f t="shared" si="39"/>
        <v>0</v>
      </c>
      <c r="DX34" s="240">
        <f t="shared" si="39"/>
        <v>0</v>
      </c>
      <c r="DY34" s="240">
        <f t="shared" si="39"/>
        <v>0</v>
      </c>
      <c r="DZ34" s="240">
        <f t="shared" si="39"/>
        <v>0</v>
      </c>
      <c r="EA34" s="240">
        <f t="shared" si="39"/>
        <v>0</v>
      </c>
      <c r="EB34" s="240">
        <f t="shared" si="39"/>
        <v>0</v>
      </c>
      <c r="EC34" s="240">
        <f t="shared" si="39"/>
        <v>0</v>
      </c>
      <c r="ED34" s="240">
        <f t="shared" si="39"/>
        <v>0</v>
      </c>
      <c r="EE34" s="240">
        <f t="shared" si="39"/>
        <v>0</v>
      </c>
      <c r="EF34" s="240">
        <f t="shared" si="34"/>
        <v>0</v>
      </c>
      <c r="EG34" s="240">
        <f t="shared" si="34"/>
        <v>0</v>
      </c>
      <c r="EH34" s="240">
        <f t="shared" si="19"/>
        <v>0</v>
      </c>
      <c r="EI34" s="240">
        <f t="shared" si="19"/>
        <v>0</v>
      </c>
      <c r="EJ34" s="240">
        <f t="shared" si="19"/>
        <v>0</v>
      </c>
      <c r="EK34" s="240">
        <f t="shared" si="19"/>
        <v>0</v>
      </c>
      <c r="EL34" s="240">
        <f t="shared" si="19"/>
        <v>0</v>
      </c>
      <c r="EM34" s="240">
        <f t="shared" si="19"/>
        <v>0</v>
      </c>
      <c r="EN34" s="240">
        <f t="shared" si="19"/>
        <v>0</v>
      </c>
      <c r="EO34" s="240">
        <f t="shared" si="19"/>
        <v>0</v>
      </c>
      <c r="EP34" s="240">
        <f t="shared" si="19"/>
        <v>0</v>
      </c>
      <c r="EQ34" s="240">
        <f t="shared" si="19"/>
        <v>0</v>
      </c>
      <c r="ER34" s="240">
        <f t="shared" si="19"/>
        <v>0</v>
      </c>
      <c r="ES34" s="240">
        <f t="shared" si="19"/>
        <v>0</v>
      </c>
      <c r="ET34" s="240">
        <f t="shared" si="19"/>
        <v>0</v>
      </c>
      <c r="EU34" s="240">
        <f t="shared" si="19"/>
        <v>0</v>
      </c>
      <c r="EV34" s="240">
        <f t="shared" si="30"/>
        <v>0</v>
      </c>
      <c r="EW34" s="240">
        <f t="shared" si="30"/>
        <v>0</v>
      </c>
      <c r="EX34" s="240">
        <f t="shared" si="30"/>
        <v>0</v>
      </c>
      <c r="EY34" s="240">
        <f t="shared" si="30"/>
        <v>0</v>
      </c>
      <c r="EZ34" s="240">
        <f t="shared" si="30"/>
        <v>0</v>
      </c>
      <c r="FA34" s="240">
        <f t="shared" si="30"/>
        <v>0</v>
      </c>
      <c r="FB34" s="240">
        <f t="shared" si="30"/>
        <v>0</v>
      </c>
      <c r="FC34" s="240">
        <f t="shared" si="30"/>
        <v>0</v>
      </c>
      <c r="FD34" s="240">
        <f t="shared" si="30"/>
        <v>0</v>
      </c>
      <c r="FE34" s="240">
        <f t="shared" si="30"/>
        <v>0</v>
      </c>
      <c r="FF34" s="240">
        <f t="shared" si="30"/>
        <v>0</v>
      </c>
      <c r="FG34" s="240">
        <f t="shared" si="30"/>
        <v>0</v>
      </c>
      <c r="FH34" s="240">
        <f t="shared" si="30"/>
        <v>0</v>
      </c>
      <c r="FI34" s="240">
        <f t="shared" si="30"/>
        <v>0</v>
      </c>
      <c r="FJ34" s="240">
        <f t="shared" si="30"/>
        <v>0</v>
      </c>
      <c r="FK34" s="240">
        <f t="shared" si="30"/>
        <v>0</v>
      </c>
      <c r="FL34" s="240">
        <f t="shared" si="28"/>
        <v>0</v>
      </c>
      <c r="FM34" s="240">
        <f t="shared" si="28"/>
        <v>0</v>
      </c>
      <c r="FN34" s="240">
        <f t="shared" si="29"/>
        <v>0</v>
      </c>
      <c r="FO34" s="90">
        <f t="shared" si="29"/>
        <v>0</v>
      </c>
    </row>
    <row r="35" spans="1:171" x14ac:dyDescent="0.4">
      <c r="C35" s="241"/>
      <c r="D35" s="241"/>
      <c r="H35" s="242"/>
      <c r="I35" s="243"/>
      <c r="J35" s="243"/>
      <c r="K35" s="243"/>
      <c r="L35" s="243"/>
      <c r="M35" s="243"/>
      <c r="N35" s="243"/>
      <c r="O35" s="243"/>
      <c r="P35" s="243"/>
      <c r="Q35" s="243"/>
      <c r="R35" s="243"/>
      <c r="S35" s="243"/>
      <c r="T35" s="243"/>
      <c r="U35" s="243"/>
      <c r="V35" s="243"/>
      <c r="W35" s="243"/>
      <c r="X35" s="243"/>
      <c r="Y35" s="243"/>
      <c r="Z35" s="243"/>
      <c r="AA35" s="243"/>
      <c r="AB35" s="243"/>
      <c r="AC35" s="243"/>
      <c r="AD35" s="243"/>
      <c r="AE35" s="243"/>
      <c r="AF35" s="243"/>
      <c r="AG35" s="243"/>
      <c r="AH35" s="243"/>
      <c r="AI35" s="243"/>
      <c r="AJ35" s="243"/>
      <c r="AK35" s="243"/>
      <c r="AL35" s="243"/>
      <c r="AM35" s="243"/>
      <c r="AN35" s="243"/>
      <c r="AO35" s="243"/>
      <c r="AP35" s="243"/>
      <c r="AQ35" s="243"/>
      <c r="AR35" s="243"/>
      <c r="AS35" s="243"/>
      <c r="AT35" s="243"/>
      <c r="AU35" s="243"/>
      <c r="AV35" s="243"/>
      <c r="AW35" s="243"/>
      <c r="AX35" s="243"/>
      <c r="AY35" s="243"/>
      <c r="AZ35" s="243"/>
      <c r="BA35" s="243"/>
      <c r="BB35" s="243"/>
      <c r="BC35" s="243"/>
      <c r="BD35" s="243"/>
      <c r="BE35" s="243"/>
      <c r="BF35" s="243"/>
      <c r="BG35" s="243"/>
      <c r="BH35" s="243"/>
      <c r="BI35" s="243"/>
      <c r="BJ35" s="243"/>
      <c r="BK35" s="243"/>
      <c r="BL35" s="243"/>
      <c r="BM35" s="243"/>
      <c r="BN35" s="243"/>
      <c r="BO35" s="243"/>
      <c r="BP35" s="243"/>
      <c r="BQ35" s="243"/>
      <c r="BR35" s="243"/>
      <c r="BS35" s="243"/>
      <c r="BT35" s="243"/>
      <c r="BU35" s="243"/>
      <c r="BV35" s="243"/>
      <c r="BW35" s="243"/>
      <c r="BX35" s="243"/>
      <c r="BY35" s="243"/>
      <c r="BZ35" s="243"/>
      <c r="CA35" s="243"/>
      <c r="CB35" s="243"/>
      <c r="CC35" s="243"/>
      <c r="CD35" s="243"/>
      <c r="CE35" s="243"/>
      <c r="CF35" s="243"/>
      <c r="CG35" s="243"/>
      <c r="CH35" s="243"/>
      <c r="CI35" s="243"/>
      <c r="CJ35" s="243"/>
      <c r="CK35" s="243"/>
      <c r="CL35" s="243"/>
      <c r="CM35" s="243"/>
      <c r="CN35" s="243"/>
      <c r="CO35" s="243"/>
      <c r="CP35" s="243"/>
      <c r="CQ35" s="243"/>
      <c r="CR35" s="243"/>
      <c r="CS35" s="243"/>
      <c r="CT35" s="243"/>
      <c r="CU35" s="243"/>
      <c r="CV35" s="243"/>
      <c r="CW35" s="243"/>
      <c r="CX35" s="243"/>
      <c r="CY35" s="243"/>
      <c r="CZ35" s="243"/>
      <c r="DA35" s="243"/>
      <c r="DB35" s="243"/>
      <c r="DC35" s="243"/>
      <c r="DD35" s="243"/>
      <c r="DE35" s="243"/>
      <c r="DF35" s="243"/>
      <c r="DG35" s="243"/>
      <c r="DH35" s="243"/>
      <c r="DI35" s="243"/>
      <c r="DJ35" s="243"/>
      <c r="DK35" s="243"/>
      <c r="DL35" s="243"/>
      <c r="DM35" s="243"/>
      <c r="DN35" s="243"/>
      <c r="DO35" s="243"/>
      <c r="DP35" s="243"/>
      <c r="DQ35" s="243"/>
      <c r="DR35" s="243"/>
      <c r="DS35" s="243"/>
      <c r="DT35" s="243"/>
      <c r="DU35" s="243"/>
      <c r="DV35" s="243"/>
      <c r="DW35" s="243"/>
      <c r="DX35" s="243"/>
      <c r="DY35" s="243"/>
      <c r="DZ35" s="243"/>
      <c r="EA35" s="243"/>
      <c r="EB35" s="243"/>
      <c r="EC35" s="243"/>
      <c r="ED35" s="243"/>
      <c r="EE35" s="243"/>
      <c r="EF35" s="243"/>
      <c r="EG35" s="243"/>
      <c r="EH35" s="243"/>
      <c r="EI35" s="243"/>
      <c r="EJ35" s="243"/>
      <c r="EK35" s="243"/>
      <c r="EL35" s="243"/>
      <c r="EM35" s="243"/>
      <c r="EN35" s="243"/>
      <c r="EO35" s="243"/>
      <c r="EP35" s="243"/>
      <c r="EQ35" s="243"/>
      <c r="ER35" s="243"/>
      <c r="ES35" s="243"/>
      <c r="ET35" s="243"/>
      <c r="EU35" s="243"/>
      <c r="EV35" s="243"/>
      <c r="EW35" s="243"/>
      <c r="EX35" s="243"/>
      <c r="EY35" s="243"/>
      <c r="EZ35" s="243"/>
      <c r="FA35" s="243"/>
      <c r="FB35" s="243"/>
      <c r="FC35" s="243"/>
      <c r="FD35" s="243"/>
      <c r="FE35" s="243"/>
      <c r="FF35" s="243"/>
      <c r="FG35" s="243"/>
      <c r="FH35" s="243"/>
      <c r="FI35" s="243"/>
      <c r="FJ35" s="243"/>
      <c r="FK35" s="243"/>
      <c r="FL35" s="243"/>
      <c r="FM35" s="243"/>
      <c r="FN35" s="243"/>
      <c r="FO35" s="243" t="s">
        <v>128</v>
      </c>
    </row>
    <row r="36" spans="1:171" x14ac:dyDescent="0.4">
      <c r="B36" s="244" t="s">
        <v>106</v>
      </c>
      <c r="C36" s="306">
        <f>SUM(C5:C34)</f>
        <v>500000</v>
      </c>
      <c r="D36" s="306">
        <f>SUM(D5:D35)</f>
        <v>0</v>
      </c>
      <c r="E36" s="245">
        <f>SUM(E5:E34)</f>
        <v>3571.4285714285716</v>
      </c>
      <c r="F36" s="307">
        <f t="array" ref="F36">MIN(IF($C$5:$C$34&gt;0,F5:F34))</f>
        <v>3</v>
      </c>
      <c r="G36" s="307">
        <f t="array" ref="G36">MAX(IF($C$5:$C$34&gt;0,G5:G34))</f>
        <v>27</v>
      </c>
      <c r="H36" s="308">
        <f>G36-F36+1</f>
        <v>25</v>
      </c>
      <c r="I36" s="245">
        <f>SUM(I5:I34)</f>
        <v>0</v>
      </c>
      <c r="J36" s="245">
        <f t="shared" ref="J36:BU36" si="42">SUM(J5:J34)</f>
        <v>0</v>
      </c>
      <c r="K36" s="245">
        <f t="shared" si="42"/>
        <v>20000</v>
      </c>
      <c r="L36" s="245">
        <f t="shared" si="42"/>
        <v>20000</v>
      </c>
      <c r="M36" s="245">
        <f t="shared" si="42"/>
        <v>20000</v>
      </c>
      <c r="N36" s="245">
        <f t="shared" si="42"/>
        <v>20000</v>
      </c>
      <c r="O36" s="245">
        <f t="shared" si="42"/>
        <v>20000</v>
      </c>
      <c r="P36" s="245">
        <f t="shared" si="42"/>
        <v>20000</v>
      </c>
      <c r="Q36" s="245">
        <f t="shared" si="42"/>
        <v>20000</v>
      </c>
      <c r="R36" s="245">
        <f t="shared" si="42"/>
        <v>20000</v>
      </c>
      <c r="S36" s="245">
        <f t="shared" si="42"/>
        <v>20000</v>
      </c>
      <c r="T36" s="245">
        <f t="shared" si="42"/>
        <v>20000</v>
      </c>
      <c r="U36" s="245">
        <f t="shared" si="42"/>
        <v>20000</v>
      </c>
      <c r="V36" s="245">
        <f t="shared" si="42"/>
        <v>20000</v>
      </c>
      <c r="W36" s="245">
        <f t="shared" si="42"/>
        <v>20000</v>
      </c>
      <c r="X36" s="245">
        <f t="shared" si="42"/>
        <v>20000</v>
      </c>
      <c r="Y36" s="245">
        <f t="shared" si="42"/>
        <v>20000</v>
      </c>
      <c r="Z36" s="245">
        <f t="shared" si="42"/>
        <v>20000</v>
      </c>
      <c r="AA36" s="245">
        <f t="shared" si="42"/>
        <v>20000</v>
      </c>
      <c r="AB36" s="245">
        <f t="shared" si="42"/>
        <v>20000</v>
      </c>
      <c r="AC36" s="245">
        <f t="shared" si="42"/>
        <v>20000</v>
      </c>
      <c r="AD36" s="245">
        <f t="shared" si="42"/>
        <v>20000</v>
      </c>
      <c r="AE36" s="245">
        <f t="shared" si="42"/>
        <v>20000</v>
      </c>
      <c r="AF36" s="245">
        <f t="shared" si="42"/>
        <v>20000</v>
      </c>
      <c r="AG36" s="245">
        <f t="shared" si="42"/>
        <v>20000</v>
      </c>
      <c r="AH36" s="245">
        <f t="shared" si="42"/>
        <v>20000</v>
      </c>
      <c r="AI36" s="245">
        <f t="shared" si="42"/>
        <v>20000</v>
      </c>
      <c r="AJ36" s="245">
        <f t="shared" si="42"/>
        <v>0</v>
      </c>
      <c r="AK36" s="245">
        <f t="shared" si="42"/>
        <v>0</v>
      </c>
      <c r="AL36" s="245">
        <f t="shared" si="42"/>
        <v>0</v>
      </c>
      <c r="AM36" s="245">
        <f t="shared" si="42"/>
        <v>0</v>
      </c>
      <c r="AN36" s="245">
        <f t="shared" si="42"/>
        <v>0</v>
      </c>
      <c r="AO36" s="245">
        <f t="shared" si="42"/>
        <v>0</v>
      </c>
      <c r="AP36" s="245">
        <f t="shared" si="42"/>
        <v>0</v>
      </c>
      <c r="AQ36" s="245">
        <f t="shared" si="42"/>
        <v>0</v>
      </c>
      <c r="AR36" s="245">
        <f t="shared" si="42"/>
        <v>0</v>
      </c>
      <c r="AS36" s="245">
        <f t="shared" si="42"/>
        <v>0</v>
      </c>
      <c r="AT36" s="245">
        <f t="shared" si="42"/>
        <v>0</v>
      </c>
      <c r="AU36" s="245">
        <f t="shared" si="42"/>
        <v>0</v>
      </c>
      <c r="AV36" s="245">
        <f t="shared" si="42"/>
        <v>0</v>
      </c>
      <c r="AW36" s="245">
        <f t="shared" si="42"/>
        <v>0</v>
      </c>
      <c r="AX36" s="245">
        <f t="shared" si="42"/>
        <v>0</v>
      </c>
      <c r="AY36" s="245">
        <f t="shared" si="42"/>
        <v>0</v>
      </c>
      <c r="AZ36" s="245">
        <f t="shared" si="42"/>
        <v>0</v>
      </c>
      <c r="BA36" s="245">
        <f t="shared" si="42"/>
        <v>0</v>
      </c>
      <c r="BB36" s="245">
        <f t="shared" si="42"/>
        <v>0</v>
      </c>
      <c r="BC36" s="245">
        <f t="shared" si="42"/>
        <v>0</v>
      </c>
      <c r="BD36" s="245">
        <f t="shared" si="42"/>
        <v>0</v>
      </c>
      <c r="BE36" s="245">
        <f t="shared" si="42"/>
        <v>0</v>
      </c>
      <c r="BF36" s="245">
        <f t="shared" si="42"/>
        <v>0</v>
      </c>
      <c r="BG36" s="245">
        <f t="shared" si="42"/>
        <v>0</v>
      </c>
      <c r="BH36" s="245">
        <f t="shared" si="42"/>
        <v>0</v>
      </c>
      <c r="BI36" s="245">
        <f t="shared" si="42"/>
        <v>0</v>
      </c>
      <c r="BJ36" s="245">
        <f t="shared" si="42"/>
        <v>0</v>
      </c>
      <c r="BK36" s="245">
        <f t="shared" si="42"/>
        <v>0</v>
      </c>
      <c r="BL36" s="245">
        <f t="shared" si="42"/>
        <v>0</v>
      </c>
      <c r="BM36" s="245">
        <f t="shared" si="42"/>
        <v>0</v>
      </c>
      <c r="BN36" s="245">
        <f t="shared" si="42"/>
        <v>0</v>
      </c>
      <c r="BO36" s="245">
        <f t="shared" si="42"/>
        <v>0</v>
      </c>
      <c r="BP36" s="245">
        <f t="shared" si="42"/>
        <v>0</v>
      </c>
      <c r="BQ36" s="245">
        <f t="shared" si="42"/>
        <v>0</v>
      </c>
      <c r="BR36" s="245">
        <f t="shared" si="42"/>
        <v>0</v>
      </c>
      <c r="BS36" s="245">
        <f t="shared" si="42"/>
        <v>0</v>
      </c>
      <c r="BT36" s="245">
        <f t="shared" si="42"/>
        <v>0</v>
      </c>
      <c r="BU36" s="245">
        <f t="shared" si="42"/>
        <v>0</v>
      </c>
      <c r="BV36" s="245">
        <f t="shared" ref="BV36:EG36" si="43">SUM(BV5:BV34)</f>
        <v>0</v>
      </c>
      <c r="BW36" s="245">
        <f t="shared" si="43"/>
        <v>0</v>
      </c>
      <c r="BX36" s="245">
        <f t="shared" si="43"/>
        <v>0</v>
      </c>
      <c r="BY36" s="245">
        <f t="shared" si="43"/>
        <v>0</v>
      </c>
      <c r="BZ36" s="245">
        <f t="shared" si="43"/>
        <v>0</v>
      </c>
      <c r="CA36" s="245">
        <f t="shared" si="43"/>
        <v>0</v>
      </c>
      <c r="CB36" s="245">
        <f t="shared" si="43"/>
        <v>0</v>
      </c>
      <c r="CC36" s="245">
        <f t="shared" si="43"/>
        <v>0</v>
      </c>
      <c r="CD36" s="245">
        <f t="shared" si="43"/>
        <v>0</v>
      </c>
      <c r="CE36" s="245">
        <f t="shared" si="43"/>
        <v>0</v>
      </c>
      <c r="CF36" s="245">
        <f t="shared" si="43"/>
        <v>0</v>
      </c>
      <c r="CG36" s="245">
        <f t="shared" si="43"/>
        <v>0</v>
      </c>
      <c r="CH36" s="245">
        <f t="shared" si="43"/>
        <v>0</v>
      </c>
      <c r="CI36" s="245">
        <f t="shared" si="43"/>
        <v>0</v>
      </c>
      <c r="CJ36" s="245">
        <f t="shared" si="43"/>
        <v>0</v>
      </c>
      <c r="CK36" s="245">
        <f t="shared" si="43"/>
        <v>0</v>
      </c>
      <c r="CL36" s="245">
        <f t="shared" si="43"/>
        <v>0</v>
      </c>
      <c r="CM36" s="245">
        <f t="shared" si="43"/>
        <v>0</v>
      </c>
      <c r="CN36" s="245">
        <f t="shared" si="43"/>
        <v>0</v>
      </c>
      <c r="CO36" s="245">
        <f t="shared" si="43"/>
        <v>0</v>
      </c>
      <c r="CP36" s="245">
        <f t="shared" si="43"/>
        <v>0</v>
      </c>
      <c r="CQ36" s="245">
        <f t="shared" si="43"/>
        <v>0</v>
      </c>
      <c r="CR36" s="245">
        <f t="shared" si="43"/>
        <v>0</v>
      </c>
      <c r="CS36" s="245">
        <f t="shared" si="43"/>
        <v>0</v>
      </c>
      <c r="CT36" s="245">
        <f t="shared" si="43"/>
        <v>0</v>
      </c>
      <c r="CU36" s="245">
        <f t="shared" si="43"/>
        <v>0</v>
      </c>
      <c r="CV36" s="245">
        <f t="shared" si="43"/>
        <v>0</v>
      </c>
      <c r="CW36" s="245">
        <f t="shared" si="43"/>
        <v>0</v>
      </c>
      <c r="CX36" s="245">
        <f t="shared" si="43"/>
        <v>0</v>
      </c>
      <c r="CY36" s="245">
        <f t="shared" si="43"/>
        <v>0</v>
      </c>
      <c r="CZ36" s="245">
        <f t="shared" si="43"/>
        <v>0</v>
      </c>
      <c r="DA36" s="245">
        <f t="shared" si="43"/>
        <v>0</v>
      </c>
      <c r="DB36" s="245">
        <f t="shared" si="43"/>
        <v>0</v>
      </c>
      <c r="DC36" s="245">
        <f t="shared" si="43"/>
        <v>0</v>
      </c>
      <c r="DD36" s="245">
        <f t="shared" si="43"/>
        <v>0</v>
      </c>
      <c r="DE36" s="245">
        <f t="shared" si="43"/>
        <v>0</v>
      </c>
      <c r="DF36" s="245">
        <f t="shared" si="43"/>
        <v>0</v>
      </c>
      <c r="DG36" s="245">
        <f t="shared" si="43"/>
        <v>0</v>
      </c>
      <c r="DH36" s="245">
        <f t="shared" si="43"/>
        <v>0</v>
      </c>
      <c r="DI36" s="245">
        <f t="shared" si="43"/>
        <v>0</v>
      </c>
      <c r="DJ36" s="245">
        <f t="shared" si="43"/>
        <v>0</v>
      </c>
      <c r="DK36" s="245">
        <f t="shared" si="43"/>
        <v>0</v>
      </c>
      <c r="DL36" s="245">
        <f t="shared" si="43"/>
        <v>0</v>
      </c>
      <c r="DM36" s="245">
        <f t="shared" si="43"/>
        <v>0</v>
      </c>
      <c r="DN36" s="245">
        <f t="shared" si="43"/>
        <v>0</v>
      </c>
      <c r="DO36" s="245">
        <f t="shared" si="43"/>
        <v>0</v>
      </c>
      <c r="DP36" s="245">
        <f t="shared" si="43"/>
        <v>0</v>
      </c>
      <c r="DQ36" s="245">
        <f t="shared" si="43"/>
        <v>0</v>
      </c>
      <c r="DR36" s="245">
        <f t="shared" si="43"/>
        <v>0</v>
      </c>
      <c r="DS36" s="245">
        <f t="shared" si="43"/>
        <v>0</v>
      </c>
      <c r="DT36" s="245">
        <f t="shared" si="43"/>
        <v>0</v>
      </c>
      <c r="DU36" s="245">
        <f t="shared" si="43"/>
        <v>0</v>
      </c>
      <c r="DV36" s="245">
        <f t="shared" si="43"/>
        <v>0</v>
      </c>
      <c r="DW36" s="245">
        <f t="shared" si="43"/>
        <v>0</v>
      </c>
      <c r="DX36" s="245">
        <f t="shared" si="43"/>
        <v>0</v>
      </c>
      <c r="DY36" s="245">
        <f t="shared" si="43"/>
        <v>0</v>
      </c>
      <c r="DZ36" s="245">
        <f t="shared" si="43"/>
        <v>0</v>
      </c>
      <c r="EA36" s="245">
        <f t="shared" si="43"/>
        <v>0</v>
      </c>
      <c r="EB36" s="245">
        <f t="shared" si="43"/>
        <v>0</v>
      </c>
      <c r="EC36" s="245">
        <f t="shared" si="43"/>
        <v>0</v>
      </c>
      <c r="ED36" s="245">
        <f t="shared" si="43"/>
        <v>0</v>
      </c>
      <c r="EE36" s="245">
        <f t="shared" si="43"/>
        <v>0</v>
      </c>
      <c r="EF36" s="245">
        <f t="shared" si="43"/>
        <v>0</v>
      </c>
      <c r="EG36" s="245">
        <f t="shared" si="43"/>
        <v>0</v>
      </c>
      <c r="EH36" s="245">
        <f t="shared" ref="EH36:FO36" si="44">SUM(EH5:EH34)</f>
        <v>0</v>
      </c>
      <c r="EI36" s="245">
        <f t="shared" si="44"/>
        <v>0</v>
      </c>
      <c r="EJ36" s="245">
        <f t="shared" si="44"/>
        <v>0</v>
      </c>
      <c r="EK36" s="245">
        <f t="shared" si="44"/>
        <v>0</v>
      </c>
      <c r="EL36" s="245">
        <f t="shared" si="44"/>
        <v>0</v>
      </c>
      <c r="EM36" s="245">
        <f t="shared" si="44"/>
        <v>0</v>
      </c>
      <c r="EN36" s="245">
        <f t="shared" si="44"/>
        <v>0</v>
      </c>
      <c r="EO36" s="245">
        <f t="shared" si="44"/>
        <v>0</v>
      </c>
      <c r="EP36" s="245">
        <f t="shared" si="44"/>
        <v>0</v>
      </c>
      <c r="EQ36" s="245">
        <f t="shared" si="44"/>
        <v>0</v>
      </c>
      <c r="ER36" s="245">
        <f t="shared" si="44"/>
        <v>0</v>
      </c>
      <c r="ES36" s="245">
        <f t="shared" si="44"/>
        <v>0</v>
      </c>
      <c r="ET36" s="245">
        <f t="shared" si="44"/>
        <v>0</v>
      </c>
      <c r="EU36" s="245">
        <f t="shared" si="44"/>
        <v>0</v>
      </c>
      <c r="EV36" s="245">
        <f t="shared" si="44"/>
        <v>0</v>
      </c>
      <c r="EW36" s="245">
        <f t="shared" si="44"/>
        <v>0</v>
      </c>
      <c r="EX36" s="245">
        <f t="shared" si="44"/>
        <v>0</v>
      </c>
      <c r="EY36" s="245">
        <f t="shared" si="44"/>
        <v>0</v>
      </c>
      <c r="EZ36" s="245">
        <f t="shared" si="44"/>
        <v>0</v>
      </c>
      <c r="FA36" s="245">
        <f t="shared" si="44"/>
        <v>0</v>
      </c>
      <c r="FB36" s="245">
        <f t="shared" si="44"/>
        <v>0</v>
      </c>
      <c r="FC36" s="245">
        <f t="shared" si="44"/>
        <v>0</v>
      </c>
      <c r="FD36" s="245">
        <f t="shared" si="44"/>
        <v>0</v>
      </c>
      <c r="FE36" s="245">
        <f t="shared" si="44"/>
        <v>0</v>
      </c>
      <c r="FF36" s="245">
        <f t="shared" si="44"/>
        <v>0</v>
      </c>
      <c r="FG36" s="245">
        <f t="shared" si="44"/>
        <v>0</v>
      </c>
      <c r="FH36" s="245">
        <f t="shared" si="44"/>
        <v>0</v>
      </c>
      <c r="FI36" s="245">
        <f t="shared" si="44"/>
        <v>0</v>
      </c>
      <c r="FJ36" s="245">
        <f t="shared" si="44"/>
        <v>0</v>
      </c>
      <c r="FK36" s="245">
        <f t="shared" si="44"/>
        <v>0</v>
      </c>
      <c r="FL36" s="245">
        <f t="shared" si="44"/>
        <v>0</v>
      </c>
      <c r="FM36" s="245">
        <f t="shared" si="44"/>
        <v>0</v>
      </c>
      <c r="FN36" s="245">
        <f t="shared" si="44"/>
        <v>0</v>
      </c>
      <c r="FO36" s="246">
        <f t="shared" si="44"/>
        <v>0</v>
      </c>
    </row>
    <row r="37" spans="1:171" x14ac:dyDescent="0.4">
      <c r="A37" s="247">
        <v>0.1</v>
      </c>
      <c r="B37" s="220" t="s">
        <v>107</v>
      </c>
      <c r="C37" s="309">
        <f>A37*C36</f>
        <v>50000</v>
      </c>
      <c r="D37" s="310">
        <f>SUM(I37:FO37)-C37</f>
        <v>0</v>
      </c>
      <c r="E37" s="225">
        <f>IFERROR(C37/UNITS,0)</f>
        <v>357.14285714285717</v>
      </c>
      <c r="F37" s="311">
        <f>F36</f>
        <v>3</v>
      </c>
      <c r="G37" s="311">
        <f>G36</f>
        <v>27</v>
      </c>
      <c r="H37" s="312">
        <f t="shared" ref="H37:H38" si="45">G37-F37+1</f>
        <v>25</v>
      </c>
      <c r="I37" s="225">
        <f t="shared" ref="I37:BT38" si="46">IF(AND(I$1&gt;=$F37,I$1&lt;=$G37),$C37/($G37-$F37+1),0)</f>
        <v>0</v>
      </c>
      <c r="J37" s="225">
        <f t="shared" si="46"/>
        <v>0</v>
      </c>
      <c r="K37" s="225">
        <f t="shared" si="46"/>
        <v>2000</v>
      </c>
      <c r="L37" s="225">
        <f t="shared" si="46"/>
        <v>2000</v>
      </c>
      <c r="M37" s="225">
        <f t="shared" si="46"/>
        <v>2000</v>
      </c>
      <c r="N37" s="225">
        <f t="shared" si="46"/>
        <v>2000</v>
      </c>
      <c r="O37" s="225">
        <f t="shared" si="46"/>
        <v>2000</v>
      </c>
      <c r="P37" s="225">
        <f t="shared" si="46"/>
        <v>2000</v>
      </c>
      <c r="Q37" s="225">
        <f t="shared" si="46"/>
        <v>2000</v>
      </c>
      <c r="R37" s="225">
        <f t="shared" si="46"/>
        <v>2000</v>
      </c>
      <c r="S37" s="225">
        <f t="shared" si="46"/>
        <v>2000</v>
      </c>
      <c r="T37" s="225">
        <f t="shared" si="46"/>
        <v>2000</v>
      </c>
      <c r="U37" s="225">
        <f t="shared" si="46"/>
        <v>2000</v>
      </c>
      <c r="V37" s="225">
        <f t="shared" si="46"/>
        <v>2000</v>
      </c>
      <c r="W37" s="225">
        <f t="shared" si="46"/>
        <v>2000</v>
      </c>
      <c r="X37" s="225">
        <f t="shared" si="46"/>
        <v>2000</v>
      </c>
      <c r="Y37" s="225">
        <f t="shared" si="46"/>
        <v>2000</v>
      </c>
      <c r="Z37" s="225">
        <f t="shared" si="46"/>
        <v>2000</v>
      </c>
      <c r="AA37" s="225">
        <f t="shared" si="46"/>
        <v>2000</v>
      </c>
      <c r="AB37" s="225">
        <f t="shared" si="46"/>
        <v>2000</v>
      </c>
      <c r="AC37" s="225">
        <f t="shared" si="46"/>
        <v>2000</v>
      </c>
      <c r="AD37" s="225">
        <f t="shared" si="46"/>
        <v>2000</v>
      </c>
      <c r="AE37" s="225">
        <f t="shared" si="46"/>
        <v>2000</v>
      </c>
      <c r="AF37" s="225">
        <f t="shared" si="46"/>
        <v>2000</v>
      </c>
      <c r="AG37" s="225">
        <f t="shared" si="46"/>
        <v>2000</v>
      </c>
      <c r="AH37" s="225">
        <f t="shared" si="46"/>
        <v>2000</v>
      </c>
      <c r="AI37" s="225">
        <f t="shared" si="46"/>
        <v>2000</v>
      </c>
      <c r="AJ37" s="225">
        <f t="shared" si="46"/>
        <v>0</v>
      </c>
      <c r="AK37" s="225">
        <f t="shared" si="46"/>
        <v>0</v>
      </c>
      <c r="AL37" s="225">
        <f t="shared" si="46"/>
        <v>0</v>
      </c>
      <c r="AM37" s="225">
        <f t="shared" si="46"/>
        <v>0</v>
      </c>
      <c r="AN37" s="225">
        <f t="shared" si="46"/>
        <v>0</v>
      </c>
      <c r="AO37" s="225">
        <f t="shared" si="46"/>
        <v>0</v>
      </c>
      <c r="AP37" s="225">
        <f t="shared" si="46"/>
        <v>0</v>
      </c>
      <c r="AQ37" s="225">
        <f t="shared" si="46"/>
        <v>0</v>
      </c>
      <c r="AR37" s="225">
        <f t="shared" si="46"/>
        <v>0</v>
      </c>
      <c r="AS37" s="225">
        <f t="shared" si="46"/>
        <v>0</v>
      </c>
      <c r="AT37" s="225">
        <f t="shared" si="46"/>
        <v>0</v>
      </c>
      <c r="AU37" s="225">
        <f t="shared" si="46"/>
        <v>0</v>
      </c>
      <c r="AV37" s="225">
        <f t="shared" si="46"/>
        <v>0</v>
      </c>
      <c r="AW37" s="225">
        <f t="shared" si="46"/>
        <v>0</v>
      </c>
      <c r="AX37" s="225">
        <f t="shared" si="46"/>
        <v>0</v>
      </c>
      <c r="AY37" s="225">
        <f t="shared" si="46"/>
        <v>0</v>
      </c>
      <c r="AZ37" s="225">
        <f t="shared" si="46"/>
        <v>0</v>
      </c>
      <c r="BA37" s="225">
        <f t="shared" si="46"/>
        <v>0</v>
      </c>
      <c r="BB37" s="225">
        <f t="shared" si="46"/>
        <v>0</v>
      </c>
      <c r="BC37" s="225">
        <f t="shared" si="46"/>
        <v>0</v>
      </c>
      <c r="BD37" s="225">
        <f t="shared" si="46"/>
        <v>0</v>
      </c>
      <c r="BE37" s="225">
        <f t="shared" si="46"/>
        <v>0</v>
      </c>
      <c r="BF37" s="225">
        <f t="shared" si="46"/>
        <v>0</v>
      </c>
      <c r="BG37" s="225">
        <f t="shared" si="46"/>
        <v>0</v>
      </c>
      <c r="BH37" s="225">
        <f t="shared" si="46"/>
        <v>0</v>
      </c>
      <c r="BI37" s="225">
        <f t="shared" si="46"/>
        <v>0</v>
      </c>
      <c r="BJ37" s="225">
        <f t="shared" si="46"/>
        <v>0</v>
      </c>
      <c r="BK37" s="225">
        <f t="shared" si="46"/>
        <v>0</v>
      </c>
      <c r="BL37" s="225">
        <f t="shared" si="46"/>
        <v>0</v>
      </c>
      <c r="BM37" s="225">
        <f t="shared" si="46"/>
        <v>0</v>
      </c>
      <c r="BN37" s="225">
        <f t="shared" si="46"/>
        <v>0</v>
      </c>
      <c r="BO37" s="225">
        <f t="shared" si="46"/>
        <v>0</v>
      </c>
      <c r="BP37" s="225">
        <f t="shared" si="46"/>
        <v>0</v>
      </c>
      <c r="BQ37" s="225">
        <f t="shared" si="46"/>
        <v>0</v>
      </c>
      <c r="BR37" s="225">
        <f t="shared" si="46"/>
        <v>0</v>
      </c>
      <c r="BS37" s="225">
        <f t="shared" si="46"/>
        <v>0</v>
      </c>
      <c r="BT37" s="225">
        <f t="shared" si="46"/>
        <v>0</v>
      </c>
      <c r="BU37" s="225">
        <f t="shared" ref="BU37:EF38" si="47">IF(AND(BU$1&gt;=$F37,BU$1&lt;=$G37),$C37/($G37-$F37+1),0)</f>
        <v>0</v>
      </c>
      <c r="BV37" s="225">
        <f t="shared" si="47"/>
        <v>0</v>
      </c>
      <c r="BW37" s="225">
        <f t="shared" si="47"/>
        <v>0</v>
      </c>
      <c r="BX37" s="225">
        <f t="shared" si="47"/>
        <v>0</v>
      </c>
      <c r="BY37" s="225">
        <f t="shared" si="47"/>
        <v>0</v>
      </c>
      <c r="BZ37" s="225">
        <f t="shared" si="47"/>
        <v>0</v>
      </c>
      <c r="CA37" s="225">
        <f t="shared" si="47"/>
        <v>0</v>
      </c>
      <c r="CB37" s="225">
        <f t="shared" si="47"/>
        <v>0</v>
      </c>
      <c r="CC37" s="225">
        <f t="shared" si="47"/>
        <v>0</v>
      </c>
      <c r="CD37" s="225">
        <f t="shared" si="47"/>
        <v>0</v>
      </c>
      <c r="CE37" s="225">
        <f t="shared" si="47"/>
        <v>0</v>
      </c>
      <c r="CF37" s="225">
        <f t="shared" si="47"/>
        <v>0</v>
      </c>
      <c r="CG37" s="225">
        <f t="shared" si="47"/>
        <v>0</v>
      </c>
      <c r="CH37" s="225">
        <f t="shared" si="47"/>
        <v>0</v>
      </c>
      <c r="CI37" s="225">
        <f t="shared" si="47"/>
        <v>0</v>
      </c>
      <c r="CJ37" s="225">
        <f t="shared" si="47"/>
        <v>0</v>
      </c>
      <c r="CK37" s="225">
        <f t="shared" si="47"/>
        <v>0</v>
      </c>
      <c r="CL37" s="225">
        <f t="shared" si="47"/>
        <v>0</v>
      </c>
      <c r="CM37" s="225">
        <f t="shared" si="47"/>
        <v>0</v>
      </c>
      <c r="CN37" s="225">
        <f t="shared" si="47"/>
        <v>0</v>
      </c>
      <c r="CO37" s="225">
        <f t="shared" si="47"/>
        <v>0</v>
      </c>
      <c r="CP37" s="225">
        <f t="shared" si="47"/>
        <v>0</v>
      </c>
      <c r="CQ37" s="225">
        <f t="shared" si="47"/>
        <v>0</v>
      </c>
      <c r="CR37" s="225">
        <f t="shared" si="47"/>
        <v>0</v>
      </c>
      <c r="CS37" s="225">
        <f t="shared" si="47"/>
        <v>0</v>
      </c>
      <c r="CT37" s="225">
        <f t="shared" si="47"/>
        <v>0</v>
      </c>
      <c r="CU37" s="225">
        <f t="shared" si="47"/>
        <v>0</v>
      </c>
      <c r="CV37" s="225">
        <f t="shared" si="47"/>
        <v>0</v>
      </c>
      <c r="CW37" s="225">
        <f t="shared" si="47"/>
        <v>0</v>
      </c>
      <c r="CX37" s="225">
        <f t="shared" si="47"/>
        <v>0</v>
      </c>
      <c r="CY37" s="225">
        <f t="shared" si="47"/>
        <v>0</v>
      </c>
      <c r="CZ37" s="225">
        <f t="shared" si="47"/>
        <v>0</v>
      </c>
      <c r="DA37" s="225">
        <f t="shared" si="47"/>
        <v>0</v>
      </c>
      <c r="DB37" s="225">
        <f t="shared" si="47"/>
        <v>0</v>
      </c>
      <c r="DC37" s="225">
        <f t="shared" si="47"/>
        <v>0</v>
      </c>
      <c r="DD37" s="225">
        <f t="shared" si="47"/>
        <v>0</v>
      </c>
      <c r="DE37" s="225">
        <f t="shared" si="47"/>
        <v>0</v>
      </c>
      <c r="DF37" s="225">
        <f t="shared" si="47"/>
        <v>0</v>
      </c>
      <c r="DG37" s="225">
        <f t="shared" si="47"/>
        <v>0</v>
      </c>
      <c r="DH37" s="225">
        <f t="shared" si="47"/>
        <v>0</v>
      </c>
      <c r="DI37" s="225">
        <f t="shared" si="47"/>
        <v>0</v>
      </c>
      <c r="DJ37" s="225">
        <f t="shared" si="47"/>
        <v>0</v>
      </c>
      <c r="DK37" s="225">
        <f t="shared" si="47"/>
        <v>0</v>
      </c>
      <c r="DL37" s="225">
        <f t="shared" si="47"/>
        <v>0</v>
      </c>
      <c r="DM37" s="225">
        <f t="shared" si="47"/>
        <v>0</v>
      </c>
      <c r="DN37" s="225">
        <f t="shared" si="47"/>
        <v>0</v>
      </c>
      <c r="DO37" s="225">
        <f t="shared" si="47"/>
        <v>0</v>
      </c>
      <c r="DP37" s="225">
        <f t="shared" si="47"/>
        <v>0</v>
      </c>
      <c r="DQ37" s="225">
        <f t="shared" si="47"/>
        <v>0</v>
      </c>
      <c r="DR37" s="225">
        <f t="shared" si="47"/>
        <v>0</v>
      </c>
      <c r="DS37" s="225">
        <f t="shared" si="47"/>
        <v>0</v>
      </c>
      <c r="DT37" s="225">
        <f t="shared" si="47"/>
        <v>0</v>
      </c>
      <c r="DU37" s="225">
        <f t="shared" si="47"/>
        <v>0</v>
      </c>
      <c r="DV37" s="225">
        <f t="shared" si="47"/>
        <v>0</v>
      </c>
      <c r="DW37" s="225">
        <f t="shared" si="47"/>
        <v>0</v>
      </c>
      <c r="DX37" s="225">
        <f t="shared" si="47"/>
        <v>0</v>
      </c>
      <c r="DY37" s="225">
        <f t="shared" si="47"/>
        <v>0</v>
      </c>
      <c r="DZ37" s="225">
        <f t="shared" si="47"/>
        <v>0</v>
      </c>
      <c r="EA37" s="225">
        <f t="shared" si="47"/>
        <v>0</v>
      </c>
      <c r="EB37" s="225">
        <f t="shared" si="47"/>
        <v>0</v>
      </c>
      <c r="EC37" s="225">
        <f t="shared" si="47"/>
        <v>0</v>
      </c>
      <c r="ED37" s="225">
        <f t="shared" si="47"/>
        <v>0</v>
      </c>
      <c r="EE37" s="225">
        <f t="shared" si="47"/>
        <v>0</v>
      </c>
      <c r="EF37" s="225">
        <f t="shared" si="47"/>
        <v>0</v>
      </c>
      <c r="EG37" s="225">
        <f t="shared" ref="EG37:FO38" si="48">IF(AND(EG$1&gt;=$F37,EG$1&lt;=$G37),$C37/($G37-$F37+1),0)</f>
        <v>0</v>
      </c>
      <c r="EH37" s="225">
        <f t="shared" si="48"/>
        <v>0</v>
      </c>
      <c r="EI37" s="225">
        <f t="shared" si="48"/>
        <v>0</v>
      </c>
      <c r="EJ37" s="225">
        <f t="shared" si="48"/>
        <v>0</v>
      </c>
      <c r="EK37" s="225">
        <f t="shared" si="48"/>
        <v>0</v>
      </c>
      <c r="EL37" s="225">
        <f t="shared" si="48"/>
        <v>0</v>
      </c>
      <c r="EM37" s="225">
        <f t="shared" si="48"/>
        <v>0</v>
      </c>
      <c r="EN37" s="225">
        <f t="shared" si="48"/>
        <v>0</v>
      </c>
      <c r="EO37" s="225">
        <f t="shared" si="48"/>
        <v>0</v>
      </c>
      <c r="EP37" s="225">
        <f t="shared" si="48"/>
        <v>0</v>
      </c>
      <c r="EQ37" s="225">
        <f t="shared" si="48"/>
        <v>0</v>
      </c>
      <c r="ER37" s="225">
        <f t="shared" si="48"/>
        <v>0</v>
      </c>
      <c r="ES37" s="225">
        <f t="shared" si="48"/>
        <v>0</v>
      </c>
      <c r="ET37" s="225">
        <f t="shared" si="48"/>
        <v>0</v>
      </c>
      <c r="EU37" s="225">
        <f t="shared" si="48"/>
        <v>0</v>
      </c>
      <c r="EV37" s="225">
        <f t="shared" si="48"/>
        <v>0</v>
      </c>
      <c r="EW37" s="225">
        <f t="shared" si="48"/>
        <v>0</v>
      </c>
      <c r="EX37" s="225">
        <f t="shared" si="48"/>
        <v>0</v>
      </c>
      <c r="EY37" s="225">
        <f t="shared" si="48"/>
        <v>0</v>
      </c>
      <c r="EZ37" s="225">
        <f t="shared" si="48"/>
        <v>0</v>
      </c>
      <c r="FA37" s="225">
        <f t="shared" si="48"/>
        <v>0</v>
      </c>
      <c r="FB37" s="225">
        <f t="shared" si="48"/>
        <v>0</v>
      </c>
      <c r="FC37" s="225">
        <f t="shared" si="48"/>
        <v>0</v>
      </c>
      <c r="FD37" s="225">
        <f t="shared" si="48"/>
        <v>0</v>
      </c>
      <c r="FE37" s="225">
        <f t="shared" si="48"/>
        <v>0</v>
      </c>
      <c r="FF37" s="225">
        <f t="shared" si="48"/>
        <v>0</v>
      </c>
      <c r="FG37" s="225">
        <f t="shared" si="48"/>
        <v>0</v>
      </c>
      <c r="FH37" s="225">
        <f t="shared" si="48"/>
        <v>0</v>
      </c>
      <c r="FI37" s="225">
        <f t="shared" si="48"/>
        <v>0</v>
      </c>
      <c r="FJ37" s="225">
        <f t="shared" si="48"/>
        <v>0</v>
      </c>
      <c r="FK37" s="225">
        <f t="shared" si="48"/>
        <v>0</v>
      </c>
      <c r="FL37" s="225">
        <f t="shared" si="48"/>
        <v>0</v>
      </c>
      <c r="FM37" s="225">
        <f t="shared" si="48"/>
        <v>0</v>
      </c>
      <c r="FN37" s="225">
        <f t="shared" si="48"/>
        <v>0</v>
      </c>
      <c r="FO37" s="226">
        <f t="shared" si="48"/>
        <v>0</v>
      </c>
    </row>
    <row r="38" spans="1:171" x14ac:dyDescent="0.4">
      <c r="A38" s="247">
        <v>0</v>
      </c>
      <c r="B38" s="234" t="s">
        <v>125</v>
      </c>
      <c r="C38" s="313">
        <f>A38*C36</f>
        <v>0</v>
      </c>
      <c r="D38" s="313">
        <f>SUM(I38:FO38)-C38</f>
        <v>0</v>
      </c>
      <c r="E38" s="240">
        <f>IFERROR(C38/UNITS,0)</f>
        <v>0</v>
      </c>
      <c r="F38" s="314">
        <f>F36</f>
        <v>3</v>
      </c>
      <c r="G38" s="314">
        <f>G36</f>
        <v>27</v>
      </c>
      <c r="H38" s="47">
        <f t="shared" si="45"/>
        <v>25</v>
      </c>
      <c r="I38" s="240">
        <f t="shared" si="46"/>
        <v>0</v>
      </c>
      <c r="J38" s="240">
        <f t="shared" si="46"/>
        <v>0</v>
      </c>
      <c r="K38" s="240">
        <f t="shared" si="46"/>
        <v>0</v>
      </c>
      <c r="L38" s="240">
        <f t="shared" si="46"/>
        <v>0</v>
      </c>
      <c r="M38" s="240">
        <f t="shared" si="46"/>
        <v>0</v>
      </c>
      <c r="N38" s="240">
        <f t="shared" si="46"/>
        <v>0</v>
      </c>
      <c r="O38" s="240">
        <f t="shared" si="46"/>
        <v>0</v>
      </c>
      <c r="P38" s="240">
        <f t="shared" si="46"/>
        <v>0</v>
      </c>
      <c r="Q38" s="240">
        <f t="shared" si="46"/>
        <v>0</v>
      </c>
      <c r="R38" s="240">
        <f t="shared" si="46"/>
        <v>0</v>
      </c>
      <c r="S38" s="240">
        <f t="shared" si="46"/>
        <v>0</v>
      </c>
      <c r="T38" s="240">
        <f t="shared" si="46"/>
        <v>0</v>
      </c>
      <c r="U38" s="240">
        <f t="shared" si="46"/>
        <v>0</v>
      </c>
      <c r="V38" s="240">
        <f t="shared" si="46"/>
        <v>0</v>
      </c>
      <c r="W38" s="240">
        <f t="shared" si="46"/>
        <v>0</v>
      </c>
      <c r="X38" s="240">
        <f t="shared" si="46"/>
        <v>0</v>
      </c>
      <c r="Y38" s="240">
        <f t="shared" si="46"/>
        <v>0</v>
      </c>
      <c r="Z38" s="240">
        <f t="shared" si="46"/>
        <v>0</v>
      </c>
      <c r="AA38" s="240">
        <f t="shared" si="46"/>
        <v>0</v>
      </c>
      <c r="AB38" s="240">
        <f t="shared" si="46"/>
        <v>0</v>
      </c>
      <c r="AC38" s="240">
        <f t="shared" si="46"/>
        <v>0</v>
      </c>
      <c r="AD38" s="240">
        <f t="shared" si="46"/>
        <v>0</v>
      </c>
      <c r="AE38" s="240">
        <f t="shared" si="46"/>
        <v>0</v>
      </c>
      <c r="AF38" s="240">
        <f t="shared" si="46"/>
        <v>0</v>
      </c>
      <c r="AG38" s="240">
        <f t="shared" si="46"/>
        <v>0</v>
      </c>
      <c r="AH38" s="240">
        <f t="shared" si="46"/>
        <v>0</v>
      </c>
      <c r="AI38" s="240">
        <f t="shared" si="46"/>
        <v>0</v>
      </c>
      <c r="AJ38" s="240">
        <f t="shared" si="46"/>
        <v>0</v>
      </c>
      <c r="AK38" s="240">
        <f t="shared" si="46"/>
        <v>0</v>
      </c>
      <c r="AL38" s="240">
        <f t="shared" si="46"/>
        <v>0</v>
      </c>
      <c r="AM38" s="240">
        <f t="shared" si="46"/>
        <v>0</v>
      </c>
      <c r="AN38" s="240">
        <f t="shared" si="46"/>
        <v>0</v>
      </c>
      <c r="AO38" s="240">
        <f t="shared" si="46"/>
        <v>0</v>
      </c>
      <c r="AP38" s="240">
        <f t="shared" si="46"/>
        <v>0</v>
      </c>
      <c r="AQ38" s="240">
        <f t="shared" si="46"/>
        <v>0</v>
      </c>
      <c r="AR38" s="240">
        <f t="shared" si="46"/>
        <v>0</v>
      </c>
      <c r="AS38" s="240">
        <f t="shared" si="46"/>
        <v>0</v>
      </c>
      <c r="AT38" s="240">
        <f t="shared" si="46"/>
        <v>0</v>
      </c>
      <c r="AU38" s="240">
        <f t="shared" si="46"/>
        <v>0</v>
      </c>
      <c r="AV38" s="240">
        <f t="shared" si="46"/>
        <v>0</v>
      </c>
      <c r="AW38" s="240">
        <f t="shared" si="46"/>
        <v>0</v>
      </c>
      <c r="AX38" s="240">
        <f t="shared" si="46"/>
        <v>0</v>
      </c>
      <c r="AY38" s="240">
        <f t="shared" si="46"/>
        <v>0</v>
      </c>
      <c r="AZ38" s="240">
        <f t="shared" si="46"/>
        <v>0</v>
      </c>
      <c r="BA38" s="240">
        <f t="shared" si="46"/>
        <v>0</v>
      </c>
      <c r="BB38" s="240">
        <f t="shared" si="46"/>
        <v>0</v>
      </c>
      <c r="BC38" s="240">
        <f t="shared" si="46"/>
        <v>0</v>
      </c>
      <c r="BD38" s="240">
        <f t="shared" si="46"/>
        <v>0</v>
      </c>
      <c r="BE38" s="240">
        <f t="shared" si="46"/>
        <v>0</v>
      </c>
      <c r="BF38" s="240">
        <f t="shared" si="46"/>
        <v>0</v>
      </c>
      <c r="BG38" s="240">
        <f t="shared" si="46"/>
        <v>0</v>
      </c>
      <c r="BH38" s="240">
        <f t="shared" si="46"/>
        <v>0</v>
      </c>
      <c r="BI38" s="240">
        <f t="shared" si="46"/>
        <v>0</v>
      </c>
      <c r="BJ38" s="240">
        <f t="shared" si="46"/>
        <v>0</v>
      </c>
      <c r="BK38" s="240">
        <f t="shared" si="46"/>
        <v>0</v>
      </c>
      <c r="BL38" s="240">
        <f t="shared" si="46"/>
        <v>0</v>
      </c>
      <c r="BM38" s="240">
        <f t="shared" si="46"/>
        <v>0</v>
      </c>
      <c r="BN38" s="240">
        <f t="shared" si="46"/>
        <v>0</v>
      </c>
      <c r="BO38" s="240">
        <f t="shared" si="46"/>
        <v>0</v>
      </c>
      <c r="BP38" s="240">
        <f t="shared" si="46"/>
        <v>0</v>
      </c>
      <c r="BQ38" s="240">
        <f t="shared" si="46"/>
        <v>0</v>
      </c>
      <c r="BR38" s="240">
        <f t="shared" si="46"/>
        <v>0</v>
      </c>
      <c r="BS38" s="240">
        <f t="shared" si="46"/>
        <v>0</v>
      </c>
      <c r="BT38" s="240">
        <f t="shared" si="46"/>
        <v>0</v>
      </c>
      <c r="BU38" s="240">
        <f t="shared" si="47"/>
        <v>0</v>
      </c>
      <c r="BV38" s="240">
        <f t="shared" si="47"/>
        <v>0</v>
      </c>
      <c r="BW38" s="240">
        <f t="shared" si="47"/>
        <v>0</v>
      </c>
      <c r="BX38" s="240">
        <f t="shared" si="47"/>
        <v>0</v>
      </c>
      <c r="BY38" s="240">
        <f t="shared" si="47"/>
        <v>0</v>
      </c>
      <c r="BZ38" s="240">
        <f t="shared" si="47"/>
        <v>0</v>
      </c>
      <c r="CA38" s="240">
        <f t="shared" si="47"/>
        <v>0</v>
      </c>
      <c r="CB38" s="240">
        <f t="shared" si="47"/>
        <v>0</v>
      </c>
      <c r="CC38" s="240">
        <f t="shared" si="47"/>
        <v>0</v>
      </c>
      <c r="CD38" s="240">
        <f t="shared" si="47"/>
        <v>0</v>
      </c>
      <c r="CE38" s="240">
        <f t="shared" si="47"/>
        <v>0</v>
      </c>
      <c r="CF38" s="240">
        <f t="shared" si="47"/>
        <v>0</v>
      </c>
      <c r="CG38" s="240">
        <f t="shared" si="47"/>
        <v>0</v>
      </c>
      <c r="CH38" s="240">
        <f t="shared" si="47"/>
        <v>0</v>
      </c>
      <c r="CI38" s="240">
        <f t="shared" si="47"/>
        <v>0</v>
      </c>
      <c r="CJ38" s="240">
        <f t="shared" si="47"/>
        <v>0</v>
      </c>
      <c r="CK38" s="240">
        <f t="shared" si="47"/>
        <v>0</v>
      </c>
      <c r="CL38" s="240">
        <f t="shared" si="47"/>
        <v>0</v>
      </c>
      <c r="CM38" s="240">
        <f t="shared" si="47"/>
        <v>0</v>
      </c>
      <c r="CN38" s="240">
        <f t="shared" si="47"/>
        <v>0</v>
      </c>
      <c r="CO38" s="240">
        <f t="shared" si="47"/>
        <v>0</v>
      </c>
      <c r="CP38" s="240">
        <f t="shared" si="47"/>
        <v>0</v>
      </c>
      <c r="CQ38" s="240">
        <f t="shared" si="47"/>
        <v>0</v>
      </c>
      <c r="CR38" s="240">
        <f t="shared" si="47"/>
        <v>0</v>
      </c>
      <c r="CS38" s="240">
        <f t="shared" si="47"/>
        <v>0</v>
      </c>
      <c r="CT38" s="240">
        <f t="shared" si="47"/>
        <v>0</v>
      </c>
      <c r="CU38" s="240">
        <f t="shared" si="47"/>
        <v>0</v>
      </c>
      <c r="CV38" s="240">
        <f t="shared" si="47"/>
        <v>0</v>
      </c>
      <c r="CW38" s="240">
        <f t="shared" si="47"/>
        <v>0</v>
      </c>
      <c r="CX38" s="240">
        <f t="shared" si="47"/>
        <v>0</v>
      </c>
      <c r="CY38" s="240">
        <f t="shared" si="47"/>
        <v>0</v>
      </c>
      <c r="CZ38" s="240">
        <f t="shared" si="47"/>
        <v>0</v>
      </c>
      <c r="DA38" s="240">
        <f t="shared" si="47"/>
        <v>0</v>
      </c>
      <c r="DB38" s="240">
        <f t="shared" si="47"/>
        <v>0</v>
      </c>
      <c r="DC38" s="240">
        <f t="shared" si="47"/>
        <v>0</v>
      </c>
      <c r="DD38" s="240">
        <f t="shared" si="47"/>
        <v>0</v>
      </c>
      <c r="DE38" s="240">
        <f t="shared" si="47"/>
        <v>0</v>
      </c>
      <c r="DF38" s="240">
        <f t="shared" si="47"/>
        <v>0</v>
      </c>
      <c r="DG38" s="240">
        <f t="shared" si="47"/>
        <v>0</v>
      </c>
      <c r="DH38" s="240">
        <f t="shared" si="47"/>
        <v>0</v>
      </c>
      <c r="DI38" s="240">
        <f t="shared" si="47"/>
        <v>0</v>
      </c>
      <c r="DJ38" s="240">
        <f t="shared" si="47"/>
        <v>0</v>
      </c>
      <c r="DK38" s="240">
        <f t="shared" si="47"/>
        <v>0</v>
      </c>
      <c r="DL38" s="240">
        <f t="shared" si="47"/>
        <v>0</v>
      </c>
      <c r="DM38" s="240">
        <f t="shared" si="47"/>
        <v>0</v>
      </c>
      <c r="DN38" s="240">
        <f t="shared" si="47"/>
        <v>0</v>
      </c>
      <c r="DO38" s="240">
        <f t="shared" si="47"/>
        <v>0</v>
      </c>
      <c r="DP38" s="240">
        <f t="shared" si="47"/>
        <v>0</v>
      </c>
      <c r="DQ38" s="240">
        <f t="shared" si="47"/>
        <v>0</v>
      </c>
      <c r="DR38" s="240">
        <f t="shared" si="47"/>
        <v>0</v>
      </c>
      <c r="DS38" s="240">
        <f t="shared" si="47"/>
        <v>0</v>
      </c>
      <c r="DT38" s="240">
        <f t="shared" si="47"/>
        <v>0</v>
      </c>
      <c r="DU38" s="240">
        <f t="shared" si="47"/>
        <v>0</v>
      </c>
      <c r="DV38" s="240">
        <f t="shared" si="47"/>
        <v>0</v>
      </c>
      <c r="DW38" s="240">
        <f t="shared" si="47"/>
        <v>0</v>
      </c>
      <c r="DX38" s="240">
        <f t="shared" si="47"/>
        <v>0</v>
      </c>
      <c r="DY38" s="240">
        <f t="shared" si="47"/>
        <v>0</v>
      </c>
      <c r="DZ38" s="240">
        <f t="shared" si="47"/>
        <v>0</v>
      </c>
      <c r="EA38" s="240">
        <f t="shared" si="47"/>
        <v>0</v>
      </c>
      <c r="EB38" s="240">
        <f t="shared" si="47"/>
        <v>0</v>
      </c>
      <c r="EC38" s="240">
        <f t="shared" si="47"/>
        <v>0</v>
      </c>
      <c r="ED38" s="240">
        <f t="shared" si="47"/>
        <v>0</v>
      </c>
      <c r="EE38" s="240">
        <f t="shared" si="47"/>
        <v>0</v>
      </c>
      <c r="EF38" s="240">
        <f t="shared" si="47"/>
        <v>0</v>
      </c>
      <c r="EG38" s="240">
        <f t="shared" si="48"/>
        <v>0</v>
      </c>
      <c r="EH38" s="240">
        <f t="shared" si="48"/>
        <v>0</v>
      </c>
      <c r="EI38" s="240">
        <f t="shared" si="48"/>
        <v>0</v>
      </c>
      <c r="EJ38" s="240">
        <f t="shared" si="48"/>
        <v>0</v>
      </c>
      <c r="EK38" s="240">
        <f t="shared" si="48"/>
        <v>0</v>
      </c>
      <c r="EL38" s="240">
        <f t="shared" si="48"/>
        <v>0</v>
      </c>
      <c r="EM38" s="240">
        <f t="shared" si="48"/>
        <v>0</v>
      </c>
      <c r="EN38" s="240">
        <f t="shared" si="48"/>
        <v>0</v>
      </c>
      <c r="EO38" s="240">
        <f t="shared" si="48"/>
        <v>0</v>
      </c>
      <c r="EP38" s="240">
        <f t="shared" si="48"/>
        <v>0</v>
      </c>
      <c r="EQ38" s="240">
        <f t="shared" si="48"/>
        <v>0</v>
      </c>
      <c r="ER38" s="240">
        <f t="shared" si="48"/>
        <v>0</v>
      </c>
      <c r="ES38" s="240">
        <f t="shared" si="48"/>
        <v>0</v>
      </c>
      <c r="ET38" s="240">
        <f t="shared" si="48"/>
        <v>0</v>
      </c>
      <c r="EU38" s="240">
        <f t="shared" si="48"/>
        <v>0</v>
      </c>
      <c r="EV38" s="240">
        <f t="shared" si="48"/>
        <v>0</v>
      </c>
      <c r="EW38" s="240">
        <f t="shared" si="48"/>
        <v>0</v>
      </c>
      <c r="EX38" s="240">
        <f t="shared" si="48"/>
        <v>0</v>
      </c>
      <c r="EY38" s="240">
        <f t="shared" si="48"/>
        <v>0</v>
      </c>
      <c r="EZ38" s="240">
        <f t="shared" si="48"/>
        <v>0</v>
      </c>
      <c r="FA38" s="240">
        <f t="shared" si="48"/>
        <v>0</v>
      </c>
      <c r="FB38" s="240">
        <f t="shared" si="48"/>
        <v>0</v>
      </c>
      <c r="FC38" s="240">
        <f t="shared" si="48"/>
        <v>0</v>
      </c>
      <c r="FD38" s="240">
        <f t="shared" si="48"/>
        <v>0</v>
      </c>
      <c r="FE38" s="240">
        <f t="shared" si="48"/>
        <v>0</v>
      </c>
      <c r="FF38" s="240">
        <f t="shared" si="48"/>
        <v>0</v>
      </c>
      <c r="FG38" s="240">
        <f t="shared" si="48"/>
        <v>0</v>
      </c>
      <c r="FH38" s="240">
        <f t="shared" si="48"/>
        <v>0</v>
      </c>
      <c r="FI38" s="240">
        <f t="shared" si="48"/>
        <v>0</v>
      </c>
      <c r="FJ38" s="240">
        <f t="shared" si="48"/>
        <v>0</v>
      </c>
      <c r="FK38" s="240">
        <f t="shared" si="48"/>
        <v>0</v>
      </c>
      <c r="FL38" s="240">
        <f t="shared" si="48"/>
        <v>0</v>
      </c>
      <c r="FM38" s="240">
        <f t="shared" si="48"/>
        <v>0</v>
      </c>
      <c r="FN38" s="240">
        <f t="shared" si="48"/>
        <v>0</v>
      </c>
      <c r="FO38" s="90">
        <f t="shared" si="48"/>
        <v>0</v>
      </c>
    </row>
    <row r="39" spans="1:171" x14ac:dyDescent="0.4">
      <c r="C39" s="241"/>
      <c r="D39" s="241"/>
      <c r="H39" s="242"/>
      <c r="I39" s="243"/>
      <c r="J39" s="243"/>
      <c r="K39" s="243"/>
      <c r="L39" s="243"/>
      <c r="M39" s="243"/>
      <c r="N39" s="243"/>
      <c r="O39" s="243"/>
      <c r="P39" s="243"/>
      <c r="Q39" s="243"/>
      <c r="R39" s="243"/>
      <c r="S39" s="243"/>
      <c r="T39" s="243"/>
      <c r="U39" s="243"/>
      <c r="V39" s="243"/>
      <c r="W39" s="243"/>
      <c r="X39" s="243"/>
      <c r="Y39" s="243"/>
      <c r="Z39" s="243"/>
      <c r="AA39" s="243"/>
      <c r="AB39" s="243"/>
      <c r="AC39" s="243"/>
      <c r="AD39" s="243"/>
      <c r="AE39" s="243"/>
      <c r="AF39" s="243"/>
      <c r="AG39" s="243"/>
      <c r="AH39" s="243"/>
      <c r="AI39" s="243"/>
      <c r="AJ39" s="243"/>
      <c r="AK39" s="243"/>
      <c r="AL39" s="243"/>
      <c r="AM39" s="243"/>
      <c r="AN39" s="243"/>
      <c r="AO39" s="243"/>
      <c r="AP39" s="243"/>
      <c r="AQ39" s="243"/>
      <c r="AR39" s="243"/>
      <c r="AS39" s="243"/>
      <c r="AT39" s="243"/>
      <c r="AU39" s="243"/>
      <c r="AV39" s="243"/>
      <c r="AW39" s="243"/>
      <c r="AX39" s="243"/>
      <c r="AY39" s="243"/>
      <c r="AZ39" s="243"/>
      <c r="BA39" s="243"/>
      <c r="BB39" s="243"/>
      <c r="BC39" s="243"/>
      <c r="BD39" s="243"/>
      <c r="BE39" s="243"/>
      <c r="BF39" s="243"/>
      <c r="BG39" s="243"/>
      <c r="BH39" s="243"/>
      <c r="BI39" s="243"/>
      <c r="BJ39" s="243"/>
      <c r="BK39" s="243"/>
      <c r="BL39" s="243"/>
      <c r="BM39" s="243"/>
      <c r="BN39" s="243"/>
      <c r="BO39" s="243"/>
      <c r="BP39" s="243"/>
      <c r="BQ39" s="243"/>
      <c r="BR39" s="243"/>
      <c r="BS39" s="243"/>
      <c r="BT39" s="243"/>
      <c r="BU39" s="243"/>
      <c r="BV39" s="243"/>
      <c r="BW39" s="243"/>
      <c r="BX39" s="243"/>
      <c r="BY39" s="243"/>
      <c r="BZ39" s="243"/>
      <c r="CA39" s="243"/>
      <c r="CB39" s="243"/>
      <c r="CC39" s="243"/>
      <c r="CD39" s="243"/>
      <c r="CE39" s="243"/>
      <c r="CF39" s="243"/>
      <c r="CG39" s="243"/>
      <c r="CH39" s="243"/>
      <c r="CI39" s="243"/>
      <c r="CJ39" s="243"/>
      <c r="CK39" s="243"/>
      <c r="CL39" s="243"/>
      <c r="CM39" s="243"/>
      <c r="CN39" s="243"/>
      <c r="CO39" s="243"/>
      <c r="CP39" s="243"/>
      <c r="CQ39" s="243"/>
      <c r="CR39" s="243"/>
      <c r="CS39" s="243"/>
      <c r="CT39" s="243"/>
      <c r="CU39" s="243"/>
      <c r="CV39" s="243"/>
      <c r="CW39" s="243"/>
      <c r="CX39" s="243"/>
      <c r="CY39" s="243"/>
      <c r="CZ39" s="243"/>
      <c r="DA39" s="243"/>
      <c r="DB39" s="243"/>
      <c r="DC39" s="243"/>
      <c r="DD39" s="243"/>
      <c r="DE39" s="243"/>
      <c r="DF39" s="243"/>
      <c r="DG39" s="243"/>
      <c r="DH39" s="243"/>
      <c r="DI39" s="243"/>
      <c r="DJ39" s="243"/>
      <c r="DK39" s="243"/>
      <c r="DL39" s="243"/>
      <c r="DM39" s="243"/>
      <c r="DN39" s="243"/>
      <c r="DO39" s="243"/>
      <c r="DP39" s="243"/>
      <c r="DQ39" s="243"/>
      <c r="DR39" s="243"/>
      <c r="DS39" s="243"/>
      <c r="DT39" s="243"/>
      <c r="DU39" s="243"/>
      <c r="DV39" s="243"/>
      <c r="DW39" s="243"/>
      <c r="DX39" s="243"/>
      <c r="DY39" s="243"/>
      <c r="DZ39" s="243"/>
      <c r="EA39" s="243"/>
      <c r="EB39" s="243"/>
      <c r="EC39" s="243"/>
      <c r="ED39" s="243"/>
      <c r="EE39" s="243"/>
      <c r="EF39" s="243"/>
      <c r="EG39" s="243"/>
      <c r="EH39" s="243"/>
      <c r="EI39" s="243"/>
      <c r="EJ39" s="243"/>
      <c r="EK39" s="243"/>
      <c r="EL39" s="243"/>
      <c r="EM39" s="243"/>
      <c r="EN39" s="243"/>
      <c r="EO39" s="243"/>
      <c r="EP39" s="243"/>
      <c r="EQ39" s="243"/>
      <c r="ER39" s="243"/>
      <c r="ES39" s="243"/>
      <c r="ET39" s="243"/>
      <c r="EU39" s="243"/>
      <c r="EV39" s="243"/>
      <c r="EW39" s="243"/>
      <c r="EX39" s="243"/>
      <c r="EY39" s="243"/>
      <c r="EZ39" s="243"/>
      <c r="FA39" s="243"/>
      <c r="FB39" s="243"/>
      <c r="FC39" s="243"/>
      <c r="FD39" s="243"/>
      <c r="FE39" s="243"/>
      <c r="FF39" s="243"/>
      <c r="FG39" s="243"/>
      <c r="FH39" s="243"/>
      <c r="FI39" s="243"/>
      <c r="FJ39" s="243"/>
      <c r="FK39" s="243"/>
      <c r="FL39" s="243"/>
      <c r="FM39" s="243"/>
      <c r="FN39" s="243"/>
      <c r="FO39" s="243" t="s">
        <v>128</v>
      </c>
    </row>
    <row r="40" spans="1:171" x14ac:dyDescent="0.4">
      <c r="B40" s="248" t="s">
        <v>108</v>
      </c>
      <c r="C40" s="315">
        <f>SUM(C36:C38)</f>
        <v>550000</v>
      </c>
      <c r="D40" s="315">
        <f t="shared" ref="D40:E40" si="49">SUM(D36:D38)</f>
        <v>0</v>
      </c>
      <c r="E40" s="315">
        <f t="shared" si="49"/>
        <v>3928.5714285714289</v>
      </c>
      <c r="F40" s="316">
        <f>MIN(F36:F38)</f>
        <v>3</v>
      </c>
      <c r="G40" s="316">
        <f>MAX(G36:G38)</f>
        <v>27</v>
      </c>
      <c r="H40" s="317">
        <f>G40-F40+1</f>
        <v>25</v>
      </c>
      <c r="I40" s="249">
        <f>SUM(I36:I38)</f>
        <v>0</v>
      </c>
      <c r="J40" s="249">
        <f t="shared" ref="J40:BU40" si="50">SUM(J36:J38)</f>
        <v>0</v>
      </c>
      <c r="K40" s="249">
        <f t="shared" si="50"/>
        <v>22000</v>
      </c>
      <c r="L40" s="249">
        <f t="shared" si="50"/>
        <v>22000</v>
      </c>
      <c r="M40" s="249">
        <f t="shared" si="50"/>
        <v>22000</v>
      </c>
      <c r="N40" s="249">
        <f t="shared" si="50"/>
        <v>22000</v>
      </c>
      <c r="O40" s="249">
        <f t="shared" si="50"/>
        <v>22000</v>
      </c>
      <c r="P40" s="249">
        <f t="shared" si="50"/>
        <v>22000</v>
      </c>
      <c r="Q40" s="249">
        <f t="shared" si="50"/>
        <v>22000</v>
      </c>
      <c r="R40" s="249">
        <f t="shared" si="50"/>
        <v>22000</v>
      </c>
      <c r="S40" s="249">
        <f t="shared" si="50"/>
        <v>22000</v>
      </c>
      <c r="T40" s="249">
        <f t="shared" si="50"/>
        <v>22000</v>
      </c>
      <c r="U40" s="249">
        <f t="shared" si="50"/>
        <v>22000</v>
      </c>
      <c r="V40" s="249">
        <f t="shared" si="50"/>
        <v>22000</v>
      </c>
      <c r="W40" s="249">
        <f t="shared" si="50"/>
        <v>22000</v>
      </c>
      <c r="X40" s="249">
        <f t="shared" si="50"/>
        <v>22000</v>
      </c>
      <c r="Y40" s="249">
        <f t="shared" si="50"/>
        <v>22000</v>
      </c>
      <c r="Z40" s="249">
        <f t="shared" si="50"/>
        <v>22000</v>
      </c>
      <c r="AA40" s="249">
        <f t="shared" si="50"/>
        <v>22000</v>
      </c>
      <c r="AB40" s="249">
        <f t="shared" si="50"/>
        <v>22000</v>
      </c>
      <c r="AC40" s="249">
        <f t="shared" si="50"/>
        <v>22000</v>
      </c>
      <c r="AD40" s="249">
        <f t="shared" si="50"/>
        <v>22000</v>
      </c>
      <c r="AE40" s="249">
        <f t="shared" si="50"/>
        <v>22000</v>
      </c>
      <c r="AF40" s="249">
        <f t="shared" si="50"/>
        <v>22000</v>
      </c>
      <c r="AG40" s="249">
        <f t="shared" si="50"/>
        <v>22000</v>
      </c>
      <c r="AH40" s="249">
        <f t="shared" si="50"/>
        <v>22000</v>
      </c>
      <c r="AI40" s="249">
        <f t="shared" si="50"/>
        <v>22000</v>
      </c>
      <c r="AJ40" s="249">
        <f t="shared" si="50"/>
        <v>0</v>
      </c>
      <c r="AK40" s="249">
        <f t="shared" si="50"/>
        <v>0</v>
      </c>
      <c r="AL40" s="249">
        <f t="shared" si="50"/>
        <v>0</v>
      </c>
      <c r="AM40" s="249">
        <f t="shared" si="50"/>
        <v>0</v>
      </c>
      <c r="AN40" s="249">
        <f t="shared" si="50"/>
        <v>0</v>
      </c>
      <c r="AO40" s="249">
        <f t="shared" si="50"/>
        <v>0</v>
      </c>
      <c r="AP40" s="249">
        <f t="shared" si="50"/>
        <v>0</v>
      </c>
      <c r="AQ40" s="249">
        <f t="shared" si="50"/>
        <v>0</v>
      </c>
      <c r="AR40" s="249">
        <f t="shared" si="50"/>
        <v>0</v>
      </c>
      <c r="AS40" s="249">
        <f t="shared" si="50"/>
        <v>0</v>
      </c>
      <c r="AT40" s="249">
        <f t="shared" si="50"/>
        <v>0</v>
      </c>
      <c r="AU40" s="249">
        <f t="shared" si="50"/>
        <v>0</v>
      </c>
      <c r="AV40" s="249">
        <f t="shared" si="50"/>
        <v>0</v>
      </c>
      <c r="AW40" s="249">
        <f t="shared" si="50"/>
        <v>0</v>
      </c>
      <c r="AX40" s="249">
        <f t="shared" si="50"/>
        <v>0</v>
      </c>
      <c r="AY40" s="249">
        <f t="shared" si="50"/>
        <v>0</v>
      </c>
      <c r="AZ40" s="249">
        <f t="shared" si="50"/>
        <v>0</v>
      </c>
      <c r="BA40" s="249">
        <f t="shared" si="50"/>
        <v>0</v>
      </c>
      <c r="BB40" s="249">
        <f t="shared" si="50"/>
        <v>0</v>
      </c>
      <c r="BC40" s="249">
        <f t="shared" si="50"/>
        <v>0</v>
      </c>
      <c r="BD40" s="249">
        <f t="shared" si="50"/>
        <v>0</v>
      </c>
      <c r="BE40" s="249">
        <f t="shared" si="50"/>
        <v>0</v>
      </c>
      <c r="BF40" s="249">
        <f t="shared" si="50"/>
        <v>0</v>
      </c>
      <c r="BG40" s="249">
        <f t="shared" si="50"/>
        <v>0</v>
      </c>
      <c r="BH40" s="249">
        <f t="shared" si="50"/>
        <v>0</v>
      </c>
      <c r="BI40" s="249">
        <f t="shared" si="50"/>
        <v>0</v>
      </c>
      <c r="BJ40" s="249">
        <f t="shared" si="50"/>
        <v>0</v>
      </c>
      <c r="BK40" s="249">
        <f t="shared" si="50"/>
        <v>0</v>
      </c>
      <c r="BL40" s="249">
        <f t="shared" si="50"/>
        <v>0</v>
      </c>
      <c r="BM40" s="249">
        <f t="shared" si="50"/>
        <v>0</v>
      </c>
      <c r="BN40" s="249">
        <f t="shared" si="50"/>
        <v>0</v>
      </c>
      <c r="BO40" s="249">
        <f t="shared" si="50"/>
        <v>0</v>
      </c>
      <c r="BP40" s="249">
        <f t="shared" si="50"/>
        <v>0</v>
      </c>
      <c r="BQ40" s="249">
        <f t="shared" si="50"/>
        <v>0</v>
      </c>
      <c r="BR40" s="249">
        <f t="shared" si="50"/>
        <v>0</v>
      </c>
      <c r="BS40" s="249">
        <f t="shared" si="50"/>
        <v>0</v>
      </c>
      <c r="BT40" s="249">
        <f t="shared" si="50"/>
        <v>0</v>
      </c>
      <c r="BU40" s="249">
        <f t="shared" si="50"/>
        <v>0</v>
      </c>
      <c r="BV40" s="249">
        <f t="shared" ref="BV40:EG40" si="51">SUM(BV36:BV38)</f>
        <v>0</v>
      </c>
      <c r="BW40" s="249">
        <f t="shared" si="51"/>
        <v>0</v>
      </c>
      <c r="BX40" s="249">
        <f t="shared" si="51"/>
        <v>0</v>
      </c>
      <c r="BY40" s="249">
        <f t="shared" si="51"/>
        <v>0</v>
      </c>
      <c r="BZ40" s="249">
        <f t="shared" si="51"/>
        <v>0</v>
      </c>
      <c r="CA40" s="249">
        <f t="shared" si="51"/>
        <v>0</v>
      </c>
      <c r="CB40" s="249">
        <f t="shared" si="51"/>
        <v>0</v>
      </c>
      <c r="CC40" s="249">
        <f t="shared" si="51"/>
        <v>0</v>
      </c>
      <c r="CD40" s="249">
        <f t="shared" si="51"/>
        <v>0</v>
      </c>
      <c r="CE40" s="249">
        <f t="shared" si="51"/>
        <v>0</v>
      </c>
      <c r="CF40" s="249">
        <f t="shared" si="51"/>
        <v>0</v>
      </c>
      <c r="CG40" s="249">
        <f t="shared" si="51"/>
        <v>0</v>
      </c>
      <c r="CH40" s="249">
        <f t="shared" si="51"/>
        <v>0</v>
      </c>
      <c r="CI40" s="249">
        <f t="shared" si="51"/>
        <v>0</v>
      </c>
      <c r="CJ40" s="249">
        <f t="shared" si="51"/>
        <v>0</v>
      </c>
      <c r="CK40" s="249">
        <f t="shared" si="51"/>
        <v>0</v>
      </c>
      <c r="CL40" s="249">
        <f t="shared" si="51"/>
        <v>0</v>
      </c>
      <c r="CM40" s="249">
        <f t="shared" si="51"/>
        <v>0</v>
      </c>
      <c r="CN40" s="249">
        <f t="shared" si="51"/>
        <v>0</v>
      </c>
      <c r="CO40" s="249">
        <f t="shared" si="51"/>
        <v>0</v>
      </c>
      <c r="CP40" s="249">
        <f t="shared" si="51"/>
        <v>0</v>
      </c>
      <c r="CQ40" s="249">
        <f t="shared" si="51"/>
        <v>0</v>
      </c>
      <c r="CR40" s="249">
        <f t="shared" si="51"/>
        <v>0</v>
      </c>
      <c r="CS40" s="249">
        <f t="shared" si="51"/>
        <v>0</v>
      </c>
      <c r="CT40" s="249">
        <f t="shared" si="51"/>
        <v>0</v>
      </c>
      <c r="CU40" s="249">
        <f t="shared" si="51"/>
        <v>0</v>
      </c>
      <c r="CV40" s="249">
        <f t="shared" si="51"/>
        <v>0</v>
      </c>
      <c r="CW40" s="249">
        <f t="shared" si="51"/>
        <v>0</v>
      </c>
      <c r="CX40" s="249">
        <f t="shared" si="51"/>
        <v>0</v>
      </c>
      <c r="CY40" s="249">
        <f t="shared" si="51"/>
        <v>0</v>
      </c>
      <c r="CZ40" s="249">
        <f t="shared" si="51"/>
        <v>0</v>
      </c>
      <c r="DA40" s="249">
        <f t="shared" si="51"/>
        <v>0</v>
      </c>
      <c r="DB40" s="249">
        <f t="shared" si="51"/>
        <v>0</v>
      </c>
      <c r="DC40" s="249">
        <f t="shared" si="51"/>
        <v>0</v>
      </c>
      <c r="DD40" s="249">
        <f t="shared" si="51"/>
        <v>0</v>
      </c>
      <c r="DE40" s="249">
        <f t="shared" si="51"/>
        <v>0</v>
      </c>
      <c r="DF40" s="249">
        <f t="shared" si="51"/>
        <v>0</v>
      </c>
      <c r="DG40" s="249">
        <f t="shared" si="51"/>
        <v>0</v>
      </c>
      <c r="DH40" s="249">
        <f t="shared" si="51"/>
        <v>0</v>
      </c>
      <c r="DI40" s="249">
        <f t="shared" si="51"/>
        <v>0</v>
      </c>
      <c r="DJ40" s="249">
        <f t="shared" si="51"/>
        <v>0</v>
      </c>
      <c r="DK40" s="249">
        <f t="shared" si="51"/>
        <v>0</v>
      </c>
      <c r="DL40" s="249">
        <f t="shared" si="51"/>
        <v>0</v>
      </c>
      <c r="DM40" s="249">
        <f t="shared" si="51"/>
        <v>0</v>
      </c>
      <c r="DN40" s="249">
        <f t="shared" si="51"/>
        <v>0</v>
      </c>
      <c r="DO40" s="249">
        <f t="shared" si="51"/>
        <v>0</v>
      </c>
      <c r="DP40" s="249">
        <f t="shared" si="51"/>
        <v>0</v>
      </c>
      <c r="DQ40" s="249">
        <f t="shared" si="51"/>
        <v>0</v>
      </c>
      <c r="DR40" s="249">
        <f t="shared" si="51"/>
        <v>0</v>
      </c>
      <c r="DS40" s="249">
        <f t="shared" si="51"/>
        <v>0</v>
      </c>
      <c r="DT40" s="249">
        <f t="shared" si="51"/>
        <v>0</v>
      </c>
      <c r="DU40" s="249">
        <f t="shared" si="51"/>
        <v>0</v>
      </c>
      <c r="DV40" s="249">
        <f t="shared" si="51"/>
        <v>0</v>
      </c>
      <c r="DW40" s="249">
        <f t="shared" si="51"/>
        <v>0</v>
      </c>
      <c r="DX40" s="249">
        <f t="shared" si="51"/>
        <v>0</v>
      </c>
      <c r="DY40" s="249">
        <f t="shared" si="51"/>
        <v>0</v>
      </c>
      <c r="DZ40" s="249">
        <f t="shared" si="51"/>
        <v>0</v>
      </c>
      <c r="EA40" s="249">
        <f t="shared" si="51"/>
        <v>0</v>
      </c>
      <c r="EB40" s="249">
        <f t="shared" si="51"/>
        <v>0</v>
      </c>
      <c r="EC40" s="249">
        <f t="shared" si="51"/>
        <v>0</v>
      </c>
      <c r="ED40" s="249">
        <f t="shared" si="51"/>
        <v>0</v>
      </c>
      <c r="EE40" s="249">
        <f t="shared" si="51"/>
        <v>0</v>
      </c>
      <c r="EF40" s="249">
        <f t="shared" si="51"/>
        <v>0</v>
      </c>
      <c r="EG40" s="249">
        <f t="shared" si="51"/>
        <v>0</v>
      </c>
      <c r="EH40" s="249">
        <f t="shared" ref="EH40:FO40" si="52">SUM(EH36:EH38)</f>
        <v>0</v>
      </c>
      <c r="EI40" s="249">
        <f t="shared" si="52"/>
        <v>0</v>
      </c>
      <c r="EJ40" s="249">
        <f t="shared" si="52"/>
        <v>0</v>
      </c>
      <c r="EK40" s="249">
        <f t="shared" si="52"/>
        <v>0</v>
      </c>
      <c r="EL40" s="249">
        <f t="shared" si="52"/>
        <v>0</v>
      </c>
      <c r="EM40" s="249">
        <f t="shared" si="52"/>
        <v>0</v>
      </c>
      <c r="EN40" s="249">
        <f t="shared" si="52"/>
        <v>0</v>
      </c>
      <c r="EO40" s="249">
        <f t="shared" si="52"/>
        <v>0</v>
      </c>
      <c r="EP40" s="249">
        <f t="shared" si="52"/>
        <v>0</v>
      </c>
      <c r="EQ40" s="249">
        <f t="shared" si="52"/>
        <v>0</v>
      </c>
      <c r="ER40" s="249">
        <f t="shared" si="52"/>
        <v>0</v>
      </c>
      <c r="ES40" s="249">
        <f t="shared" si="52"/>
        <v>0</v>
      </c>
      <c r="ET40" s="249">
        <f t="shared" si="52"/>
        <v>0</v>
      </c>
      <c r="EU40" s="249">
        <f t="shared" si="52"/>
        <v>0</v>
      </c>
      <c r="EV40" s="249">
        <f t="shared" si="52"/>
        <v>0</v>
      </c>
      <c r="EW40" s="249">
        <f t="shared" si="52"/>
        <v>0</v>
      </c>
      <c r="EX40" s="249">
        <f t="shared" si="52"/>
        <v>0</v>
      </c>
      <c r="EY40" s="249">
        <f t="shared" si="52"/>
        <v>0</v>
      </c>
      <c r="EZ40" s="249">
        <f t="shared" si="52"/>
        <v>0</v>
      </c>
      <c r="FA40" s="249">
        <f t="shared" si="52"/>
        <v>0</v>
      </c>
      <c r="FB40" s="249">
        <f t="shared" si="52"/>
        <v>0</v>
      </c>
      <c r="FC40" s="249">
        <f t="shared" si="52"/>
        <v>0</v>
      </c>
      <c r="FD40" s="249">
        <f t="shared" si="52"/>
        <v>0</v>
      </c>
      <c r="FE40" s="249">
        <f t="shared" si="52"/>
        <v>0</v>
      </c>
      <c r="FF40" s="249">
        <f t="shared" si="52"/>
        <v>0</v>
      </c>
      <c r="FG40" s="249">
        <f t="shared" si="52"/>
        <v>0</v>
      </c>
      <c r="FH40" s="249">
        <f t="shared" si="52"/>
        <v>0</v>
      </c>
      <c r="FI40" s="249">
        <f t="shared" si="52"/>
        <v>0</v>
      </c>
      <c r="FJ40" s="249">
        <f t="shared" si="52"/>
        <v>0</v>
      </c>
      <c r="FK40" s="249">
        <f t="shared" si="52"/>
        <v>0</v>
      </c>
      <c r="FL40" s="249">
        <f t="shared" si="52"/>
        <v>0</v>
      </c>
      <c r="FM40" s="249">
        <f t="shared" si="52"/>
        <v>0</v>
      </c>
      <c r="FN40" s="249">
        <f t="shared" si="52"/>
        <v>0</v>
      </c>
      <c r="FO40" s="250">
        <f t="shared" si="52"/>
        <v>0</v>
      </c>
    </row>
    <row r="41" spans="1:171" x14ac:dyDescent="0.4">
      <c r="C41" s="241"/>
      <c r="D41" s="241"/>
      <c r="H41" s="242"/>
      <c r="I41" s="243"/>
      <c r="J41" s="243"/>
      <c r="K41" s="243"/>
      <c r="L41" s="243"/>
      <c r="M41" s="243"/>
      <c r="N41" s="243"/>
      <c r="O41" s="243"/>
      <c r="P41" s="243"/>
      <c r="Q41" s="243"/>
      <c r="R41" s="243"/>
      <c r="S41" s="243"/>
      <c r="T41" s="243"/>
      <c r="U41" s="243"/>
      <c r="V41" s="243"/>
      <c r="W41" s="243"/>
      <c r="X41" s="243"/>
      <c r="Y41" s="243"/>
      <c r="Z41" s="243"/>
      <c r="AA41" s="243"/>
      <c r="AB41" s="243"/>
      <c r="AC41" s="243"/>
      <c r="AD41" s="243"/>
      <c r="AE41" s="243"/>
      <c r="AF41" s="243"/>
      <c r="AG41" s="243"/>
      <c r="AH41" s="243"/>
      <c r="AI41" s="243"/>
      <c r="AJ41" s="243"/>
      <c r="AK41" s="243"/>
      <c r="AL41" s="243"/>
      <c r="AM41" s="243"/>
      <c r="AN41" s="243"/>
      <c r="AO41" s="243"/>
      <c r="AP41" s="243"/>
      <c r="AQ41" s="243"/>
      <c r="AR41" s="243"/>
      <c r="AS41" s="243"/>
      <c r="AT41" s="243"/>
      <c r="AU41" s="243"/>
      <c r="AV41" s="243"/>
      <c r="AW41" s="243"/>
      <c r="AX41" s="243"/>
      <c r="AY41" s="243"/>
      <c r="AZ41" s="243"/>
      <c r="BA41" s="243"/>
      <c r="BB41" s="243"/>
      <c r="BC41" s="243"/>
      <c r="BD41" s="243"/>
      <c r="BE41" s="243"/>
      <c r="BF41" s="243"/>
      <c r="BG41" s="243"/>
      <c r="BH41" s="243"/>
      <c r="BI41" s="243"/>
      <c r="BJ41" s="243"/>
      <c r="BK41" s="243"/>
      <c r="BL41" s="243"/>
      <c r="BM41" s="243"/>
      <c r="BN41" s="243"/>
      <c r="BO41" s="243"/>
      <c r="BP41" s="243"/>
      <c r="BQ41" s="243"/>
      <c r="BR41" s="243"/>
      <c r="BS41" s="243"/>
      <c r="BT41" s="243"/>
      <c r="BU41" s="243"/>
      <c r="BV41" s="243"/>
      <c r="BW41" s="243"/>
      <c r="BX41" s="243"/>
      <c r="BY41" s="243"/>
      <c r="BZ41" s="243"/>
      <c r="CA41" s="243"/>
      <c r="CB41" s="243"/>
      <c r="CC41" s="243"/>
      <c r="CD41" s="243"/>
      <c r="CE41" s="243"/>
      <c r="CF41" s="243"/>
      <c r="CG41" s="243"/>
      <c r="CH41" s="243"/>
      <c r="CI41" s="243"/>
      <c r="CJ41" s="243"/>
      <c r="CK41" s="243"/>
      <c r="CL41" s="243"/>
      <c r="CM41" s="243"/>
      <c r="CN41" s="243"/>
      <c r="CO41" s="243"/>
      <c r="CP41" s="243"/>
      <c r="CQ41" s="243"/>
      <c r="CR41" s="243"/>
      <c r="CS41" s="243"/>
      <c r="CT41" s="243"/>
      <c r="CU41" s="243"/>
      <c r="CV41" s="243"/>
      <c r="CW41" s="243"/>
      <c r="CX41" s="243"/>
      <c r="CY41" s="243"/>
      <c r="CZ41" s="243"/>
      <c r="DA41" s="243"/>
      <c r="DB41" s="243"/>
      <c r="DC41" s="243"/>
      <c r="DD41" s="243"/>
      <c r="DE41" s="243"/>
      <c r="DF41" s="243"/>
      <c r="DG41" s="243"/>
      <c r="DH41" s="243"/>
      <c r="DI41" s="243"/>
      <c r="DJ41" s="243"/>
      <c r="DK41" s="243"/>
      <c r="DL41" s="243"/>
      <c r="DM41" s="243"/>
      <c r="DN41" s="243"/>
      <c r="DO41" s="243"/>
      <c r="DP41" s="243"/>
      <c r="DQ41" s="243"/>
      <c r="DR41" s="243"/>
      <c r="DS41" s="243"/>
      <c r="DT41" s="243"/>
      <c r="DU41" s="243"/>
      <c r="DV41" s="243"/>
      <c r="DW41" s="243"/>
      <c r="DX41" s="243"/>
      <c r="DY41" s="243"/>
      <c r="DZ41" s="243"/>
      <c r="EA41" s="243"/>
      <c r="EB41" s="243"/>
      <c r="EC41" s="243"/>
      <c r="ED41" s="243"/>
      <c r="EE41" s="243"/>
      <c r="EF41" s="243"/>
      <c r="EG41" s="243"/>
      <c r="EH41" s="243"/>
      <c r="EI41" s="243"/>
      <c r="EJ41" s="243"/>
      <c r="EK41" s="243"/>
      <c r="EL41" s="243"/>
      <c r="EM41" s="243"/>
      <c r="EN41" s="243"/>
      <c r="EO41" s="243"/>
      <c r="EP41" s="243"/>
      <c r="EQ41" s="243"/>
      <c r="ER41" s="243"/>
      <c r="ES41" s="243"/>
      <c r="ET41" s="243"/>
      <c r="EU41" s="243"/>
      <c r="EV41" s="243"/>
      <c r="EW41" s="243"/>
      <c r="EX41" s="243"/>
      <c r="EY41" s="243"/>
      <c r="EZ41" s="243"/>
      <c r="FA41" s="243"/>
      <c r="FB41" s="243"/>
      <c r="FC41" s="243"/>
      <c r="FD41" s="243"/>
      <c r="FE41" s="243"/>
      <c r="FF41" s="243"/>
      <c r="FG41" s="243"/>
      <c r="FH41" s="243"/>
      <c r="FI41" s="243"/>
      <c r="FJ41" s="243"/>
      <c r="FK41" s="243"/>
      <c r="FL41" s="243"/>
      <c r="FM41" s="243"/>
      <c r="FN41" s="243"/>
      <c r="FO41" s="243" t="s">
        <v>128</v>
      </c>
    </row>
    <row r="42" spans="1:171" x14ac:dyDescent="0.4">
      <c r="B42" s="326" t="s">
        <v>109</v>
      </c>
      <c r="C42" s="319"/>
      <c r="D42" s="319"/>
      <c r="E42" s="319"/>
      <c r="F42" s="319"/>
      <c r="G42" s="319"/>
      <c r="H42" s="327"/>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0"/>
      <c r="AZ42" s="320"/>
      <c r="BA42" s="320"/>
      <c r="BB42" s="320"/>
      <c r="BC42" s="320"/>
      <c r="BD42" s="320"/>
      <c r="BE42" s="320"/>
      <c r="BF42" s="320"/>
      <c r="BG42" s="320"/>
      <c r="BH42" s="320"/>
      <c r="BI42" s="320"/>
      <c r="BJ42" s="320"/>
      <c r="BK42" s="320"/>
      <c r="BL42" s="320"/>
      <c r="BM42" s="320"/>
      <c r="BN42" s="320"/>
      <c r="BO42" s="320"/>
      <c r="BP42" s="320"/>
      <c r="BQ42" s="320"/>
      <c r="BR42" s="320"/>
      <c r="BS42" s="320"/>
      <c r="BT42" s="320"/>
      <c r="BU42" s="320"/>
      <c r="BV42" s="320"/>
      <c r="BW42" s="320"/>
      <c r="BX42" s="320"/>
      <c r="BY42" s="320"/>
      <c r="BZ42" s="320"/>
      <c r="CA42" s="320"/>
      <c r="CB42" s="320"/>
      <c r="CC42" s="320"/>
      <c r="CD42" s="320"/>
      <c r="CE42" s="320"/>
      <c r="CF42" s="320"/>
      <c r="CG42" s="320"/>
      <c r="CH42" s="320"/>
      <c r="CI42" s="320"/>
      <c r="CJ42" s="320"/>
      <c r="CK42" s="320"/>
      <c r="CL42" s="320"/>
      <c r="CM42" s="320"/>
      <c r="CN42" s="320"/>
      <c r="CO42" s="320"/>
      <c r="CP42" s="320"/>
      <c r="CQ42" s="320"/>
      <c r="CR42" s="320"/>
      <c r="CS42" s="320"/>
      <c r="CT42" s="320"/>
      <c r="CU42" s="320"/>
      <c r="CV42" s="320"/>
      <c r="CW42" s="320"/>
      <c r="CX42" s="320"/>
      <c r="CY42" s="320"/>
      <c r="CZ42" s="320"/>
      <c r="DA42" s="320"/>
      <c r="DB42" s="320"/>
      <c r="DC42" s="320"/>
      <c r="DD42" s="320"/>
      <c r="DE42" s="320"/>
      <c r="DF42" s="320"/>
      <c r="DG42" s="320"/>
      <c r="DH42" s="320"/>
      <c r="DI42" s="320"/>
      <c r="DJ42" s="320"/>
      <c r="DK42" s="320"/>
      <c r="DL42" s="320"/>
      <c r="DM42" s="320"/>
      <c r="DN42" s="320"/>
      <c r="DO42" s="320"/>
      <c r="DP42" s="320"/>
      <c r="DQ42" s="320"/>
      <c r="DR42" s="320"/>
      <c r="DS42" s="320"/>
      <c r="DT42" s="320"/>
      <c r="DU42" s="320"/>
      <c r="DV42" s="320"/>
      <c r="DW42" s="320"/>
      <c r="DX42" s="320"/>
      <c r="DY42" s="320"/>
      <c r="DZ42" s="320"/>
      <c r="EA42" s="320"/>
      <c r="EB42" s="320"/>
      <c r="EC42" s="320"/>
      <c r="ED42" s="320"/>
      <c r="EE42" s="320"/>
      <c r="EF42" s="320"/>
      <c r="EG42" s="320"/>
      <c r="EH42" s="320"/>
      <c r="EI42" s="320"/>
      <c r="EJ42" s="320"/>
      <c r="EK42" s="320"/>
      <c r="EL42" s="320"/>
      <c r="EM42" s="320"/>
      <c r="EN42" s="320"/>
      <c r="EO42" s="320"/>
      <c r="EP42" s="320"/>
      <c r="EQ42" s="320"/>
      <c r="ER42" s="320"/>
      <c r="ES42" s="320"/>
      <c r="ET42" s="320"/>
      <c r="EU42" s="320"/>
      <c r="EV42" s="320"/>
      <c r="EW42" s="320"/>
      <c r="EX42" s="320"/>
      <c r="EY42" s="320"/>
      <c r="EZ42" s="320"/>
      <c r="FA42" s="320"/>
      <c r="FB42" s="320"/>
      <c r="FC42" s="320"/>
      <c r="FD42" s="320"/>
      <c r="FE42" s="320"/>
      <c r="FF42" s="320"/>
      <c r="FG42" s="320"/>
      <c r="FH42" s="320"/>
      <c r="FI42" s="320"/>
      <c r="FJ42" s="320"/>
      <c r="FK42" s="320"/>
      <c r="FL42" s="320"/>
      <c r="FM42" s="320"/>
      <c r="FN42" s="320"/>
      <c r="FO42" s="321" t="s">
        <v>128</v>
      </c>
    </row>
    <row r="43" spans="1:171" x14ac:dyDescent="0.4">
      <c r="B43" s="216" t="s">
        <v>78</v>
      </c>
      <c r="C43" s="217" t="s">
        <v>79</v>
      </c>
      <c r="D43" s="217" t="s">
        <v>127</v>
      </c>
      <c r="E43" s="217" t="s">
        <v>80</v>
      </c>
      <c r="F43" s="217" t="s">
        <v>121</v>
      </c>
      <c r="G43" s="217" t="s">
        <v>122</v>
      </c>
      <c r="H43" s="217" t="s">
        <v>129</v>
      </c>
      <c r="I43" s="218">
        <f>I4</f>
        <v>44074</v>
      </c>
      <c r="J43" s="218">
        <f t="shared" ref="J43:BU43" si="53">J4</f>
        <v>44104</v>
      </c>
      <c r="K43" s="218">
        <f t="shared" si="53"/>
        <v>44135</v>
      </c>
      <c r="L43" s="218">
        <f t="shared" si="53"/>
        <v>44165</v>
      </c>
      <c r="M43" s="218">
        <f t="shared" si="53"/>
        <v>44196</v>
      </c>
      <c r="N43" s="218">
        <f t="shared" si="53"/>
        <v>44227</v>
      </c>
      <c r="O43" s="218">
        <f t="shared" si="53"/>
        <v>44255</v>
      </c>
      <c r="P43" s="218">
        <f t="shared" si="53"/>
        <v>44286</v>
      </c>
      <c r="Q43" s="218">
        <f t="shared" si="53"/>
        <v>44316</v>
      </c>
      <c r="R43" s="218">
        <f t="shared" si="53"/>
        <v>44347</v>
      </c>
      <c r="S43" s="218">
        <f t="shared" si="53"/>
        <v>44377</v>
      </c>
      <c r="T43" s="218">
        <f t="shared" si="53"/>
        <v>44408</v>
      </c>
      <c r="U43" s="218">
        <f t="shared" si="53"/>
        <v>44439</v>
      </c>
      <c r="V43" s="218">
        <f t="shared" si="53"/>
        <v>44469</v>
      </c>
      <c r="W43" s="218">
        <f t="shared" si="53"/>
        <v>44500</v>
      </c>
      <c r="X43" s="218">
        <f t="shared" si="53"/>
        <v>44530</v>
      </c>
      <c r="Y43" s="218">
        <f t="shared" si="53"/>
        <v>44561</v>
      </c>
      <c r="Z43" s="218">
        <f t="shared" si="53"/>
        <v>44592</v>
      </c>
      <c r="AA43" s="218">
        <f t="shared" si="53"/>
        <v>44620</v>
      </c>
      <c r="AB43" s="218">
        <f t="shared" si="53"/>
        <v>44651</v>
      </c>
      <c r="AC43" s="218">
        <f t="shared" si="53"/>
        <v>44681</v>
      </c>
      <c r="AD43" s="218">
        <f t="shared" si="53"/>
        <v>44712</v>
      </c>
      <c r="AE43" s="218">
        <f t="shared" si="53"/>
        <v>44742</v>
      </c>
      <c r="AF43" s="218">
        <f t="shared" si="53"/>
        <v>44773</v>
      </c>
      <c r="AG43" s="218">
        <f t="shared" si="53"/>
        <v>44804</v>
      </c>
      <c r="AH43" s="218">
        <f t="shared" si="53"/>
        <v>44834</v>
      </c>
      <c r="AI43" s="218">
        <f t="shared" si="53"/>
        <v>44865</v>
      </c>
      <c r="AJ43" s="218">
        <f t="shared" si="53"/>
        <v>44895</v>
      </c>
      <c r="AK43" s="218">
        <f t="shared" si="53"/>
        <v>44926</v>
      </c>
      <c r="AL43" s="218">
        <f t="shared" si="53"/>
        <v>44957</v>
      </c>
      <c r="AM43" s="218">
        <f t="shared" si="53"/>
        <v>44985</v>
      </c>
      <c r="AN43" s="218">
        <f t="shared" si="53"/>
        <v>45016</v>
      </c>
      <c r="AO43" s="218">
        <f t="shared" si="53"/>
        <v>45046</v>
      </c>
      <c r="AP43" s="218">
        <f t="shared" si="53"/>
        <v>45077</v>
      </c>
      <c r="AQ43" s="218">
        <f t="shared" si="53"/>
        <v>45107</v>
      </c>
      <c r="AR43" s="218">
        <f t="shared" si="53"/>
        <v>45138</v>
      </c>
      <c r="AS43" s="218">
        <f t="shared" si="53"/>
        <v>45169</v>
      </c>
      <c r="AT43" s="218">
        <f t="shared" si="53"/>
        <v>45199</v>
      </c>
      <c r="AU43" s="218">
        <f t="shared" si="53"/>
        <v>45230</v>
      </c>
      <c r="AV43" s="218">
        <f t="shared" si="53"/>
        <v>45260</v>
      </c>
      <c r="AW43" s="218">
        <f t="shared" si="53"/>
        <v>45291</v>
      </c>
      <c r="AX43" s="218">
        <f t="shared" si="53"/>
        <v>45322</v>
      </c>
      <c r="AY43" s="218">
        <f t="shared" si="53"/>
        <v>45351</v>
      </c>
      <c r="AZ43" s="218">
        <f t="shared" si="53"/>
        <v>45382</v>
      </c>
      <c r="BA43" s="218">
        <f t="shared" si="53"/>
        <v>45412</v>
      </c>
      <c r="BB43" s="218">
        <f t="shared" si="53"/>
        <v>45443</v>
      </c>
      <c r="BC43" s="218">
        <f t="shared" si="53"/>
        <v>45473</v>
      </c>
      <c r="BD43" s="218">
        <f t="shared" si="53"/>
        <v>45504</v>
      </c>
      <c r="BE43" s="218">
        <f t="shared" si="53"/>
        <v>45535</v>
      </c>
      <c r="BF43" s="218">
        <f t="shared" si="53"/>
        <v>45565</v>
      </c>
      <c r="BG43" s="218">
        <f t="shared" si="53"/>
        <v>45596</v>
      </c>
      <c r="BH43" s="218">
        <f t="shared" si="53"/>
        <v>45626</v>
      </c>
      <c r="BI43" s="218">
        <f t="shared" si="53"/>
        <v>45657</v>
      </c>
      <c r="BJ43" s="218">
        <f t="shared" si="53"/>
        <v>45688</v>
      </c>
      <c r="BK43" s="218">
        <f t="shared" si="53"/>
        <v>45716</v>
      </c>
      <c r="BL43" s="218">
        <f t="shared" si="53"/>
        <v>45747</v>
      </c>
      <c r="BM43" s="218">
        <f t="shared" si="53"/>
        <v>45777</v>
      </c>
      <c r="BN43" s="218">
        <f t="shared" si="53"/>
        <v>45808</v>
      </c>
      <c r="BO43" s="218">
        <f t="shared" si="53"/>
        <v>45838</v>
      </c>
      <c r="BP43" s="218">
        <f t="shared" si="53"/>
        <v>45869</v>
      </c>
      <c r="BQ43" s="218">
        <f t="shared" si="53"/>
        <v>45900</v>
      </c>
      <c r="BR43" s="218">
        <f t="shared" si="53"/>
        <v>45930</v>
      </c>
      <c r="BS43" s="218">
        <f t="shared" si="53"/>
        <v>45961</v>
      </c>
      <c r="BT43" s="218">
        <f t="shared" si="53"/>
        <v>45991</v>
      </c>
      <c r="BU43" s="218">
        <f t="shared" si="53"/>
        <v>46022</v>
      </c>
      <c r="BV43" s="218">
        <f t="shared" ref="BV43:EG43" si="54">BV4</f>
        <v>46053</v>
      </c>
      <c r="BW43" s="218">
        <f t="shared" si="54"/>
        <v>46081</v>
      </c>
      <c r="BX43" s="218">
        <f t="shared" si="54"/>
        <v>46112</v>
      </c>
      <c r="BY43" s="218">
        <f t="shared" si="54"/>
        <v>46142</v>
      </c>
      <c r="BZ43" s="218">
        <f t="shared" si="54"/>
        <v>46173</v>
      </c>
      <c r="CA43" s="218">
        <f t="shared" si="54"/>
        <v>46203</v>
      </c>
      <c r="CB43" s="218">
        <f t="shared" si="54"/>
        <v>46234</v>
      </c>
      <c r="CC43" s="218">
        <f t="shared" si="54"/>
        <v>46265</v>
      </c>
      <c r="CD43" s="218">
        <f t="shared" si="54"/>
        <v>46295</v>
      </c>
      <c r="CE43" s="218">
        <f t="shared" si="54"/>
        <v>46326</v>
      </c>
      <c r="CF43" s="218">
        <f t="shared" si="54"/>
        <v>46356</v>
      </c>
      <c r="CG43" s="218">
        <f t="shared" si="54"/>
        <v>46387</v>
      </c>
      <c r="CH43" s="218">
        <f t="shared" si="54"/>
        <v>46418</v>
      </c>
      <c r="CI43" s="218">
        <f t="shared" si="54"/>
        <v>46446</v>
      </c>
      <c r="CJ43" s="218">
        <f t="shared" si="54"/>
        <v>46477</v>
      </c>
      <c r="CK43" s="218">
        <f t="shared" si="54"/>
        <v>46507</v>
      </c>
      <c r="CL43" s="218">
        <f t="shared" si="54"/>
        <v>46538</v>
      </c>
      <c r="CM43" s="218">
        <f t="shared" si="54"/>
        <v>46568</v>
      </c>
      <c r="CN43" s="218">
        <f t="shared" si="54"/>
        <v>46599</v>
      </c>
      <c r="CO43" s="218">
        <f t="shared" si="54"/>
        <v>46630</v>
      </c>
      <c r="CP43" s="218">
        <f t="shared" si="54"/>
        <v>46660</v>
      </c>
      <c r="CQ43" s="218">
        <f t="shared" si="54"/>
        <v>46691</v>
      </c>
      <c r="CR43" s="218">
        <f t="shared" si="54"/>
        <v>46721</v>
      </c>
      <c r="CS43" s="218">
        <f t="shared" si="54"/>
        <v>46752</v>
      </c>
      <c r="CT43" s="218">
        <f t="shared" si="54"/>
        <v>46783</v>
      </c>
      <c r="CU43" s="218">
        <f t="shared" si="54"/>
        <v>46812</v>
      </c>
      <c r="CV43" s="218">
        <f t="shared" si="54"/>
        <v>46843</v>
      </c>
      <c r="CW43" s="218">
        <f t="shared" si="54"/>
        <v>46873</v>
      </c>
      <c r="CX43" s="218">
        <f t="shared" si="54"/>
        <v>46904</v>
      </c>
      <c r="CY43" s="218">
        <f t="shared" si="54"/>
        <v>46934</v>
      </c>
      <c r="CZ43" s="218">
        <f t="shared" si="54"/>
        <v>46965</v>
      </c>
      <c r="DA43" s="218">
        <f t="shared" si="54"/>
        <v>46996</v>
      </c>
      <c r="DB43" s="218">
        <f t="shared" si="54"/>
        <v>47026</v>
      </c>
      <c r="DC43" s="218">
        <f t="shared" si="54"/>
        <v>47057</v>
      </c>
      <c r="DD43" s="218">
        <f t="shared" si="54"/>
        <v>47087</v>
      </c>
      <c r="DE43" s="218">
        <f t="shared" si="54"/>
        <v>47118</v>
      </c>
      <c r="DF43" s="218">
        <f t="shared" si="54"/>
        <v>47149</v>
      </c>
      <c r="DG43" s="218">
        <f t="shared" si="54"/>
        <v>47177</v>
      </c>
      <c r="DH43" s="218">
        <f t="shared" si="54"/>
        <v>47208</v>
      </c>
      <c r="DI43" s="218">
        <f t="shared" si="54"/>
        <v>47238</v>
      </c>
      <c r="DJ43" s="218">
        <f t="shared" si="54"/>
        <v>47269</v>
      </c>
      <c r="DK43" s="218">
        <f t="shared" si="54"/>
        <v>47299</v>
      </c>
      <c r="DL43" s="218">
        <f t="shared" si="54"/>
        <v>47330</v>
      </c>
      <c r="DM43" s="218">
        <f t="shared" si="54"/>
        <v>47361</v>
      </c>
      <c r="DN43" s="218">
        <f t="shared" si="54"/>
        <v>47391</v>
      </c>
      <c r="DO43" s="218">
        <f t="shared" si="54"/>
        <v>47422</v>
      </c>
      <c r="DP43" s="218">
        <f t="shared" si="54"/>
        <v>47452</v>
      </c>
      <c r="DQ43" s="218">
        <f t="shared" si="54"/>
        <v>47483</v>
      </c>
      <c r="DR43" s="218">
        <f t="shared" si="54"/>
        <v>47514</v>
      </c>
      <c r="DS43" s="218">
        <f t="shared" si="54"/>
        <v>47542</v>
      </c>
      <c r="DT43" s="218">
        <f t="shared" si="54"/>
        <v>47573</v>
      </c>
      <c r="DU43" s="218">
        <f t="shared" si="54"/>
        <v>47603</v>
      </c>
      <c r="DV43" s="218">
        <f t="shared" si="54"/>
        <v>47634</v>
      </c>
      <c r="DW43" s="218">
        <f t="shared" si="54"/>
        <v>47664</v>
      </c>
      <c r="DX43" s="218">
        <f t="shared" si="54"/>
        <v>47695</v>
      </c>
      <c r="DY43" s="218">
        <f t="shared" si="54"/>
        <v>47726</v>
      </c>
      <c r="DZ43" s="218">
        <f t="shared" si="54"/>
        <v>47756</v>
      </c>
      <c r="EA43" s="218">
        <f t="shared" si="54"/>
        <v>47787</v>
      </c>
      <c r="EB43" s="218">
        <f t="shared" si="54"/>
        <v>47817</v>
      </c>
      <c r="EC43" s="218">
        <f t="shared" si="54"/>
        <v>47848</v>
      </c>
      <c r="ED43" s="218">
        <f t="shared" si="54"/>
        <v>47879</v>
      </c>
      <c r="EE43" s="218">
        <f t="shared" si="54"/>
        <v>47907</v>
      </c>
      <c r="EF43" s="218">
        <f t="shared" si="54"/>
        <v>47938</v>
      </c>
      <c r="EG43" s="218">
        <f t="shared" si="54"/>
        <v>47968</v>
      </c>
      <c r="EH43" s="218">
        <f t="shared" ref="EH43:FO43" si="55">EH4</f>
        <v>47999</v>
      </c>
      <c r="EI43" s="218">
        <f t="shared" si="55"/>
        <v>48029</v>
      </c>
      <c r="EJ43" s="218">
        <f t="shared" si="55"/>
        <v>48060</v>
      </c>
      <c r="EK43" s="218">
        <f t="shared" si="55"/>
        <v>48091</v>
      </c>
      <c r="EL43" s="218">
        <f t="shared" si="55"/>
        <v>48121</v>
      </c>
      <c r="EM43" s="218">
        <f t="shared" si="55"/>
        <v>48152</v>
      </c>
      <c r="EN43" s="218">
        <f t="shared" si="55"/>
        <v>48182</v>
      </c>
      <c r="EO43" s="218">
        <f t="shared" si="55"/>
        <v>48213</v>
      </c>
      <c r="EP43" s="218">
        <f t="shared" si="55"/>
        <v>48244</v>
      </c>
      <c r="EQ43" s="218">
        <f t="shared" si="55"/>
        <v>48273</v>
      </c>
      <c r="ER43" s="218">
        <f t="shared" si="55"/>
        <v>48304</v>
      </c>
      <c r="ES43" s="218">
        <f t="shared" si="55"/>
        <v>48334</v>
      </c>
      <c r="ET43" s="218">
        <f t="shared" si="55"/>
        <v>48365</v>
      </c>
      <c r="EU43" s="218">
        <f t="shared" si="55"/>
        <v>48395</v>
      </c>
      <c r="EV43" s="218">
        <f t="shared" si="55"/>
        <v>48426</v>
      </c>
      <c r="EW43" s="218">
        <f t="shared" si="55"/>
        <v>48457</v>
      </c>
      <c r="EX43" s="218">
        <f t="shared" si="55"/>
        <v>48487</v>
      </c>
      <c r="EY43" s="218">
        <f t="shared" si="55"/>
        <v>48518</v>
      </c>
      <c r="EZ43" s="218">
        <f t="shared" si="55"/>
        <v>48548</v>
      </c>
      <c r="FA43" s="218">
        <f t="shared" si="55"/>
        <v>48579</v>
      </c>
      <c r="FB43" s="218">
        <f t="shared" si="55"/>
        <v>48610</v>
      </c>
      <c r="FC43" s="218">
        <f t="shared" si="55"/>
        <v>48638</v>
      </c>
      <c r="FD43" s="218">
        <f t="shared" si="55"/>
        <v>48669</v>
      </c>
      <c r="FE43" s="218">
        <f t="shared" si="55"/>
        <v>48699</v>
      </c>
      <c r="FF43" s="218">
        <f t="shared" si="55"/>
        <v>48730</v>
      </c>
      <c r="FG43" s="218">
        <f t="shared" si="55"/>
        <v>48760</v>
      </c>
      <c r="FH43" s="218">
        <f t="shared" si="55"/>
        <v>48791</v>
      </c>
      <c r="FI43" s="218">
        <f t="shared" si="55"/>
        <v>48822</v>
      </c>
      <c r="FJ43" s="218">
        <f t="shared" si="55"/>
        <v>48852</v>
      </c>
      <c r="FK43" s="218">
        <f t="shared" si="55"/>
        <v>48883</v>
      </c>
      <c r="FL43" s="218">
        <f t="shared" si="55"/>
        <v>48913</v>
      </c>
      <c r="FM43" s="218">
        <f t="shared" si="55"/>
        <v>48944</v>
      </c>
      <c r="FN43" s="218">
        <f t="shared" si="55"/>
        <v>48975</v>
      </c>
      <c r="FO43" s="219">
        <f t="shared" si="55"/>
        <v>49003</v>
      </c>
    </row>
    <row r="44" spans="1:171" x14ac:dyDescent="0.4">
      <c r="B44" s="220" t="s">
        <v>110</v>
      </c>
      <c r="C44" s="221">
        <v>100000</v>
      </c>
      <c r="D44" s="97">
        <f>SUM(I44:FO44)-C44</f>
        <v>0</v>
      </c>
      <c r="E44" s="222">
        <f t="shared" ref="E44:E54" si="56">IFERROR(C44/UNITS,0)</f>
        <v>714.28571428571433</v>
      </c>
      <c r="F44" s="223">
        <v>3</v>
      </c>
      <c r="G44" s="223">
        <v>27</v>
      </c>
      <c r="H44" s="224">
        <f t="shared" ref="H44" si="57">G44-F44+1</f>
        <v>25</v>
      </c>
      <c r="I44" s="225">
        <f t="shared" ref="I44:BT47" si="58">IF(AND(I$1&gt;=$F44,I$1&lt;=$G44),$C44/($G44-$F44+1),0)</f>
        <v>0</v>
      </c>
      <c r="J44" s="225">
        <f t="shared" si="58"/>
        <v>0</v>
      </c>
      <c r="K44" s="225">
        <f t="shared" si="58"/>
        <v>4000</v>
      </c>
      <c r="L44" s="225">
        <f t="shared" si="58"/>
        <v>4000</v>
      </c>
      <c r="M44" s="225">
        <f t="shared" si="58"/>
        <v>4000</v>
      </c>
      <c r="N44" s="225">
        <f t="shared" si="58"/>
        <v>4000</v>
      </c>
      <c r="O44" s="225">
        <f t="shared" si="58"/>
        <v>4000</v>
      </c>
      <c r="P44" s="225">
        <f t="shared" si="58"/>
        <v>4000</v>
      </c>
      <c r="Q44" s="225">
        <f t="shared" si="58"/>
        <v>4000</v>
      </c>
      <c r="R44" s="225">
        <f t="shared" si="58"/>
        <v>4000</v>
      </c>
      <c r="S44" s="225">
        <f t="shared" si="58"/>
        <v>4000</v>
      </c>
      <c r="T44" s="225">
        <f t="shared" si="58"/>
        <v>4000</v>
      </c>
      <c r="U44" s="225">
        <f t="shared" si="58"/>
        <v>4000</v>
      </c>
      <c r="V44" s="225">
        <f t="shared" si="58"/>
        <v>4000</v>
      </c>
      <c r="W44" s="225">
        <f t="shared" si="58"/>
        <v>4000</v>
      </c>
      <c r="X44" s="225">
        <f t="shared" si="58"/>
        <v>4000</v>
      </c>
      <c r="Y44" s="225">
        <f t="shared" si="58"/>
        <v>4000</v>
      </c>
      <c r="Z44" s="225">
        <f t="shared" si="58"/>
        <v>4000</v>
      </c>
      <c r="AA44" s="225">
        <f t="shared" si="58"/>
        <v>4000</v>
      </c>
      <c r="AB44" s="225">
        <f t="shared" si="58"/>
        <v>4000</v>
      </c>
      <c r="AC44" s="225">
        <f t="shared" si="58"/>
        <v>4000</v>
      </c>
      <c r="AD44" s="225">
        <f t="shared" si="58"/>
        <v>4000</v>
      </c>
      <c r="AE44" s="225">
        <f t="shared" si="58"/>
        <v>4000</v>
      </c>
      <c r="AF44" s="225">
        <f t="shared" si="58"/>
        <v>4000</v>
      </c>
      <c r="AG44" s="225">
        <f t="shared" si="58"/>
        <v>4000</v>
      </c>
      <c r="AH44" s="225">
        <f t="shared" si="58"/>
        <v>4000</v>
      </c>
      <c r="AI44" s="225">
        <f t="shared" si="58"/>
        <v>4000</v>
      </c>
      <c r="AJ44" s="225">
        <f t="shared" si="58"/>
        <v>0</v>
      </c>
      <c r="AK44" s="225">
        <f t="shared" si="58"/>
        <v>0</v>
      </c>
      <c r="AL44" s="225">
        <f t="shared" si="58"/>
        <v>0</v>
      </c>
      <c r="AM44" s="225">
        <f t="shared" si="58"/>
        <v>0</v>
      </c>
      <c r="AN44" s="225">
        <f t="shared" si="58"/>
        <v>0</v>
      </c>
      <c r="AO44" s="225">
        <f t="shared" si="58"/>
        <v>0</v>
      </c>
      <c r="AP44" s="225">
        <f t="shared" si="58"/>
        <v>0</v>
      </c>
      <c r="AQ44" s="225">
        <f t="shared" si="58"/>
        <v>0</v>
      </c>
      <c r="AR44" s="225">
        <f t="shared" si="58"/>
        <v>0</v>
      </c>
      <c r="AS44" s="225">
        <f t="shared" si="58"/>
        <v>0</v>
      </c>
      <c r="AT44" s="225">
        <f t="shared" si="58"/>
        <v>0</v>
      </c>
      <c r="AU44" s="225">
        <f t="shared" si="58"/>
        <v>0</v>
      </c>
      <c r="AV44" s="225">
        <f t="shared" si="58"/>
        <v>0</v>
      </c>
      <c r="AW44" s="225">
        <f t="shared" si="58"/>
        <v>0</v>
      </c>
      <c r="AX44" s="225">
        <f t="shared" si="58"/>
        <v>0</v>
      </c>
      <c r="AY44" s="225">
        <f t="shared" si="58"/>
        <v>0</v>
      </c>
      <c r="AZ44" s="225">
        <f t="shared" si="58"/>
        <v>0</v>
      </c>
      <c r="BA44" s="225">
        <f t="shared" si="58"/>
        <v>0</v>
      </c>
      <c r="BB44" s="225">
        <f t="shared" si="58"/>
        <v>0</v>
      </c>
      <c r="BC44" s="225">
        <f t="shared" si="58"/>
        <v>0</v>
      </c>
      <c r="BD44" s="225">
        <f t="shared" si="58"/>
        <v>0</v>
      </c>
      <c r="BE44" s="225">
        <f t="shared" si="58"/>
        <v>0</v>
      </c>
      <c r="BF44" s="225">
        <f t="shared" si="58"/>
        <v>0</v>
      </c>
      <c r="BG44" s="225">
        <f t="shared" si="58"/>
        <v>0</v>
      </c>
      <c r="BH44" s="225">
        <f t="shared" si="58"/>
        <v>0</v>
      </c>
      <c r="BI44" s="225">
        <f t="shared" si="58"/>
        <v>0</v>
      </c>
      <c r="BJ44" s="225">
        <f t="shared" si="58"/>
        <v>0</v>
      </c>
      <c r="BK44" s="225">
        <f t="shared" si="58"/>
        <v>0</v>
      </c>
      <c r="BL44" s="225">
        <f t="shared" si="58"/>
        <v>0</v>
      </c>
      <c r="BM44" s="225">
        <f t="shared" si="58"/>
        <v>0</v>
      </c>
      <c r="BN44" s="225">
        <f t="shared" si="58"/>
        <v>0</v>
      </c>
      <c r="BO44" s="225">
        <f t="shared" si="58"/>
        <v>0</v>
      </c>
      <c r="BP44" s="225">
        <f t="shared" si="58"/>
        <v>0</v>
      </c>
      <c r="BQ44" s="225">
        <f t="shared" si="58"/>
        <v>0</v>
      </c>
      <c r="BR44" s="225">
        <f t="shared" si="58"/>
        <v>0</v>
      </c>
      <c r="BS44" s="225">
        <f t="shared" si="58"/>
        <v>0</v>
      </c>
      <c r="BT44" s="225">
        <f t="shared" si="58"/>
        <v>0</v>
      </c>
      <c r="BU44" s="225">
        <f t="shared" ref="BU44:EF47" si="59">IF(AND(BU$1&gt;=$F44,BU$1&lt;=$G44),$C44/($G44-$F44+1),0)</f>
        <v>0</v>
      </c>
      <c r="BV44" s="225">
        <f t="shared" si="59"/>
        <v>0</v>
      </c>
      <c r="BW44" s="225">
        <f t="shared" si="59"/>
        <v>0</v>
      </c>
      <c r="BX44" s="225">
        <f t="shared" si="59"/>
        <v>0</v>
      </c>
      <c r="BY44" s="225">
        <f t="shared" si="59"/>
        <v>0</v>
      </c>
      <c r="BZ44" s="225">
        <f t="shared" si="59"/>
        <v>0</v>
      </c>
      <c r="CA44" s="225">
        <f t="shared" si="59"/>
        <v>0</v>
      </c>
      <c r="CB44" s="225">
        <f t="shared" si="59"/>
        <v>0</v>
      </c>
      <c r="CC44" s="225">
        <f t="shared" si="59"/>
        <v>0</v>
      </c>
      <c r="CD44" s="225">
        <f t="shared" si="59"/>
        <v>0</v>
      </c>
      <c r="CE44" s="225">
        <f t="shared" si="59"/>
        <v>0</v>
      </c>
      <c r="CF44" s="225">
        <f t="shared" si="59"/>
        <v>0</v>
      </c>
      <c r="CG44" s="225">
        <f t="shared" si="59"/>
        <v>0</v>
      </c>
      <c r="CH44" s="225">
        <f t="shared" si="59"/>
        <v>0</v>
      </c>
      <c r="CI44" s="225">
        <f t="shared" si="59"/>
        <v>0</v>
      </c>
      <c r="CJ44" s="225">
        <f t="shared" si="59"/>
        <v>0</v>
      </c>
      <c r="CK44" s="225">
        <f t="shared" si="59"/>
        <v>0</v>
      </c>
      <c r="CL44" s="225">
        <f t="shared" si="59"/>
        <v>0</v>
      </c>
      <c r="CM44" s="225">
        <f t="shared" si="59"/>
        <v>0</v>
      </c>
      <c r="CN44" s="225">
        <f t="shared" si="59"/>
        <v>0</v>
      </c>
      <c r="CO44" s="225">
        <f t="shared" si="59"/>
        <v>0</v>
      </c>
      <c r="CP44" s="225">
        <f t="shared" si="59"/>
        <v>0</v>
      </c>
      <c r="CQ44" s="225">
        <f t="shared" si="59"/>
        <v>0</v>
      </c>
      <c r="CR44" s="225">
        <f t="shared" si="59"/>
        <v>0</v>
      </c>
      <c r="CS44" s="225">
        <f t="shared" si="59"/>
        <v>0</v>
      </c>
      <c r="CT44" s="225">
        <f t="shared" si="59"/>
        <v>0</v>
      </c>
      <c r="CU44" s="225">
        <f t="shared" si="59"/>
        <v>0</v>
      </c>
      <c r="CV44" s="225">
        <f t="shared" si="59"/>
        <v>0</v>
      </c>
      <c r="CW44" s="225">
        <f t="shared" si="59"/>
        <v>0</v>
      </c>
      <c r="CX44" s="225">
        <f t="shared" si="59"/>
        <v>0</v>
      </c>
      <c r="CY44" s="225">
        <f t="shared" si="59"/>
        <v>0</v>
      </c>
      <c r="CZ44" s="225">
        <f t="shared" si="59"/>
        <v>0</v>
      </c>
      <c r="DA44" s="225">
        <f t="shared" si="59"/>
        <v>0</v>
      </c>
      <c r="DB44" s="225">
        <f t="shared" si="59"/>
        <v>0</v>
      </c>
      <c r="DC44" s="225">
        <f t="shared" si="59"/>
        <v>0</v>
      </c>
      <c r="DD44" s="225">
        <f t="shared" si="59"/>
        <v>0</v>
      </c>
      <c r="DE44" s="225">
        <f t="shared" si="59"/>
        <v>0</v>
      </c>
      <c r="DF44" s="225">
        <f t="shared" si="59"/>
        <v>0</v>
      </c>
      <c r="DG44" s="225">
        <f t="shared" si="59"/>
        <v>0</v>
      </c>
      <c r="DH44" s="225">
        <f t="shared" si="59"/>
        <v>0</v>
      </c>
      <c r="DI44" s="225">
        <f t="shared" si="59"/>
        <v>0</v>
      </c>
      <c r="DJ44" s="225">
        <f t="shared" si="59"/>
        <v>0</v>
      </c>
      <c r="DK44" s="225">
        <f t="shared" si="59"/>
        <v>0</v>
      </c>
      <c r="DL44" s="225">
        <f t="shared" si="59"/>
        <v>0</v>
      </c>
      <c r="DM44" s="225">
        <f t="shared" si="59"/>
        <v>0</v>
      </c>
      <c r="DN44" s="225">
        <f t="shared" si="59"/>
        <v>0</v>
      </c>
      <c r="DO44" s="225">
        <f t="shared" si="59"/>
        <v>0</v>
      </c>
      <c r="DP44" s="225">
        <f t="shared" si="59"/>
        <v>0</v>
      </c>
      <c r="DQ44" s="225">
        <f t="shared" si="59"/>
        <v>0</v>
      </c>
      <c r="DR44" s="225">
        <f t="shared" si="59"/>
        <v>0</v>
      </c>
      <c r="DS44" s="225">
        <f t="shared" si="59"/>
        <v>0</v>
      </c>
      <c r="DT44" s="225">
        <f t="shared" si="59"/>
        <v>0</v>
      </c>
      <c r="DU44" s="225">
        <f t="shared" si="59"/>
        <v>0</v>
      </c>
      <c r="DV44" s="225">
        <f t="shared" si="59"/>
        <v>0</v>
      </c>
      <c r="DW44" s="225">
        <f t="shared" si="59"/>
        <v>0</v>
      </c>
      <c r="DX44" s="225">
        <f t="shared" si="59"/>
        <v>0</v>
      </c>
      <c r="DY44" s="225">
        <f t="shared" si="59"/>
        <v>0</v>
      </c>
      <c r="DZ44" s="225">
        <f t="shared" si="59"/>
        <v>0</v>
      </c>
      <c r="EA44" s="225">
        <f t="shared" si="59"/>
        <v>0</v>
      </c>
      <c r="EB44" s="225">
        <f t="shared" si="59"/>
        <v>0</v>
      </c>
      <c r="EC44" s="225">
        <f t="shared" si="59"/>
        <v>0</v>
      </c>
      <c r="ED44" s="225">
        <f t="shared" si="59"/>
        <v>0</v>
      </c>
      <c r="EE44" s="225">
        <f t="shared" si="59"/>
        <v>0</v>
      </c>
      <c r="EF44" s="225">
        <f t="shared" si="59"/>
        <v>0</v>
      </c>
      <c r="EG44" s="225">
        <f t="shared" ref="EG44:FO51" si="60">IF(AND(EG$1&gt;=$F44,EG$1&lt;=$G44),$C44/($G44-$F44+1),0)</f>
        <v>0</v>
      </c>
      <c r="EH44" s="225">
        <f t="shared" si="60"/>
        <v>0</v>
      </c>
      <c r="EI44" s="225">
        <f t="shared" si="60"/>
        <v>0</v>
      </c>
      <c r="EJ44" s="225">
        <f t="shared" si="60"/>
        <v>0</v>
      </c>
      <c r="EK44" s="225">
        <f t="shared" si="60"/>
        <v>0</v>
      </c>
      <c r="EL44" s="225">
        <f t="shared" si="60"/>
        <v>0</v>
      </c>
      <c r="EM44" s="225">
        <f t="shared" si="60"/>
        <v>0</v>
      </c>
      <c r="EN44" s="225">
        <f t="shared" si="60"/>
        <v>0</v>
      </c>
      <c r="EO44" s="225">
        <f t="shared" si="60"/>
        <v>0</v>
      </c>
      <c r="EP44" s="225">
        <f t="shared" si="60"/>
        <v>0</v>
      </c>
      <c r="EQ44" s="225">
        <f t="shared" si="60"/>
        <v>0</v>
      </c>
      <c r="ER44" s="225">
        <f t="shared" si="60"/>
        <v>0</v>
      </c>
      <c r="ES44" s="225">
        <f t="shared" si="60"/>
        <v>0</v>
      </c>
      <c r="ET44" s="225">
        <f t="shared" si="60"/>
        <v>0</v>
      </c>
      <c r="EU44" s="225">
        <f t="shared" si="60"/>
        <v>0</v>
      </c>
      <c r="EV44" s="225">
        <f t="shared" si="60"/>
        <v>0</v>
      </c>
      <c r="EW44" s="225">
        <f t="shared" si="60"/>
        <v>0</v>
      </c>
      <c r="EX44" s="225">
        <f t="shared" si="60"/>
        <v>0</v>
      </c>
      <c r="EY44" s="225">
        <f t="shared" si="60"/>
        <v>0</v>
      </c>
      <c r="EZ44" s="225">
        <f t="shared" si="60"/>
        <v>0</v>
      </c>
      <c r="FA44" s="225">
        <f t="shared" si="60"/>
        <v>0</v>
      </c>
      <c r="FB44" s="225">
        <f t="shared" si="60"/>
        <v>0</v>
      </c>
      <c r="FC44" s="225">
        <f t="shared" si="60"/>
        <v>0</v>
      </c>
      <c r="FD44" s="225">
        <f t="shared" si="60"/>
        <v>0</v>
      </c>
      <c r="FE44" s="225">
        <f t="shared" si="60"/>
        <v>0</v>
      </c>
      <c r="FF44" s="225">
        <f t="shared" si="60"/>
        <v>0</v>
      </c>
      <c r="FG44" s="225">
        <f t="shared" si="60"/>
        <v>0</v>
      </c>
      <c r="FH44" s="225">
        <f t="shared" si="60"/>
        <v>0</v>
      </c>
      <c r="FI44" s="225">
        <f t="shared" si="60"/>
        <v>0</v>
      </c>
      <c r="FJ44" s="225">
        <f t="shared" si="60"/>
        <v>0</v>
      </c>
      <c r="FK44" s="225">
        <f t="shared" si="60"/>
        <v>0</v>
      </c>
      <c r="FL44" s="225">
        <f t="shared" si="60"/>
        <v>0</v>
      </c>
      <c r="FM44" s="225">
        <f t="shared" si="60"/>
        <v>0</v>
      </c>
      <c r="FN44" s="225">
        <f t="shared" si="60"/>
        <v>0</v>
      </c>
      <c r="FO44" s="226">
        <f t="shared" si="60"/>
        <v>0</v>
      </c>
    </row>
    <row r="45" spans="1:171" x14ac:dyDescent="0.4">
      <c r="B45" s="227" t="s">
        <v>111</v>
      </c>
      <c r="C45" s="228">
        <v>100000</v>
      </c>
      <c r="D45" s="229">
        <f t="shared" ref="D45:D54" si="61">SUM(I45:FO45)-C45</f>
        <v>0</v>
      </c>
      <c r="E45" s="230">
        <f t="shared" si="56"/>
        <v>714.28571428571433</v>
      </c>
      <c r="F45" s="231">
        <v>3</v>
      </c>
      <c r="G45" s="231">
        <v>27</v>
      </c>
      <c r="H45" s="232">
        <f t="shared" ref="H45:H54" si="62">G45-F45+1</f>
        <v>25</v>
      </c>
      <c r="I45" s="178">
        <f t="shared" si="58"/>
        <v>0</v>
      </c>
      <c r="J45" s="178">
        <f t="shared" si="58"/>
        <v>0</v>
      </c>
      <c r="K45" s="178">
        <f t="shared" si="58"/>
        <v>4000</v>
      </c>
      <c r="L45" s="178">
        <f t="shared" si="58"/>
        <v>4000</v>
      </c>
      <c r="M45" s="178">
        <f t="shared" si="58"/>
        <v>4000</v>
      </c>
      <c r="N45" s="178">
        <f t="shared" si="58"/>
        <v>4000</v>
      </c>
      <c r="O45" s="178">
        <f t="shared" si="58"/>
        <v>4000</v>
      </c>
      <c r="P45" s="178">
        <f t="shared" si="58"/>
        <v>4000</v>
      </c>
      <c r="Q45" s="178">
        <f t="shared" si="58"/>
        <v>4000</v>
      </c>
      <c r="R45" s="178">
        <f t="shared" si="58"/>
        <v>4000</v>
      </c>
      <c r="S45" s="178">
        <f t="shared" si="58"/>
        <v>4000</v>
      </c>
      <c r="T45" s="178">
        <f t="shared" si="58"/>
        <v>4000</v>
      </c>
      <c r="U45" s="178">
        <f t="shared" si="58"/>
        <v>4000</v>
      </c>
      <c r="V45" s="178">
        <f t="shared" si="58"/>
        <v>4000</v>
      </c>
      <c r="W45" s="178">
        <f t="shared" si="58"/>
        <v>4000</v>
      </c>
      <c r="X45" s="178">
        <f t="shared" si="58"/>
        <v>4000</v>
      </c>
      <c r="Y45" s="178">
        <f t="shared" si="58"/>
        <v>4000</v>
      </c>
      <c r="Z45" s="178">
        <f t="shared" si="58"/>
        <v>4000</v>
      </c>
      <c r="AA45" s="178">
        <f t="shared" si="58"/>
        <v>4000</v>
      </c>
      <c r="AB45" s="178">
        <f t="shared" si="58"/>
        <v>4000</v>
      </c>
      <c r="AC45" s="178">
        <f t="shared" si="58"/>
        <v>4000</v>
      </c>
      <c r="AD45" s="178">
        <f t="shared" si="58"/>
        <v>4000</v>
      </c>
      <c r="AE45" s="178">
        <f t="shared" si="58"/>
        <v>4000</v>
      </c>
      <c r="AF45" s="178">
        <f t="shared" si="58"/>
        <v>4000</v>
      </c>
      <c r="AG45" s="178">
        <f t="shared" si="58"/>
        <v>4000</v>
      </c>
      <c r="AH45" s="178">
        <f t="shared" si="58"/>
        <v>4000</v>
      </c>
      <c r="AI45" s="178">
        <f t="shared" si="58"/>
        <v>4000</v>
      </c>
      <c r="AJ45" s="178">
        <f t="shared" si="58"/>
        <v>0</v>
      </c>
      <c r="AK45" s="178">
        <f t="shared" si="58"/>
        <v>0</v>
      </c>
      <c r="AL45" s="178">
        <f t="shared" si="58"/>
        <v>0</v>
      </c>
      <c r="AM45" s="178">
        <f t="shared" si="58"/>
        <v>0</v>
      </c>
      <c r="AN45" s="178">
        <f t="shared" si="58"/>
        <v>0</v>
      </c>
      <c r="AO45" s="178">
        <f t="shared" si="58"/>
        <v>0</v>
      </c>
      <c r="AP45" s="178">
        <f t="shared" si="58"/>
        <v>0</v>
      </c>
      <c r="AQ45" s="178">
        <f t="shared" si="58"/>
        <v>0</v>
      </c>
      <c r="AR45" s="178">
        <f t="shared" si="58"/>
        <v>0</v>
      </c>
      <c r="AS45" s="178">
        <f t="shared" si="58"/>
        <v>0</v>
      </c>
      <c r="AT45" s="178">
        <f t="shared" si="58"/>
        <v>0</v>
      </c>
      <c r="AU45" s="178">
        <f t="shared" si="58"/>
        <v>0</v>
      </c>
      <c r="AV45" s="178">
        <f t="shared" si="58"/>
        <v>0</v>
      </c>
      <c r="AW45" s="178">
        <f t="shared" si="58"/>
        <v>0</v>
      </c>
      <c r="AX45" s="178">
        <f t="shared" si="58"/>
        <v>0</v>
      </c>
      <c r="AY45" s="178">
        <f t="shared" si="58"/>
        <v>0</v>
      </c>
      <c r="AZ45" s="178">
        <f t="shared" si="58"/>
        <v>0</v>
      </c>
      <c r="BA45" s="178">
        <f t="shared" si="58"/>
        <v>0</v>
      </c>
      <c r="BB45" s="178">
        <f t="shared" si="58"/>
        <v>0</v>
      </c>
      <c r="BC45" s="178">
        <f t="shared" si="58"/>
        <v>0</v>
      </c>
      <c r="BD45" s="178">
        <f t="shared" si="58"/>
        <v>0</v>
      </c>
      <c r="BE45" s="178">
        <f t="shared" si="58"/>
        <v>0</v>
      </c>
      <c r="BF45" s="178">
        <f t="shared" si="58"/>
        <v>0</v>
      </c>
      <c r="BG45" s="178">
        <f t="shared" si="58"/>
        <v>0</v>
      </c>
      <c r="BH45" s="178">
        <f t="shared" si="58"/>
        <v>0</v>
      </c>
      <c r="BI45" s="178">
        <f t="shared" si="58"/>
        <v>0</v>
      </c>
      <c r="BJ45" s="178">
        <f t="shared" si="58"/>
        <v>0</v>
      </c>
      <c r="BK45" s="178">
        <f t="shared" si="58"/>
        <v>0</v>
      </c>
      <c r="BL45" s="178">
        <f t="shared" si="58"/>
        <v>0</v>
      </c>
      <c r="BM45" s="178">
        <f t="shared" si="58"/>
        <v>0</v>
      </c>
      <c r="BN45" s="178">
        <f t="shared" si="58"/>
        <v>0</v>
      </c>
      <c r="BO45" s="178">
        <f t="shared" si="58"/>
        <v>0</v>
      </c>
      <c r="BP45" s="178">
        <f t="shared" si="58"/>
        <v>0</v>
      </c>
      <c r="BQ45" s="178">
        <f t="shared" si="58"/>
        <v>0</v>
      </c>
      <c r="BR45" s="178">
        <f t="shared" si="58"/>
        <v>0</v>
      </c>
      <c r="BS45" s="178">
        <f t="shared" si="58"/>
        <v>0</v>
      </c>
      <c r="BT45" s="178">
        <f t="shared" si="58"/>
        <v>0</v>
      </c>
      <c r="BU45" s="178">
        <f t="shared" si="59"/>
        <v>0</v>
      </c>
      <c r="BV45" s="178">
        <f t="shared" si="59"/>
        <v>0</v>
      </c>
      <c r="BW45" s="178">
        <f t="shared" si="59"/>
        <v>0</v>
      </c>
      <c r="BX45" s="178">
        <f t="shared" si="59"/>
        <v>0</v>
      </c>
      <c r="BY45" s="178">
        <f t="shared" si="59"/>
        <v>0</v>
      </c>
      <c r="BZ45" s="178">
        <f t="shared" si="59"/>
        <v>0</v>
      </c>
      <c r="CA45" s="178">
        <f t="shared" si="59"/>
        <v>0</v>
      </c>
      <c r="CB45" s="178">
        <f t="shared" si="59"/>
        <v>0</v>
      </c>
      <c r="CC45" s="178">
        <f t="shared" si="59"/>
        <v>0</v>
      </c>
      <c r="CD45" s="178">
        <f t="shared" si="59"/>
        <v>0</v>
      </c>
      <c r="CE45" s="178">
        <f t="shared" si="59"/>
        <v>0</v>
      </c>
      <c r="CF45" s="178">
        <f t="shared" si="59"/>
        <v>0</v>
      </c>
      <c r="CG45" s="178">
        <f t="shared" si="59"/>
        <v>0</v>
      </c>
      <c r="CH45" s="178">
        <f t="shared" si="59"/>
        <v>0</v>
      </c>
      <c r="CI45" s="178">
        <f t="shared" si="59"/>
        <v>0</v>
      </c>
      <c r="CJ45" s="178">
        <f t="shared" si="59"/>
        <v>0</v>
      </c>
      <c r="CK45" s="178">
        <f t="shared" si="59"/>
        <v>0</v>
      </c>
      <c r="CL45" s="178">
        <f t="shared" si="59"/>
        <v>0</v>
      </c>
      <c r="CM45" s="178">
        <f t="shared" si="59"/>
        <v>0</v>
      </c>
      <c r="CN45" s="178">
        <f t="shared" si="59"/>
        <v>0</v>
      </c>
      <c r="CO45" s="178">
        <f t="shared" si="59"/>
        <v>0</v>
      </c>
      <c r="CP45" s="178">
        <f t="shared" si="59"/>
        <v>0</v>
      </c>
      <c r="CQ45" s="178">
        <f t="shared" si="59"/>
        <v>0</v>
      </c>
      <c r="CR45" s="178">
        <f t="shared" si="59"/>
        <v>0</v>
      </c>
      <c r="CS45" s="178">
        <f t="shared" si="59"/>
        <v>0</v>
      </c>
      <c r="CT45" s="178">
        <f t="shared" si="59"/>
        <v>0</v>
      </c>
      <c r="CU45" s="178">
        <f t="shared" si="59"/>
        <v>0</v>
      </c>
      <c r="CV45" s="178">
        <f t="shared" si="59"/>
        <v>0</v>
      </c>
      <c r="CW45" s="178">
        <f t="shared" si="59"/>
        <v>0</v>
      </c>
      <c r="CX45" s="178">
        <f t="shared" si="59"/>
        <v>0</v>
      </c>
      <c r="CY45" s="178">
        <f t="shared" si="59"/>
        <v>0</v>
      </c>
      <c r="CZ45" s="178">
        <f t="shared" si="59"/>
        <v>0</v>
      </c>
      <c r="DA45" s="178">
        <f t="shared" si="59"/>
        <v>0</v>
      </c>
      <c r="DB45" s="178">
        <f t="shared" si="59"/>
        <v>0</v>
      </c>
      <c r="DC45" s="178">
        <f t="shared" si="59"/>
        <v>0</v>
      </c>
      <c r="DD45" s="178">
        <f t="shared" si="59"/>
        <v>0</v>
      </c>
      <c r="DE45" s="178">
        <f t="shared" si="59"/>
        <v>0</v>
      </c>
      <c r="DF45" s="178">
        <f t="shared" si="59"/>
        <v>0</v>
      </c>
      <c r="DG45" s="178">
        <f t="shared" si="59"/>
        <v>0</v>
      </c>
      <c r="DH45" s="178">
        <f t="shared" si="59"/>
        <v>0</v>
      </c>
      <c r="DI45" s="178">
        <f t="shared" si="59"/>
        <v>0</v>
      </c>
      <c r="DJ45" s="178">
        <f t="shared" si="59"/>
        <v>0</v>
      </c>
      <c r="DK45" s="178">
        <f t="shared" si="59"/>
        <v>0</v>
      </c>
      <c r="DL45" s="178">
        <f t="shared" si="59"/>
        <v>0</v>
      </c>
      <c r="DM45" s="178">
        <f t="shared" si="59"/>
        <v>0</v>
      </c>
      <c r="DN45" s="178">
        <f t="shared" si="59"/>
        <v>0</v>
      </c>
      <c r="DO45" s="178">
        <f t="shared" si="59"/>
        <v>0</v>
      </c>
      <c r="DP45" s="178">
        <f t="shared" si="59"/>
        <v>0</v>
      </c>
      <c r="DQ45" s="178">
        <f t="shared" si="59"/>
        <v>0</v>
      </c>
      <c r="DR45" s="178">
        <f t="shared" si="59"/>
        <v>0</v>
      </c>
      <c r="DS45" s="178">
        <f t="shared" si="59"/>
        <v>0</v>
      </c>
      <c r="DT45" s="178">
        <f t="shared" si="59"/>
        <v>0</v>
      </c>
      <c r="DU45" s="178">
        <f t="shared" si="59"/>
        <v>0</v>
      </c>
      <c r="DV45" s="178">
        <f t="shared" si="59"/>
        <v>0</v>
      </c>
      <c r="DW45" s="178">
        <f t="shared" si="59"/>
        <v>0</v>
      </c>
      <c r="DX45" s="178">
        <f t="shared" si="59"/>
        <v>0</v>
      </c>
      <c r="DY45" s="178">
        <f t="shared" si="59"/>
        <v>0</v>
      </c>
      <c r="DZ45" s="178">
        <f t="shared" si="59"/>
        <v>0</v>
      </c>
      <c r="EA45" s="178">
        <f t="shared" si="59"/>
        <v>0</v>
      </c>
      <c r="EB45" s="178">
        <f t="shared" si="59"/>
        <v>0</v>
      </c>
      <c r="EC45" s="178">
        <f t="shared" si="59"/>
        <v>0</v>
      </c>
      <c r="ED45" s="178">
        <f t="shared" si="59"/>
        <v>0</v>
      </c>
      <c r="EE45" s="178">
        <f t="shared" si="59"/>
        <v>0</v>
      </c>
      <c r="EF45" s="178">
        <f t="shared" si="59"/>
        <v>0</v>
      </c>
      <c r="EG45" s="178">
        <f t="shared" si="60"/>
        <v>0</v>
      </c>
      <c r="EH45" s="178">
        <f t="shared" si="60"/>
        <v>0</v>
      </c>
      <c r="EI45" s="178">
        <f t="shared" si="60"/>
        <v>0</v>
      </c>
      <c r="EJ45" s="178">
        <f t="shared" si="60"/>
        <v>0</v>
      </c>
      <c r="EK45" s="178">
        <f t="shared" si="60"/>
        <v>0</v>
      </c>
      <c r="EL45" s="178">
        <f t="shared" si="60"/>
        <v>0</v>
      </c>
      <c r="EM45" s="178">
        <f t="shared" si="60"/>
        <v>0</v>
      </c>
      <c r="EN45" s="178">
        <f t="shared" si="60"/>
        <v>0</v>
      </c>
      <c r="EO45" s="178">
        <f t="shared" si="60"/>
        <v>0</v>
      </c>
      <c r="EP45" s="178">
        <f t="shared" si="60"/>
        <v>0</v>
      </c>
      <c r="EQ45" s="178">
        <f t="shared" si="60"/>
        <v>0</v>
      </c>
      <c r="ER45" s="178">
        <f t="shared" si="60"/>
        <v>0</v>
      </c>
      <c r="ES45" s="178">
        <f t="shared" si="60"/>
        <v>0</v>
      </c>
      <c r="ET45" s="178">
        <f t="shared" si="60"/>
        <v>0</v>
      </c>
      <c r="EU45" s="178">
        <f t="shared" si="60"/>
        <v>0</v>
      </c>
      <c r="EV45" s="178">
        <f t="shared" si="60"/>
        <v>0</v>
      </c>
      <c r="EW45" s="178">
        <f t="shared" si="60"/>
        <v>0</v>
      </c>
      <c r="EX45" s="178">
        <f t="shared" si="60"/>
        <v>0</v>
      </c>
      <c r="EY45" s="178">
        <f t="shared" si="60"/>
        <v>0</v>
      </c>
      <c r="EZ45" s="178">
        <f t="shared" si="60"/>
        <v>0</v>
      </c>
      <c r="FA45" s="178">
        <f t="shared" si="60"/>
        <v>0</v>
      </c>
      <c r="FB45" s="178">
        <f t="shared" si="60"/>
        <v>0</v>
      </c>
      <c r="FC45" s="178">
        <f t="shared" si="60"/>
        <v>0</v>
      </c>
      <c r="FD45" s="178">
        <f t="shared" si="60"/>
        <v>0</v>
      </c>
      <c r="FE45" s="178">
        <f t="shared" si="60"/>
        <v>0</v>
      </c>
      <c r="FF45" s="178">
        <f t="shared" si="60"/>
        <v>0</v>
      </c>
      <c r="FG45" s="178">
        <f t="shared" si="60"/>
        <v>0</v>
      </c>
      <c r="FH45" s="178">
        <f t="shared" si="60"/>
        <v>0</v>
      </c>
      <c r="FI45" s="178">
        <f t="shared" si="60"/>
        <v>0</v>
      </c>
      <c r="FJ45" s="178">
        <f t="shared" si="60"/>
        <v>0</v>
      </c>
      <c r="FK45" s="178">
        <f t="shared" si="60"/>
        <v>0</v>
      </c>
      <c r="FL45" s="178">
        <f t="shared" si="60"/>
        <v>0</v>
      </c>
      <c r="FM45" s="178">
        <f t="shared" si="60"/>
        <v>0</v>
      </c>
      <c r="FN45" s="178">
        <f t="shared" si="60"/>
        <v>0</v>
      </c>
      <c r="FO45" s="233">
        <f t="shared" si="60"/>
        <v>0</v>
      </c>
    </row>
    <row r="46" spans="1:171" x14ac:dyDescent="0.4">
      <c r="B46" s="227" t="s">
        <v>112</v>
      </c>
      <c r="C46" s="228">
        <v>40000</v>
      </c>
      <c r="D46" s="229">
        <f t="shared" si="61"/>
        <v>0</v>
      </c>
      <c r="E46" s="230">
        <f t="shared" si="56"/>
        <v>285.71428571428572</v>
      </c>
      <c r="F46" s="231">
        <v>3</v>
      </c>
      <c r="G46" s="231">
        <v>27</v>
      </c>
      <c r="H46" s="232">
        <f t="shared" si="62"/>
        <v>25</v>
      </c>
      <c r="I46" s="178">
        <f t="shared" si="58"/>
        <v>0</v>
      </c>
      <c r="J46" s="178">
        <f t="shared" si="58"/>
        <v>0</v>
      </c>
      <c r="K46" s="178">
        <f t="shared" si="58"/>
        <v>1600</v>
      </c>
      <c r="L46" s="178">
        <f t="shared" si="58"/>
        <v>1600</v>
      </c>
      <c r="M46" s="178">
        <f t="shared" si="58"/>
        <v>1600</v>
      </c>
      <c r="N46" s="178">
        <f t="shared" si="58"/>
        <v>1600</v>
      </c>
      <c r="O46" s="178">
        <f t="shared" si="58"/>
        <v>1600</v>
      </c>
      <c r="P46" s="178">
        <f t="shared" si="58"/>
        <v>1600</v>
      </c>
      <c r="Q46" s="178">
        <f t="shared" si="58"/>
        <v>1600</v>
      </c>
      <c r="R46" s="178">
        <f t="shared" si="58"/>
        <v>1600</v>
      </c>
      <c r="S46" s="178">
        <f t="shared" si="58"/>
        <v>1600</v>
      </c>
      <c r="T46" s="178">
        <f t="shared" si="58"/>
        <v>1600</v>
      </c>
      <c r="U46" s="178">
        <f t="shared" si="58"/>
        <v>1600</v>
      </c>
      <c r="V46" s="178">
        <f t="shared" si="58"/>
        <v>1600</v>
      </c>
      <c r="W46" s="178">
        <f t="shared" si="58"/>
        <v>1600</v>
      </c>
      <c r="X46" s="178">
        <f t="shared" si="58"/>
        <v>1600</v>
      </c>
      <c r="Y46" s="178">
        <f t="shared" si="58"/>
        <v>1600</v>
      </c>
      <c r="Z46" s="178">
        <f t="shared" si="58"/>
        <v>1600</v>
      </c>
      <c r="AA46" s="178">
        <f t="shared" si="58"/>
        <v>1600</v>
      </c>
      <c r="AB46" s="178">
        <f t="shared" si="58"/>
        <v>1600</v>
      </c>
      <c r="AC46" s="178">
        <f t="shared" si="58"/>
        <v>1600</v>
      </c>
      <c r="AD46" s="178">
        <f t="shared" si="58"/>
        <v>1600</v>
      </c>
      <c r="AE46" s="178">
        <f t="shared" si="58"/>
        <v>1600</v>
      </c>
      <c r="AF46" s="178">
        <f t="shared" si="58"/>
        <v>1600</v>
      </c>
      <c r="AG46" s="178">
        <f t="shared" si="58"/>
        <v>1600</v>
      </c>
      <c r="AH46" s="178">
        <f t="shared" si="58"/>
        <v>1600</v>
      </c>
      <c r="AI46" s="178">
        <f t="shared" si="58"/>
        <v>1600</v>
      </c>
      <c r="AJ46" s="178">
        <f t="shared" si="58"/>
        <v>0</v>
      </c>
      <c r="AK46" s="178">
        <f t="shared" si="58"/>
        <v>0</v>
      </c>
      <c r="AL46" s="178">
        <f t="shared" si="58"/>
        <v>0</v>
      </c>
      <c r="AM46" s="178">
        <f t="shared" si="58"/>
        <v>0</v>
      </c>
      <c r="AN46" s="178">
        <f t="shared" si="58"/>
        <v>0</v>
      </c>
      <c r="AO46" s="178">
        <f t="shared" si="58"/>
        <v>0</v>
      </c>
      <c r="AP46" s="178">
        <f t="shared" si="58"/>
        <v>0</v>
      </c>
      <c r="AQ46" s="178">
        <f t="shared" si="58"/>
        <v>0</v>
      </c>
      <c r="AR46" s="178">
        <f t="shared" si="58"/>
        <v>0</v>
      </c>
      <c r="AS46" s="178">
        <f t="shared" si="58"/>
        <v>0</v>
      </c>
      <c r="AT46" s="178">
        <f t="shared" si="58"/>
        <v>0</v>
      </c>
      <c r="AU46" s="178">
        <f t="shared" si="58"/>
        <v>0</v>
      </c>
      <c r="AV46" s="178">
        <f t="shared" si="58"/>
        <v>0</v>
      </c>
      <c r="AW46" s="178">
        <f t="shared" si="58"/>
        <v>0</v>
      </c>
      <c r="AX46" s="178">
        <f t="shared" si="58"/>
        <v>0</v>
      </c>
      <c r="AY46" s="178">
        <f t="shared" si="58"/>
        <v>0</v>
      </c>
      <c r="AZ46" s="178">
        <f t="shared" si="58"/>
        <v>0</v>
      </c>
      <c r="BA46" s="178">
        <f t="shared" si="58"/>
        <v>0</v>
      </c>
      <c r="BB46" s="178">
        <f t="shared" si="58"/>
        <v>0</v>
      </c>
      <c r="BC46" s="178">
        <f t="shared" si="58"/>
        <v>0</v>
      </c>
      <c r="BD46" s="178">
        <f t="shared" si="58"/>
        <v>0</v>
      </c>
      <c r="BE46" s="178">
        <f t="shared" si="58"/>
        <v>0</v>
      </c>
      <c r="BF46" s="178">
        <f t="shared" si="58"/>
        <v>0</v>
      </c>
      <c r="BG46" s="178">
        <f t="shared" si="58"/>
        <v>0</v>
      </c>
      <c r="BH46" s="178">
        <f t="shared" si="58"/>
        <v>0</v>
      </c>
      <c r="BI46" s="178">
        <f t="shared" si="58"/>
        <v>0</v>
      </c>
      <c r="BJ46" s="178">
        <f t="shared" si="58"/>
        <v>0</v>
      </c>
      <c r="BK46" s="178">
        <f t="shared" si="58"/>
        <v>0</v>
      </c>
      <c r="BL46" s="178">
        <f t="shared" si="58"/>
        <v>0</v>
      </c>
      <c r="BM46" s="178">
        <f t="shared" si="58"/>
        <v>0</v>
      </c>
      <c r="BN46" s="178">
        <f t="shared" si="58"/>
        <v>0</v>
      </c>
      <c r="BO46" s="178">
        <f t="shared" si="58"/>
        <v>0</v>
      </c>
      <c r="BP46" s="178">
        <f t="shared" si="58"/>
        <v>0</v>
      </c>
      <c r="BQ46" s="178">
        <f t="shared" si="58"/>
        <v>0</v>
      </c>
      <c r="BR46" s="178">
        <f t="shared" si="58"/>
        <v>0</v>
      </c>
      <c r="BS46" s="178">
        <f t="shared" si="58"/>
        <v>0</v>
      </c>
      <c r="BT46" s="178">
        <f t="shared" si="58"/>
        <v>0</v>
      </c>
      <c r="BU46" s="178">
        <f t="shared" si="59"/>
        <v>0</v>
      </c>
      <c r="BV46" s="178">
        <f t="shared" si="59"/>
        <v>0</v>
      </c>
      <c r="BW46" s="178">
        <f t="shared" si="59"/>
        <v>0</v>
      </c>
      <c r="BX46" s="178">
        <f t="shared" si="59"/>
        <v>0</v>
      </c>
      <c r="BY46" s="178">
        <f t="shared" si="59"/>
        <v>0</v>
      </c>
      <c r="BZ46" s="178">
        <f t="shared" si="59"/>
        <v>0</v>
      </c>
      <c r="CA46" s="178">
        <f t="shared" si="59"/>
        <v>0</v>
      </c>
      <c r="CB46" s="178">
        <f t="shared" si="59"/>
        <v>0</v>
      </c>
      <c r="CC46" s="178">
        <f t="shared" si="59"/>
        <v>0</v>
      </c>
      <c r="CD46" s="178">
        <f t="shared" si="59"/>
        <v>0</v>
      </c>
      <c r="CE46" s="178">
        <f t="shared" si="59"/>
        <v>0</v>
      </c>
      <c r="CF46" s="178">
        <f t="shared" si="59"/>
        <v>0</v>
      </c>
      <c r="CG46" s="178">
        <f t="shared" si="59"/>
        <v>0</v>
      </c>
      <c r="CH46" s="178">
        <f t="shared" si="59"/>
        <v>0</v>
      </c>
      <c r="CI46" s="178">
        <f t="shared" si="59"/>
        <v>0</v>
      </c>
      <c r="CJ46" s="178">
        <f t="shared" si="59"/>
        <v>0</v>
      </c>
      <c r="CK46" s="178">
        <f t="shared" si="59"/>
        <v>0</v>
      </c>
      <c r="CL46" s="178">
        <f t="shared" si="59"/>
        <v>0</v>
      </c>
      <c r="CM46" s="178">
        <f t="shared" si="59"/>
        <v>0</v>
      </c>
      <c r="CN46" s="178">
        <f t="shared" si="59"/>
        <v>0</v>
      </c>
      <c r="CO46" s="178">
        <f t="shared" si="59"/>
        <v>0</v>
      </c>
      <c r="CP46" s="178">
        <f t="shared" si="59"/>
        <v>0</v>
      </c>
      <c r="CQ46" s="178">
        <f t="shared" si="59"/>
        <v>0</v>
      </c>
      <c r="CR46" s="178">
        <f t="shared" si="59"/>
        <v>0</v>
      </c>
      <c r="CS46" s="178">
        <f t="shared" si="59"/>
        <v>0</v>
      </c>
      <c r="CT46" s="178">
        <f t="shared" si="59"/>
        <v>0</v>
      </c>
      <c r="CU46" s="178">
        <f t="shared" si="59"/>
        <v>0</v>
      </c>
      <c r="CV46" s="178">
        <f t="shared" si="59"/>
        <v>0</v>
      </c>
      <c r="CW46" s="178">
        <f t="shared" si="59"/>
        <v>0</v>
      </c>
      <c r="CX46" s="178">
        <f t="shared" si="59"/>
        <v>0</v>
      </c>
      <c r="CY46" s="178">
        <f t="shared" si="59"/>
        <v>0</v>
      </c>
      <c r="CZ46" s="178">
        <f t="shared" si="59"/>
        <v>0</v>
      </c>
      <c r="DA46" s="178">
        <f t="shared" si="59"/>
        <v>0</v>
      </c>
      <c r="DB46" s="178">
        <f t="shared" si="59"/>
        <v>0</v>
      </c>
      <c r="DC46" s="178">
        <f t="shared" si="59"/>
        <v>0</v>
      </c>
      <c r="DD46" s="178">
        <f t="shared" si="59"/>
        <v>0</v>
      </c>
      <c r="DE46" s="178">
        <f t="shared" si="59"/>
        <v>0</v>
      </c>
      <c r="DF46" s="178">
        <f t="shared" si="59"/>
        <v>0</v>
      </c>
      <c r="DG46" s="178">
        <f t="shared" si="59"/>
        <v>0</v>
      </c>
      <c r="DH46" s="178">
        <f t="shared" si="59"/>
        <v>0</v>
      </c>
      <c r="DI46" s="178">
        <f t="shared" si="59"/>
        <v>0</v>
      </c>
      <c r="DJ46" s="178">
        <f t="shared" si="59"/>
        <v>0</v>
      </c>
      <c r="DK46" s="178">
        <f t="shared" si="59"/>
        <v>0</v>
      </c>
      <c r="DL46" s="178">
        <f t="shared" si="59"/>
        <v>0</v>
      </c>
      <c r="DM46" s="178">
        <f t="shared" si="59"/>
        <v>0</v>
      </c>
      <c r="DN46" s="178">
        <f t="shared" si="59"/>
        <v>0</v>
      </c>
      <c r="DO46" s="178">
        <f t="shared" si="59"/>
        <v>0</v>
      </c>
      <c r="DP46" s="178">
        <f t="shared" si="59"/>
        <v>0</v>
      </c>
      <c r="DQ46" s="178">
        <f t="shared" si="59"/>
        <v>0</v>
      </c>
      <c r="DR46" s="178">
        <f t="shared" si="59"/>
        <v>0</v>
      </c>
      <c r="DS46" s="178">
        <f t="shared" si="59"/>
        <v>0</v>
      </c>
      <c r="DT46" s="178">
        <f t="shared" si="59"/>
        <v>0</v>
      </c>
      <c r="DU46" s="178">
        <f t="shared" si="59"/>
        <v>0</v>
      </c>
      <c r="DV46" s="178">
        <f t="shared" si="59"/>
        <v>0</v>
      </c>
      <c r="DW46" s="178">
        <f t="shared" si="59"/>
        <v>0</v>
      </c>
      <c r="DX46" s="178">
        <f t="shared" si="59"/>
        <v>0</v>
      </c>
      <c r="DY46" s="178">
        <f t="shared" si="59"/>
        <v>0</v>
      </c>
      <c r="DZ46" s="178">
        <f t="shared" si="59"/>
        <v>0</v>
      </c>
      <c r="EA46" s="178">
        <f t="shared" si="59"/>
        <v>0</v>
      </c>
      <c r="EB46" s="178">
        <f t="shared" si="59"/>
        <v>0</v>
      </c>
      <c r="EC46" s="178">
        <f t="shared" si="59"/>
        <v>0</v>
      </c>
      <c r="ED46" s="178">
        <f t="shared" si="59"/>
        <v>0</v>
      </c>
      <c r="EE46" s="178">
        <f t="shared" si="59"/>
        <v>0</v>
      </c>
      <c r="EF46" s="178">
        <f t="shared" si="59"/>
        <v>0</v>
      </c>
      <c r="EG46" s="178">
        <f t="shared" si="60"/>
        <v>0</v>
      </c>
      <c r="EH46" s="178">
        <f t="shared" si="60"/>
        <v>0</v>
      </c>
      <c r="EI46" s="178">
        <f t="shared" si="60"/>
        <v>0</v>
      </c>
      <c r="EJ46" s="178">
        <f t="shared" si="60"/>
        <v>0</v>
      </c>
      <c r="EK46" s="178">
        <f t="shared" si="60"/>
        <v>0</v>
      </c>
      <c r="EL46" s="178">
        <f t="shared" si="60"/>
        <v>0</v>
      </c>
      <c r="EM46" s="178">
        <f t="shared" si="60"/>
        <v>0</v>
      </c>
      <c r="EN46" s="178">
        <f t="shared" si="60"/>
        <v>0</v>
      </c>
      <c r="EO46" s="178">
        <f t="shared" si="60"/>
        <v>0</v>
      </c>
      <c r="EP46" s="178">
        <f t="shared" si="60"/>
        <v>0</v>
      </c>
      <c r="EQ46" s="178">
        <f t="shared" si="60"/>
        <v>0</v>
      </c>
      <c r="ER46" s="178">
        <f t="shared" si="60"/>
        <v>0</v>
      </c>
      <c r="ES46" s="178">
        <f t="shared" si="60"/>
        <v>0</v>
      </c>
      <c r="ET46" s="178">
        <f t="shared" si="60"/>
        <v>0</v>
      </c>
      <c r="EU46" s="178">
        <f t="shared" si="60"/>
        <v>0</v>
      </c>
      <c r="EV46" s="178">
        <f t="shared" si="60"/>
        <v>0</v>
      </c>
      <c r="EW46" s="178">
        <f t="shared" si="60"/>
        <v>0</v>
      </c>
      <c r="EX46" s="178">
        <f t="shared" si="60"/>
        <v>0</v>
      </c>
      <c r="EY46" s="178">
        <f t="shared" si="60"/>
        <v>0</v>
      </c>
      <c r="EZ46" s="178">
        <f t="shared" si="60"/>
        <v>0</v>
      </c>
      <c r="FA46" s="178">
        <f t="shared" si="60"/>
        <v>0</v>
      </c>
      <c r="FB46" s="178">
        <f t="shared" si="60"/>
        <v>0</v>
      </c>
      <c r="FC46" s="178">
        <f t="shared" si="60"/>
        <v>0</v>
      </c>
      <c r="FD46" s="178">
        <f t="shared" si="60"/>
        <v>0</v>
      </c>
      <c r="FE46" s="178">
        <f t="shared" si="60"/>
        <v>0</v>
      </c>
      <c r="FF46" s="178">
        <f t="shared" si="60"/>
        <v>0</v>
      </c>
      <c r="FG46" s="178">
        <f t="shared" si="60"/>
        <v>0</v>
      </c>
      <c r="FH46" s="178">
        <f t="shared" si="60"/>
        <v>0</v>
      </c>
      <c r="FI46" s="178">
        <f t="shared" si="60"/>
        <v>0</v>
      </c>
      <c r="FJ46" s="178">
        <f t="shared" si="60"/>
        <v>0</v>
      </c>
      <c r="FK46" s="178">
        <f t="shared" si="60"/>
        <v>0</v>
      </c>
      <c r="FL46" s="178">
        <f t="shared" si="60"/>
        <v>0</v>
      </c>
      <c r="FM46" s="178">
        <f t="shared" si="60"/>
        <v>0</v>
      </c>
      <c r="FN46" s="178">
        <f t="shared" si="60"/>
        <v>0</v>
      </c>
      <c r="FO46" s="233">
        <f t="shared" si="60"/>
        <v>0</v>
      </c>
    </row>
    <row r="47" spans="1:171" x14ac:dyDescent="0.4">
      <c r="B47" s="227" t="s">
        <v>113</v>
      </c>
      <c r="C47" s="228">
        <v>100000</v>
      </c>
      <c r="D47" s="229">
        <f t="shared" si="61"/>
        <v>0</v>
      </c>
      <c r="E47" s="230">
        <f t="shared" si="56"/>
        <v>714.28571428571433</v>
      </c>
      <c r="F47" s="231">
        <v>3</v>
      </c>
      <c r="G47" s="231">
        <v>27</v>
      </c>
      <c r="H47" s="232">
        <f t="shared" si="62"/>
        <v>25</v>
      </c>
      <c r="I47" s="178">
        <f t="shared" si="58"/>
        <v>0</v>
      </c>
      <c r="J47" s="178">
        <f t="shared" si="58"/>
        <v>0</v>
      </c>
      <c r="K47" s="178">
        <f t="shared" si="58"/>
        <v>4000</v>
      </c>
      <c r="L47" s="178">
        <f t="shared" si="58"/>
        <v>4000</v>
      </c>
      <c r="M47" s="178">
        <f t="shared" si="58"/>
        <v>4000</v>
      </c>
      <c r="N47" s="178">
        <f t="shared" si="58"/>
        <v>4000</v>
      </c>
      <c r="O47" s="178">
        <f t="shared" si="58"/>
        <v>4000</v>
      </c>
      <c r="P47" s="178">
        <f t="shared" si="58"/>
        <v>4000</v>
      </c>
      <c r="Q47" s="178">
        <f t="shared" si="58"/>
        <v>4000</v>
      </c>
      <c r="R47" s="178">
        <f t="shared" si="58"/>
        <v>4000</v>
      </c>
      <c r="S47" s="178">
        <f t="shared" si="58"/>
        <v>4000</v>
      </c>
      <c r="T47" s="178">
        <f t="shared" si="58"/>
        <v>4000</v>
      </c>
      <c r="U47" s="178">
        <f t="shared" si="58"/>
        <v>4000</v>
      </c>
      <c r="V47" s="178">
        <f t="shared" si="58"/>
        <v>4000</v>
      </c>
      <c r="W47" s="178">
        <f t="shared" si="58"/>
        <v>4000</v>
      </c>
      <c r="X47" s="178">
        <f t="shared" si="58"/>
        <v>4000</v>
      </c>
      <c r="Y47" s="178">
        <f t="shared" si="58"/>
        <v>4000</v>
      </c>
      <c r="Z47" s="178">
        <f t="shared" si="58"/>
        <v>4000</v>
      </c>
      <c r="AA47" s="178">
        <f t="shared" si="58"/>
        <v>4000</v>
      </c>
      <c r="AB47" s="178">
        <f t="shared" si="58"/>
        <v>4000</v>
      </c>
      <c r="AC47" s="178">
        <f t="shared" si="58"/>
        <v>4000</v>
      </c>
      <c r="AD47" s="178">
        <f t="shared" si="58"/>
        <v>4000</v>
      </c>
      <c r="AE47" s="178">
        <f t="shared" si="58"/>
        <v>4000</v>
      </c>
      <c r="AF47" s="178">
        <f t="shared" si="58"/>
        <v>4000</v>
      </c>
      <c r="AG47" s="178">
        <f t="shared" si="58"/>
        <v>4000</v>
      </c>
      <c r="AH47" s="178">
        <f t="shared" si="58"/>
        <v>4000</v>
      </c>
      <c r="AI47" s="178">
        <f t="shared" si="58"/>
        <v>4000</v>
      </c>
      <c r="AJ47" s="178">
        <f t="shared" si="58"/>
        <v>0</v>
      </c>
      <c r="AK47" s="178">
        <f t="shared" si="58"/>
        <v>0</v>
      </c>
      <c r="AL47" s="178">
        <f t="shared" si="58"/>
        <v>0</v>
      </c>
      <c r="AM47" s="178">
        <f t="shared" si="58"/>
        <v>0</v>
      </c>
      <c r="AN47" s="178">
        <f t="shared" si="58"/>
        <v>0</v>
      </c>
      <c r="AO47" s="178">
        <f t="shared" si="58"/>
        <v>0</v>
      </c>
      <c r="AP47" s="178">
        <f t="shared" si="58"/>
        <v>0</v>
      </c>
      <c r="AQ47" s="178">
        <f t="shared" si="58"/>
        <v>0</v>
      </c>
      <c r="AR47" s="178">
        <f t="shared" si="58"/>
        <v>0</v>
      </c>
      <c r="AS47" s="178">
        <f t="shared" si="58"/>
        <v>0</v>
      </c>
      <c r="AT47" s="178">
        <f t="shared" si="58"/>
        <v>0</v>
      </c>
      <c r="AU47" s="178">
        <f t="shared" si="58"/>
        <v>0</v>
      </c>
      <c r="AV47" s="178">
        <f t="shared" si="58"/>
        <v>0</v>
      </c>
      <c r="AW47" s="178">
        <f t="shared" si="58"/>
        <v>0</v>
      </c>
      <c r="AX47" s="178">
        <f t="shared" si="58"/>
        <v>0</v>
      </c>
      <c r="AY47" s="178">
        <f t="shared" si="58"/>
        <v>0</v>
      </c>
      <c r="AZ47" s="178">
        <f t="shared" si="58"/>
        <v>0</v>
      </c>
      <c r="BA47" s="178">
        <f t="shared" si="58"/>
        <v>0</v>
      </c>
      <c r="BB47" s="178">
        <f t="shared" si="58"/>
        <v>0</v>
      </c>
      <c r="BC47" s="178">
        <f t="shared" si="58"/>
        <v>0</v>
      </c>
      <c r="BD47" s="178">
        <f t="shared" si="58"/>
        <v>0</v>
      </c>
      <c r="BE47" s="178">
        <f t="shared" si="58"/>
        <v>0</v>
      </c>
      <c r="BF47" s="178">
        <f t="shared" si="58"/>
        <v>0</v>
      </c>
      <c r="BG47" s="178">
        <f t="shared" si="58"/>
        <v>0</v>
      </c>
      <c r="BH47" s="178">
        <f t="shared" si="58"/>
        <v>0</v>
      </c>
      <c r="BI47" s="178">
        <f t="shared" si="58"/>
        <v>0</v>
      </c>
      <c r="BJ47" s="178">
        <f t="shared" si="58"/>
        <v>0</v>
      </c>
      <c r="BK47" s="178">
        <f t="shared" si="58"/>
        <v>0</v>
      </c>
      <c r="BL47" s="178">
        <f t="shared" si="58"/>
        <v>0</v>
      </c>
      <c r="BM47" s="178">
        <f t="shared" si="58"/>
        <v>0</v>
      </c>
      <c r="BN47" s="178">
        <f t="shared" si="58"/>
        <v>0</v>
      </c>
      <c r="BO47" s="178">
        <f t="shared" si="58"/>
        <v>0</v>
      </c>
      <c r="BP47" s="178">
        <f t="shared" si="58"/>
        <v>0</v>
      </c>
      <c r="BQ47" s="178">
        <f t="shared" si="58"/>
        <v>0</v>
      </c>
      <c r="BR47" s="178">
        <f t="shared" si="58"/>
        <v>0</v>
      </c>
      <c r="BS47" s="178">
        <f t="shared" si="58"/>
        <v>0</v>
      </c>
      <c r="BT47" s="178">
        <f t="shared" ref="I47:BT51" si="63">IF(AND(BT$1&gt;=$F47,BT$1&lt;=$G47),$C47/($G47-$F47+1),0)</f>
        <v>0</v>
      </c>
      <c r="BU47" s="178">
        <f t="shared" si="59"/>
        <v>0</v>
      </c>
      <c r="BV47" s="178">
        <f t="shared" si="59"/>
        <v>0</v>
      </c>
      <c r="BW47" s="178">
        <f t="shared" si="59"/>
        <v>0</v>
      </c>
      <c r="BX47" s="178">
        <f t="shared" si="59"/>
        <v>0</v>
      </c>
      <c r="BY47" s="178">
        <f t="shared" si="59"/>
        <v>0</v>
      </c>
      <c r="BZ47" s="178">
        <f t="shared" si="59"/>
        <v>0</v>
      </c>
      <c r="CA47" s="178">
        <f t="shared" si="59"/>
        <v>0</v>
      </c>
      <c r="CB47" s="178">
        <f t="shared" si="59"/>
        <v>0</v>
      </c>
      <c r="CC47" s="178">
        <f t="shared" si="59"/>
        <v>0</v>
      </c>
      <c r="CD47" s="178">
        <f t="shared" si="59"/>
        <v>0</v>
      </c>
      <c r="CE47" s="178">
        <f t="shared" si="59"/>
        <v>0</v>
      </c>
      <c r="CF47" s="178">
        <f t="shared" si="59"/>
        <v>0</v>
      </c>
      <c r="CG47" s="178">
        <f t="shared" si="59"/>
        <v>0</v>
      </c>
      <c r="CH47" s="178">
        <f t="shared" si="59"/>
        <v>0</v>
      </c>
      <c r="CI47" s="178">
        <f t="shared" si="59"/>
        <v>0</v>
      </c>
      <c r="CJ47" s="178">
        <f t="shared" si="59"/>
        <v>0</v>
      </c>
      <c r="CK47" s="178">
        <f t="shared" si="59"/>
        <v>0</v>
      </c>
      <c r="CL47" s="178">
        <f t="shared" si="59"/>
        <v>0</v>
      </c>
      <c r="CM47" s="178">
        <f t="shared" si="59"/>
        <v>0</v>
      </c>
      <c r="CN47" s="178">
        <f t="shared" si="59"/>
        <v>0</v>
      </c>
      <c r="CO47" s="178">
        <f t="shared" si="59"/>
        <v>0</v>
      </c>
      <c r="CP47" s="178">
        <f t="shared" si="59"/>
        <v>0</v>
      </c>
      <c r="CQ47" s="178">
        <f t="shared" si="59"/>
        <v>0</v>
      </c>
      <c r="CR47" s="178">
        <f t="shared" si="59"/>
        <v>0</v>
      </c>
      <c r="CS47" s="178">
        <f t="shared" si="59"/>
        <v>0</v>
      </c>
      <c r="CT47" s="178">
        <f t="shared" si="59"/>
        <v>0</v>
      </c>
      <c r="CU47" s="178">
        <f t="shared" si="59"/>
        <v>0</v>
      </c>
      <c r="CV47" s="178">
        <f t="shared" si="59"/>
        <v>0</v>
      </c>
      <c r="CW47" s="178">
        <f t="shared" si="59"/>
        <v>0</v>
      </c>
      <c r="CX47" s="178">
        <f t="shared" si="59"/>
        <v>0</v>
      </c>
      <c r="CY47" s="178">
        <f t="shared" si="59"/>
        <v>0</v>
      </c>
      <c r="CZ47" s="178">
        <f t="shared" si="59"/>
        <v>0</v>
      </c>
      <c r="DA47" s="178">
        <f t="shared" si="59"/>
        <v>0</v>
      </c>
      <c r="DB47" s="178">
        <f t="shared" si="59"/>
        <v>0</v>
      </c>
      <c r="DC47" s="178">
        <f t="shared" si="59"/>
        <v>0</v>
      </c>
      <c r="DD47" s="178">
        <f t="shared" si="59"/>
        <v>0</v>
      </c>
      <c r="DE47" s="178">
        <f t="shared" si="59"/>
        <v>0</v>
      </c>
      <c r="DF47" s="178">
        <f t="shared" si="59"/>
        <v>0</v>
      </c>
      <c r="DG47" s="178">
        <f t="shared" si="59"/>
        <v>0</v>
      </c>
      <c r="DH47" s="178">
        <f t="shared" si="59"/>
        <v>0</v>
      </c>
      <c r="DI47" s="178">
        <f t="shared" si="59"/>
        <v>0</v>
      </c>
      <c r="DJ47" s="178">
        <f t="shared" si="59"/>
        <v>0</v>
      </c>
      <c r="DK47" s="178">
        <f t="shared" si="59"/>
        <v>0</v>
      </c>
      <c r="DL47" s="178">
        <f t="shared" si="59"/>
        <v>0</v>
      </c>
      <c r="DM47" s="178">
        <f t="shared" si="59"/>
        <v>0</v>
      </c>
      <c r="DN47" s="178">
        <f t="shared" si="59"/>
        <v>0</v>
      </c>
      <c r="DO47" s="178">
        <f t="shared" si="59"/>
        <v>0</v>
      </c>
      <c r="DP47" s="178">
        <f t="shared" si="59"/>
        <v>0</v>
      </c>
      <c r="DQ47" s="178">
        <f t="shared" si="59"/>
        <v>0</v>
      </c>
      <c r="DR47" s="178">
        <f t="shared" si="59"/>
        <v>0</v>
      </c>
      <c r="DS47" s="178">
        <f t="shared" si="59"/>
        <v>0</v>
      </c>
      <c r="DT47" s="178">
        <f t="shared" si="59"/>
        <v>0</v>
      </c>
      <c r="DU47" s="178">
        <f t="shared" si="59"/>
        <v>0</v>
      </c>
      <c r="DV47" s="178">
        <f t="shared" si="59"/>
        <v>0</v>
      </c>
      <c r="DW47" s="178">
        <f t="shared" si="59"/>
        <v>0</v>
      </c>
      <c r="DX47" s="178">
        <f t="shared" si="59"/>
        <v>0</v>
      </c>
      <c r="DY47" s="178">
        <f t="shared" si="59"/>
        <v>0</v>
      </c>
      <c r="DZ47" s="178">
        <f t="shared" si="59"/>
        <v>0</v>
      </c>
      <c r="EA47" s="178">
        <f t="shared" si="59"/>
        <v>0</v>
      </c>
      <c r="EB47" s="178">
        <f t="shared" si="59"/>
        <v>0</v>
      </c>
      <c r="EC47" s="178">
        <f t="shared" si="59"/>
        <v>0</v>
      </c>
      <c r="ED47" s="178">
        <f t="shared" si="59"/>
        <v>0</v>
      </c>
      <c r="EE47" s="178">
        <f t="shared" si="59"/>
        <v>0</v>
      </c>
      <c r="EF47" s="178">
        <f t="shared" ref="BU47:EF51" si="64">IF(AND(EF$1&gt;=$F47,EF$1&lt;=$G47),$C47/($G47-$F47+1),0)</f>
        <v>0</v>
      </c>
      <c r="EG47" s="178">
        <f t="shared" si="60"/>
        <v>0</v>
      </c>
      <c r="EH47" s="178">
        <f t="shared" si="60"/>
        <v>0</v>
      </c>
      <c r="EI47" s="178">
        <f t="shared" si="60"/>
        <v>0</v>
      </c>
      <c r="EJ47" s="178">
        <f t="shared" si="60"/>
        <v>0</v>
      </c>
      <c r="EK47" s="178">
        <f t="shared" si="60"/>
        <v>0</v>
      </c>
      <c r="EL47" s="178">
        <f t="shared" si="60"/>
        <v>0</v>
      </c>
      <c r="EM47" s="178">
        <f t="shared" si="60"/>
        <v>0</v>
      </c>
      <c r="EN47" s="178">
        <f t="shared" si="60"/>
        <v>0</v>
      </c>
      <c r="EO47" s="178">
        <f t="shared" si="60"/>
        <v>0</v>
      </c>
      <c r="EP47" s="178">
        <f t="shared" si="60"/>
        <v>0</v>
      </c>
      <c r="EQ47" s="178">
        <f t="shared" si="60"/>
        <v>0</v>
      </c>
      <c r="ER47" s="178">
        <f t="shared" si="60"/>
        <v>0</v>
      </c>
      <c r="ES47" s="178">
        <f t="shared" si="60"/>
        <v>0</v>
      </c>
      <c r="ET47" s="178">
        <f t="shared" si="60"/>
        <v>0</v>
      </c>
      <c r="EU47" s="178">
        <f t="shared" si="60"/>
        <v>0</v>
      </c>
      <c r="EV47" s="178">
        <f t="shared" si="60"/>
        <v>0</v>
      </c>
      <c r="EW47" s="178">
        <f t="shared" si="60"/>
        <v>0</v>
      </c>
      <c r="EX47" s="178">
        <f t="shared" si="60"/>
        <v>0</v>
      </c>
      <c r="EY47" s="178">
        <f t="shared" si="60"/>
        <v>0</v>
      </c>
      <c r="EZ47" s="178">
        <f t="shared" si="60"/>
        <v>0</v>
      </c>
      <c r="FA47" s="178">
        <f t="shared" si="60"/>
        <v>0</v>
      </c>
      <c r="FB47" s="178">
        <f t="shared" si="60"/>
        <v>0</v>
      </c>
      <c r="FC47" s="178">
        <f t="shared" si="60"/>
        <v>0</v>
      </c>
      <c r="FD47" s="178">
        <f t="shared" si="60"/>
        <v>0</v>
      </c>
      <c r="FE47" s="178">
        <f t="shared" si="60"/>
        <v>0</v>
      </c>
      <c r="FF47" s="178">
        <f t="shared" si="60"/>
        <v>0</v>
      </c>
      <c r="FG47" s="178">
        <f t="shared" si="60"/>
        <v>0</v>
      </c>
      <c r="FH47" s="178">
        <f t="shared" si="60"/>
        <v>0</v>
      </c>
      <c r="FI47" s="178">
        <f t="shared" si="60"/>
        <v>0</v>
      </c>
      <c r="FJ47" s="178">
        <f t="shared" si="60"/>
        <v>0</v>
      </c>
      <c r="FK47" s="178">
        <f t="shared" si="60"/>
        <v>0</v>
      </c>
      <c r="FL47" s="178">
        <f t="shared" si="60"/>
        <v>0</v>
      </c>
      <c r="FM47" s="178">
        <f t="shared" si="60"/>
        <v>0</v>
      </c>
      <c r="FN47" s="178">
        <f t="shared" si="60"/>
        <v>0</v>
      </c>
      <c r="FO47" s="233">
        <f t="shared" si="60"/>
        <v>0</v>
      </c>
    </row>
    <row r="48" spans="1:171" x14ac:dyDescent="0.4">
      <c r="B48" s="227" t="s">
        <v>114</v>
      </c>
      <c r="C48" s="228">
        <v>0</v>
      </c>
      <c r="D48" s="229">
        <f t="shared" si="61"/>
        <v>0</v>
      </c>
      <c r="E48" s="230">
        <f t="shared" si="56"/>
        <v>0</v>
      </c>
      <c r="F48" s="231">
        <v>1</v>
      </c>
      <c r="G48" s="231">
        <v>1</v>
      </c>
      <c r="H48" s="232">
        <f t="shared" si="62"/>
        <v>1</v>
      </c>
      <c r="I48" s="178">
        <f t="shared" si="63"/>
        <v>0</v>
      </c>
      <c r="J48" s="178">
        <f t="shared" si="63"/>
        <v>0</v>
      </c>
      <c r="K48" s="178">
        <f t="shared" si="63"/>
        <v>0</v>
      </c>
      <c r="L48" s="178">
        <f t="shared" si="63"/>
        <v>0</v>
      </c>
      <c r="M48" s="178">
        <f t="shared" si="63"/>
        <v>0</v>
      </c>
      <c r="N48" s="178">
        <f t="shared" si="63"/>
        <v>0</v>
      </c>
      <c r="O48" s="178">
        <f t="shared" si="63"/>
        <v>0</v>
      </c>
      <c r="P48" s="178">
        <f t="shared" si="63"/>
        <v>0</v>
      </c>
      <c r="Q48" s="178">
        <f t="shared" si="63"/>
        <v>0</v>
      </c>
      <c r="R48" s="178">
        <f t="shared" si="63"/>
        <v>0</v>
      </c>
      <c r="S48" s="178">
        <f t="shared" si="63"/>
        <v>0</v>
      </c>
      <c r="T48" s="178">
        <f t="shared" si="63"/>
        <v>0</v>
      </c>
      <c r="U48" s="178">
        <f t="shared" si="63"/>
        <v>0</v>
      </c>
      <c r="V48" s="178">
        <f t="shared" si="63"/>
        <v>0</v>
      </c>
      <c r="W48" s="178">
        <f t="shared" si="63"/>
        <v>0</v>
      </c>
      <c r="X48" s="178">
        <f t="shared" si="63"/>
        <v>0</v>
      </c>
      <c r="Y48" s="178">
        <f t="shared" si="63"/>
        <v>0</v>
      </c>
      <c r="Z48" s="178">
        <f t="shared" si="63"/>
        <v>0</v>
      </c>
      <c r="AA48" s="178">
        <f t="shared" si="63"/>
        <v>0</v>
      </c>
      <c r="AB48" s="178">
        <f t="shared" si="63"/>
        <v>0</v>
      </c>
      <c r="AC48" s="178">
        <f t="shared" si="63"/>
        <v>0</v>
      </c>
      <c r="AD48" s="178">
        <f t="shared" si="63"/>
        <v>0</v>
      </c>
      <c r="AE48" s="178">
        <f t="shared" si="63"/>
        <v>0</v>
      </c>
      <c r="AF48" s="178">
        <f t="shared" si="63"/>
        <v>0</v>
      </c>
      <c r="AG48" s="178">
        <f t="shared" si="63"/>
        <v>0</v>
      </c>
      <c r="AH48" s="178">
        <f t="shared" si="63"/>
        <v>0</v>
      </c>
      <c r="AI48" s="178">
        <f t="shared" si="63"/>
        <v>0</v>
      </c>
      <c r="AJ48" s="178">
        <f t="shared" si="63"/>
        <v>0</v>
      </c>
      <c r="AK48" s="178">
        <f t="shared" si="63"/>
        <v>0</v>
      </c>
      <c r="AL48" s="178">
        <f t="shared" si="63"/>
        <v>0</v>
      </c>
      <c r="AM48" s="178">
        <f t="shared" si="63"/>
        <v>0</v>
      </c>
      <c r="AN48" s="178">
        <f t="shared" si="63"/>
        <v>0</v>
      </c>
      <c r="AO48" s="178">
        <f t="shared" si="63"/>
        <v>0</v>
      </c>
      <c r="AP48" s="178">
        <f t="shared" si="63"/>
        <v>0</v>
      </c>
      <c r="AQ48" s="178">
        <f t="shared" si="63"/>
        <v>0</v>
      </c>
      <c r="AR48" s="178">
        <f t="shared" si="63"/>
        <v>0</v>
      </c>
      <c r="AS48" s="178">
        <f t="shared" si="63"/>
        <v>0</v>
      </c>
      <c r="AT48" s="178">
        <f t="shared" si="63"/>
        <v>0</v>
      </c>
      <c r="AU48" s="178">
        <f t="shared" si="63"/>
        <v>0</v>
      </c>
      <c r="AV48" s="178">
        <f t="shared" si="63"/>
        <v>0</v>
      </c>
      <c r="AW48" s="178">
        <f t="shared" si="63"/>
        <v>0</v>
      </c>
      <c r="AX48" s="178">
        <f t="shared" si="63"/>
        <v>0</v>
      </c>
      <c r="AY48" s="178">
        <f t="shared" si="63"/>
        <v>0</v>
      </c>
      <c r="AZ48" s="178">
        <f t="shared" si="63"/>
        <v>0</v>
      </c>
      <c r="BA48" s="178">
        <f t="shared" si="63"/>
        <v>0</v>
      </c>
      <c r="BB48" s="178">
        <f t="shared" si="63"/>
        <v>0</v>
      </c>
      <c r="BC48" s="178">
        <f t="shared" si="63"/>
        <v>0</v>
      </c>
      <c r="BD48" s="178">
        <f t="shared" si="63"/>
        <v>0</v>
      </c>
      <c r="BE48" s="178">
        <f t="shared" si="63"/>
        <v>0</v>
      </c>
      <c r="BF48" s="178">
        <f t="shared" si="63"/>
        <v>0</v>
      </c>
      <c r="BG48" s="178">
        <f t="shared" si="63"/>
        <v>0</v>
      </c>
      <c r="BH48" s="178">
        <f t="shared" si="63"/>
        <v>0</v>
      </c>
      <c r="BI48" s="178">
        <f t="shared" si="63"/>
        <v>0</v>
      </c>
      <c r="BJ48" s="178">
        <f t="shared" si="63"/>
        <v>0</v>
      </c>
      <c r="BK48" s="178">
        <f t="shared" si="63"/>
        <v>0</v>
      </c>
      <c r="BL48" s="178">
        <f t="shared" si="63"/>
        <v>0</v>
      </c>
      <c r="BM48" s="178">
        <f t="shared" si="63"/>
        <v>0</v>
      </c>
      <c r="BN48" s="178">
        <f t="shared" si="63"/>
        <v>0</v>
      </c>
      <c r="BO48" s="178">
        <f t="shared" si="63"/>
        <v>0</v>
      </c>
      <c r="BP48" s="178">
        <f t="shared" si="63"/>
        <v>0</v>
      </c>
      <c r="BQ48" s="178">
        <f t="shared" si="63"/>
        <v>0</v>
      </c>
      <c r="BR48" s="178">
        <f t="shared" si="63"/>
        <v>0</v>
      </c>
      <c r="BS48" s="178">
        <f t="shared" si="63"/>
        <v>0</v>
      </c>
      <c r="BT48" s="178">
        <f t="shared" si="63"/>
        <v>0</v>
      </c>
      <c r="BU48" s="178">
        <f t="shared" si="64"/>
        <v>0</v>
      </c>
      <c r="BV48" s="178">
        <f t="shared" si="64"/>
        <v>0</v>
      </c>
      <c r="BW48" s="178">
        <f t="shared" si="64"/>
        <v>0</v>
      </c>
      <c r="BX48" s="178">
        <f t="shared" si="64"/>
        <v>0</v>
      </c>
      <c r="BY48" s="178">
        <f t="shared" si="64"/>
        <v>0</v>
      </c>
      <c r="BZ48" s="178">
        <f t="shared" si="64"/>
        <v>0</v>
      </c>
      <c r="CA48" s="178">
        <f t="shared" si="64"/>
        <v>0</v>
      </c>
      <c r="CB48" s="178">
        <f t="shared" si="64"/>
        <v>0</v>
      </c>
      <c r="CC48" s="178">
        <f t="shared" si="64"/>
        <v>0</v>
      </c>
      <c r="CD48" s="178">
        <f t="shared" si="64"/>
        <v>0</v>
      </c>
      <c r="CE48" s="178">
        <f t="shared" si="64"/>
        <v>0</v>
      </c>
      <c r="CF48" s="178">
        <f t="shared" si="64"/>
        <v>0</v>
      </c>
      <c r="CG48" s="178">
        <f t="shared" si="64"/>
        <v>0</v>
      </c>
      <c r="CH48" s="178">
        <f t="shared" si="64"/>
        <v>0</v>
      </c>
      <c r="CI48" s="178">
        <f t="shared" si="64"/>
        <v>0</v>
      </c>
      <c r="CJ48" s="178">
        <f t="shared" si="64"/>
        <v>0</v>
      </c>
      <c r="CK48" s="178">
        <f t="shared" si="64"/>
        <v>0</v>
      </c>
      <c r="CL48" s="178">
        <f t="shared" si="64"/>
        <v>0</v>
      </c>
      <c r="CM48" s="178">
        <f t="shared" si="64"/>
        <v>0</v>
      </c>
      <c r="CN48" s="178">
        <f t="shared" si="64"/>
        <v>0</v>
      </c>
      <c r="CO48" s="178">
        <f t="shared" si="64"/>
        <v>0</v>
      </c>
      <c r="CP48" s="178">
        <f t="shared" si="64"/>
        <v>0</v>
      </c>
      <c r="CQ48" s="178">
        <f t="shared" si="64"/>
        <v>0</v>
      </c>
      <c r="CR48" s="178">
        <f t="shared" si="64"/>
        <v>0</v>
      </c>
      <c r="CS48" s="178">
        <f t="shared" si="64"/>
        <v>0</v>
      </c>
      <c r="CT48" s="178">
        <f t="shared" si="64"/>
        <v>0</v>
      </c>
      <c r="CU48" s="178">
        <f t="shared" si="64"/>
        <v>0</v>
      </c>
      <c r="CV48" s="178">
        <f t="shared" si="64"/>
        <v>0</v>
      </c>
      <c r="CW48" s="178">
        <f t="shared" si="64"/>
        <v>0</v>
      </c>
      <c r="CX48" s="178">
        <f t="shared" si="64"/>
        <v>0</v>
      </c>
      <c r="CY48" s="178">
        <f t="shared" si="64"/>
        <v>0</v>
      </c>
      <c r="CZ48" s="178">
        <f t="shared" si="64"/>
        <v>0</v>
      </c>
      <c r="DA48" s="178">
        <f t="shared" si="64"/>
        <v>0</v>
      </c>
      <c r="DB48" s="178">
        <f t="shared" si="64"/>
        <v>0</v>
      </c>
      <c r="DC48" s="178">
        <f t="shared" si="64"/>
        <v>0</v>
      </c>
      <c r="DD48" s="178">
        <f t="shared" si="64"/>
        <v>0</v>
      </c>
      <c r="DE48" s="178">
        <f t="shared" si="64"/>
        <v>0</v>
      </c>
      <c r="DF48" s="178">
        <f t="shared" si="64"/>
        <v>0</v>
      </c>
      <c r="DG48" s="178">
        <f t="shared" si="64"/>
        <v>0</v>
      </c>
      <c r="DH48" s="178">
        <f t="shared" si="64"/>
        <v>0</v>
      </c>
      <c r="DI48" s="178">
        <f t="shared" si="64"/>
        <v>0</v>
      </c>
      <c r="DJ48" s="178">
        <f t="shared" si="64"/>
        <v>0</v>
      </c>
      <c r="DK48" s="178">
        <f t="shared" si="64"/>
        <v>0</v>
      </c>
      <c r="DL48" s="178">
        <f t="shared" si="64"/>
        <v>0</v>
      </c>
      <c r="DM48" s="178">
        <f t="shared" si="64"/>
        <v>0</v>
      </c>
      <c r="DN48" s="178">
        <f t="shared" si="64"/>
        <v>0</v>
      </c>
      <c r="DO48" s="178">
        <f t="shared" si="64"/>
        <v>0</v>
      </c>
      <c r="DP48" s="178">
        <f t="shared" si="64"/>
        <v>0</v>
      </c>
      <c r="DQ48" s="178">
        <f t="shared" si="64"/>
        <v>0</v>
      </c>
      <c r="DR48" s="178">
        <f t="shared" si="64"/>
        <v>0</v>
      </c>
      <c r="DS48" s="178">
        <f t="shared" si="64"/>
        <v>0</v>
      </c>
      <c r="DT48" s="178">
        <f t="shared" si="64"/>
        <v>0</v>
      </c>
      <c r="DU48" s="178">
        <f t="shared" si="64"/>
        <v>0</v>
      </c>
      <c r="DV48" s="178">
        <f t="shared" si="64"/>
        <v>0</v>
      </c>
      <c r="DW48" s="178">
        <f t="shared" si="64"/>
        <v>0</v>
      </c>
      <c r="DX48" s="178">
        <f t="shared" si="64"/>
        <v>0</v>
      </c>
      <c r="DY48" s="178">
        <f t="shared" si="64"/>
        <v>0</v>
      </c>
      <c r="DZ48" s="178">
        <f t="shared" si="64"/>
        <v>0</v>
      </c>
      <c r="EA48" s="178">
        <f t="shared" si="64"/>
        <v>0</v>
      </c>
      <c r="EB48" s="178">
        <f t="shared" si="64"/>
        <v>0</v>
      </c>
      <c r="EC48" s="178">
        <f t="shared" si="64"/>
        <v>0</v>
      </c>
      <c r="ED48" s="178">
        <f t="shared" si="64"/>
        <v>0</v>
      </c>
      <c r="EE48" s="178">
        <f t="shared" si="64"/>
        <v>0</v>
      </c>
      <c r="EF48" s="178">
        <f t="shared" si="64"/>
        <v>0</v>
      </c>
      <c r="EG48" s="178">
        <f t="shared" si="60"/>
        <v>0</v>
      </c>
      <c r="EH48" s="178">
        <f t="shared" si="60"/>
        <v>0</v>
      </c>
      <c r="EI48" s="178">
        <f t="shared" si="60"/>
        <v>0</v>
      </c>
      <c r="EJ48" s="178">
        <f t="shared" si="60"/>
        <v>0</v>
      </c>
      <c r="EK48" s="178">
        <f t="shared" si="60"/>
        <v>0</v>
      </c>
      <c r="EL48" s="178">
        <f t="shared" si="60"/>
        <v>0</v>
      </c>
      <c r="EM48" s="178">
        <f t="shared" si="60"/>
        <v>0</v>
      </c>
      <c r="EN48" s="178">
        <f t="shared" si="60"/>
        <v>0</v>
      </c>
      <c r="EO48" s="178">
        <f t="shared" si="60"/>
        <v>0</v>
      </c>
      <c r="EP48" s="178">
        <f t="shared" si="60"/>
        <v>0</v>
      </c>
      <c r="EQ48" s="178">
        <f t="shared" si="60"/>
        <v>0</v>
      </c>
      <c r="ER48" s="178">
        <f t="shared" si="60"/>
        <v>0</v>
      </c>
      <c r="ES48" s="178">
        <f t="shared" si="60"/>
        <v>0</v>
      </c>
      <c r="ET48" s="178">
        <f t="shared" si="60"/>
        <v>0</v>
      </c>
      <c r="EU48" s="178">
        <f t="shared" si="60"/>
        <v>0</v>
      </c>
      <c r="EV48" s="178">
        <f t="shared" si="60"/>
        <v>0</v>
      </c>
      <c r="EW48" s="178">
        <f t="shared" si="60"/>
        <v>0</v>
      </c>
      <c r="EX48" s="178">
        <f t="shared" si="60"/>
        <v>0</v>
      </c>
      <c r="EY48" s="178">
        <f t="shared" si="60"/>
        <v>0</v>
      </c>
      <c r="EZ48" s="178">
        <f t="shared" si="60"/>
        <v>0</v>
      </c>
      <c r="FA48" s="178">
        <f t="shared" si="60"/>
        <v>0</v>
      </c>
      <c r="FB48" s="178">
        <f t="shared" si="60"/>
        <v>0</v>
      </c>
      <c r="FC48" s="178">
        <f t="shared" si="60"/>
        <v>0</v>
      </c>
      <c r="FD48" s="178">
        <f t="shared" si="60"/>
        <v>0</v>
      </c>
      <c r="FE48" s="178">
        <f t="shared" si="60"/>
        <v>0</v>
      </c>
      <c r="FF48" s="178">
        <f t="shared" si="60"/>
        <v>0</v>
      </c>
      <c r="FG48" s="178">
        <f t="shared" si="60"/>
        <v>0</v>
      </c>
      <c r="FH48" s="178">
        <f t="shared" si="60"/>
        <v>0</v>
      </c>
      <c r="FI48" s="178">
        <f t="shared" si="60"/>
        <v>0</v>
      </c>
      <c r="FJ48" s="178">
        <f t="shared" si="60"/>
        <v>0</v>
      </c>
      <c r="FK48" s="178">
        <f t="shared" si="60"/>
        <v>0</v>
      </c>
      <c r="FL48" s="178">
        <f t="shared" si="60"/>
        <v>0</v>
      </c>
      <c r="FM48" s="178">
        <f t="shared" si="60"/>
        <v>0</v>
      </c>
      <c r="FN48" s="178">
        <f t="shared" si="60"/>
        <v>0</v>
      </c>
      <c r="FO48" s="233">
        <f t="shared" si="60"/>
        <v>0</v>
      </c>
    </row>
    <row r="49" spans="1:171" x14ac:dyDescent="0.4">
      <c r="B49" s="227" t="s">
        <v>115</v>
      </c>
      <c r="C49" s="228">
        <v>200000</v>
      </c>
      <c r="D49" s="229">
        <f t="shared" si="61"/>
        <v>0</v>
      </c>
      <c r="E49" s="230">
        <f t="shared" si="56"/>
        <v>1428.5714285714287</v>
      </c>
      <c r="F49" s="231">
        <v>3</v>
      </c>
      <c r="G49" s="231">
        <v>27</v>
      </c>
      <c r="H49" s="232">
        <f t="shared" si="62"/>
        <v>25</v>
      </c>
      <c r="I49" s="178">
        <f t="shared" si="63"/>
        <v>0</v>
      </c>
      <c r="J49" s="178">
        <f t="shared" si="63"/>
        <v>0</v>
      </c>
      <c r="K49" s="178">
        <f t="shared" si="63"/>
        <v>8000</v>
      </c>
      <c r="L49" s="178">
        <f t="shared" si="63"/>
        <v>8000</v>
      </c>
      <c r="M49" s="178">
        <f t="shared" si="63"/>
        <v>8000</v>
      </c>
      <c r="N49" s="178">
        <f t="shared" si="63"/>
        <v>8000</v>
      </c>
      <c r="O49" s="178">
        <f t="shared" si="63"/>
        <v>8000</v>
      </c>
      <c r="P49" s="178">
        <f t="shared" si="63"/>
        <v>8000</v>
      </c>
      <c r="Q49" s="178">
        <f t="shared" si="63"/>
        <v>8000</v>
      </c>
      <c r="R49" s="178">
        <f t="shared" si="63"/>
        <v>8000</v>
      </c>
      <c r="S49" s="178">
        <f t="shared" si="63"/>
        <v>8000</v>
      </c>
      <c r="T49" s="178">
        <f t="shared" si="63"/>
        <v>8000</v>
      </c>
      <c r="U49" s="178">
        <f t="shared" si="63"/>
        <v>8000</v>
      </c>
      <c r="V49" s="178">
        <f t="shared" si="63"/>
        <v>8000</v>
      </c>
      <c r="W49" s="178">
        <f t="shared" si="63"/>
        <v>8000</v>
      </c>
      <c r="X49" s="178">
        <f t="shared" si="63"/>
        <v>8000</v>
      </c>
      <c r="Y49" s="178">
        <f t="shared" si="63"/>
        <v>8000</v>
      </c>
      <c r="Z49" s="178">
        <f t="shared" si="63"/>
        <v>8000</v>
      </c>
      <c r="AA49" s="178">
        <f t="shared" si="63"/>
        <v>8000</v>
      </c>
      <c r="AB49" s="178">
        <f t="shared" si="63"/>
        <v>8000</v>
      </c>
      <c r="AC49" s="178">
        <f t="shared" si="63"/>
        <v>8000</v>
      </c>
      <c r="AD49" s="178">
        <f t="shared" si="63"/>
        <v>8000</v>
      </c>
      <c r="AE49" s="178">
        <f t="shared" si="63"/>
        <v>8000</v>
      </c>
      <c r="AF49" s="178">
        <f t="shared" si="63"/>
        <v>8000</v>
      </c>
      <c r="AG49" s="178">
        <f t="shared" si="63"/>
        <v>8000</v>
      </c>
      <c r="AH49" s="178">
        <f t="shared" si="63"/>
        <v>8000</v>
      </c>
      <c r="AI49" s="178">
        <f t="shared" si="63"/>
        <v>8000</v>
      </c>
      <c r="AJ49" s="178">
        <f t="shared" si="63"/>
        <v>0</v>
      </c>
      <c r="AK49" s="178">
        <f t="shared" si="63"/>
        <v>0</v>
      </c>
      <c r="AL49" s="178">
        <f t="shared" si="63"/>
        <v>0</v>
      </c>
      <c r="AM49" s="178">
        <f t="shared" si="63"/>
        <v>0</v>
      </c>
      <c r="AN49" s="178">
        <f t="shared" si="63"/>
        <v>0</v>
      </c>
      <c r="AO49" s="178">
        <f t="shared" si="63"/>
        <v>0</v>
      </c>
      <c r="AP49" s="178">
        <f t="shared" si="63"/>
        <v>0</v>
      </c>
      <c r="AQ49" s="178">
        <f t="shared" si="63"/>
        <v>0</v>
      </c>
      <c r="AR49" s="178">
        <f t="shared" si="63"/>
        <v>0</v>
      </c>
      <c r="AS49" s="178">
        <f t="shared" si="63"/>
        <v>0</v>
      </c>
      <c r="AT49" s="178">
        <f t="shared" si="63"/>
        <v>0</v>
      </c>
      <c r="AU49" s="178">
        <f t="shared" si="63"/>
        <v>0</v>
      </c>
      <c r="AV49" s="178">
        <f t="shared" si="63"/>
        <v>0</v>
      </c>
      <c r="AW49" s="178">
        <f t="shared" si="63"/>
        <v>0</v>
      </c>
      <c r="AX49" s="178">
        <f t="shared" si="63"/>
        <v>0</v>
      </c>
      <c r="AY49" s="178">
        <f t="shared" si="63"/>
        <v>0</v>
      </c>
      <c r="AZ49" s="178">
        <f t="shared" si="63"/>
        <v>0</v>
      </c>
      <c r="BA49" s="178">
        <f t="shared" si="63"/>
        <v>0</v>
      </c>
      <c r="BB49" s="178">
        <f t="shared" si="63"/>
        <v>0</v>
      </c>
      <c r="BC49" s="178">
        <f t="shared" si="63"/>
        <v>0</v>
      </c>
      <c r="BD49" s="178">
        <f t="shared" si="63"/>
        <v>0</v>
      </c>
      <c r="BE49" s="178">
        <f t="shared" si="63"/>
        <v>0</v>
      </c>
      <c r="BF49" s="178">
        <f t="shared" si="63"/>
        <v>0</v>
      </c>
      <c r="BG49" s="178">
        <f t="shared" si="63"/>
        <v>0</v>
      </c>
      <c r="BH49" s="178">
        <f t="shared" si="63"/>
        <v>0</v>
      </c>
      <c r="BI49" s="178">
        <f t="shared" si="63"/>
        <v>0</v>
      </c>
      <c r="BJ49" s="178">
        <f t="shared" si="63"/>
        <v>0</v>
      </c>
      <c r="BK49" s="178">
        <f t="shared" si="63"/>
        <v>0</v>
      </c>
      <c r="BL49" s="178">
        <f t="shared" si="63"/>
        <v>0</v>
      </c>
      <c r="BM49" s="178">
        <f t="shared" si="63"/>
        <v>0</v>
      </c>
      <c r="BN49" s="178">
        <f t="shared" si="63"/>
        <v>0</v>
      </c>
      <c r="BO49" s="178">
        <f t="shared" si="63"/>
        <v>0</v>
      </c>
      <c r="BP49" s="178">
        <f t="shared" si="63"/>
        <v>0</v>
      </c>
      <c r="BQ49" s="178">
        <f t="shared" si="63"/>
        <v>0</v>
      </c>
      <c r="BR49" s="178">
        <f t="shared" si="63"/>
        <v>0</v>
      </c>
      <c r="BS49" s="178">
        <f t="shared" si="63"/>
        <v>0</v>
      </c>
      <c r="BT49" s="178">
        <f t="shared" si="63"/>
        <v>0</v>
      </c>
      <c r="BU49" s="178">
        <f t="shared" si="64"/>
        <v>0</v>
      </c>
      <c r="BV49" s="178">
        <f t="shared" si="64"/>
        <v>0</v>
      </c>
      <c r="BW49" s="178">
        <f t="shared" si="64"/>
        <v>0</v>
      </c>
      <c r="BX49" s="178">
        <f t="shared" si="64"/>
        <v>0</v>
      </c>
      <c r="BY49" s="178">
        <f t="shared" si="64"/>
        <v>0</v>
      </c>
      <c r="BZ49" s="178">
        <f t="shared" si="64"/>
        <v>0</v>
      </c>
      <c r="CA49" s="178">
        <f t="shared" si="64"/>
        <v>0</v>
      </c>
      <c r="CB49" s="178">
        <f t="shared" si="64"/>
        <v>0</v>
      </c>
      <c r="CC49" s="178">
        <f t="shared" si="64"/>
        <v>0</v>
      </c>
      <c r="CD49" s="178">
        <f t="shared" si="64"/>
        <v>0</v>
      </c>
      <c r="CE49" s="178">
        <f t="shared" si="64"/>
        <v>0</v>
      </c>
      <c r="CF49" s="178">
        <f t="shared" si="64"/>
        <v>0</v>
      </c>
      <c r="CG49" s="178">
        <f t="shared" si="64"/>
        <v>0</v>
      </c>
      <c r="CH49" s="178">
        <f t="shared" si="64"/>
        <v>0</v>
      </c>
      <c r="CI49" s="178">
        <f t="shared" si="64"/>
        <v>0</v>
      </c>
      <c r="CJ49" s="178">
        <f t="shared" si="64"/>
        <v>0</v>
      </c>
      <c r="CK49" s="178">
        <f t="shared" si="64"/>
        <v>0</v>
      </c>
      <c r="CL49" s="178">
        <f t="shared" si="64"/>
        <v>0</v>
      </c>
      <c r="CM49" s="178">
        <f t="shared" si="64"/>
        <v>0</v>
      </c>
      <c r="CN49" s="178">
        <f t="shared" si="64"/>
        <v>0</v>
      </c>
      <c r="CO49" s="178">
        <f t="shared" si="64"/>
        <v>0</v>
      </c>
      <c r="CP49" s="178">
        <f t="shared" si="64"/>
        <v>0</v>
      </c>
      <c r="CQ49" s="178">
        <f t="shared" si="64"/>
        <v>0</v>
      </c>
      <c r="CR49" s="178">
        <f t="shared" si="64"/>
        <v>0</v>
      </c>
      <c r="CS49" s="178">
        <f t="shared" si="64"/>
        <v>0</v>
      </c>
      <c r="CT49" s="178">
        <f t="shared" si="64"/>
        <v>0</v>
      </c>
      <c r="CU49" s="178">
        <f t="shared" si="64"/>
        <v>0</v>
      </c>
      <c r="CV49" s="178">
        <f t="shared" si="64"/>
        <v>0</v>
      </c>
      <c r="CW49" s="178">
        <f t="shared" si="64"/>
        <v>0</v>
      </c>
      <c r="CX49" s="178">
        <f t="shared" si="64"/>
        <v>0</v>
      </c>
      <c r="CY49" s="178">
        <f t="shared" si="64"/>
        <v>0</v>
      </c>
      <c r="CZ49" s="178">
        <f t="shared" si="64"/>
        <v>0</v>
      </c>
      <c r="DA49" s="178">
        <f t="shared" si="64"/>
        <v>0</v>
      </c>
      <c r="DB49" s="178">
        <f t="shared" si="64"/>
        <v>0</v>
      </c>
      <c r="DC49" s="178">
        <f t="shared" si="64"/>
        <v>0</v>
      </c>
      <c r="DD49" s="178">
        <f t="shared" si="64"/>
        <v>0</v>
      </c>
      <c r="DE49" s="178">
        <f t="shared" si="64"/>
        <v>0</v>
      </c>
      <c r="DF49" s="178">
        <f t="shared" si="64"/>
        <v>0</v>
      </c>
      <c r="DG49" s="178">
        <f t="shared" si="64"/>
        <v>0</v>
      </c>
      <c r="DH49" s="178">
        <f t="shared" si="64"/>
        <v>0</v>
      </c>
      <c r="DI49" s="178">
        <f t="shared" si="64"/>
        <v>0</v>
      </c>
      <c r="DJ49" s="178">
        <f t="shared" si="64"/>
        <v>0</v>
      </c>
      <c r="DK49" s="178">
        <f t="shared" si="64"/>
        <v>0</v>
      </c>
      <c r="DL49" s="178">
        <f t="shared" si="64"/>
        <v>0</v>
      </c>
      <c r="DM49" s="178">
        <f t="shared" si="64"/>
        <v>0</v>
      </c>
      <c r="DN49" s="178">
        <f t="shared" si="64"/>
        <v>0</v>
      </c>
      <c r="DO49" s="178">
        <f t="shared" si="64"/>
        <v>0</v>
      </c>
      <c r="DP49" s="178">
        <f t="shared" si="64"/>
        <v>0</v>
      </c>
      <c r="DQ49" s="178">
        <f t="shared" si="64"/>
        <v>0</v>
      </c>
      <c r="DR49" s="178">
        <f t="shared" si="64"/>
        <v>0</v>
      </c>
      <c r="DS49" s="178">
        <f t="shared" si="64"/>
        <v>0</v>
      </c>
      <c r="DT49" s="178">
        <f t="shared" si="64"/>
        <v>0</v>
      </c>
      <c r="DU49" s="178">
        <f t="shared" si="64"/>
        <v>0</v>
      </c>
      <c r="DV49" s="178">
        <f t="shared" si="64"/>
        <v>0</v>
      </c>
      <c r="DW49" s="178">
        <f t="shared" si="64"/>
        <v>0</v>
      </c>
      <c r="DX49" s="178">
        <f t="shared" si="64"/>
        <v>0</v>
      </c>
      <c r="DY49" s="178">
        <f t="shared" si="64"/>
        <v>0</v>
      </c>
      <c r="DZ49" s="178">
        <f t="shared" si="64"/>
        <v>0</v>
      </c>
      <c r="EA49" s="178">
        <f t="shared" si="64"/>
        <v>0</v>
      </c>
      <c r="EB49" s="178">
        <f t="shared" si="64"/>
        <v>0</v>
      </c>
      <c r="EC49" s="178">
        <f t="shared" si="64"/>
        <v>0</v>
      </c>
      <c r="ED49" s="178">
        <f t="shared" si="64"/>
        <v>0</v>
      </c>
      <c r="EE49" s="178">
        <f t="shared" si="64"/>
        <v>0</v>
      </c>
      <c r="EF49" s="178">
        <f t="shared" si="64"/>
        <v>0</v>
      </c>
      <c r="EG49" s="178">
        <f t="shared" si="60"/>
        <v>0</v>
      </c>
      <c r="EH49" s="178">
        <f t="shared" si="60"/>
        <v>0</v>
      </c>
      <c r="EI49" s="178">
        <f t="shared" si="60"/>
        <v>0</v>
      </c>
      <c r="EJ49" s="178">
        <f t="shared" si="60"/>
        <v>0</v>
      </c>
      <c r="EK49" s="178">
        <f t="shared" si="60"/>
        <v>0</v>
      </c>
      <c r="EL49" s="178">
        <f t="shared" si="60"/>
        <v>0</v>
      </c>
      <c r="EM49" s="178">
        <f t="shared" si="60"/>
        <v>0</v>
      </c>
      <c r="EN49" s="178">
        <f t="shared" si="60"/>
        <v>0</v>
      </c>
      <c r="EO49" s="178">
        <f t="shared" si="60"/>
        <v>0</v>
      </c>
      <c r="EP49" s="178">
        <f t="shared" si="60"/>
        <v>0</v>
      </c>
      <c r="EQ49" s="178">
        <f t="shared" si="60"/>
        <v>0</v>
      </c>
      <c r="ER49" s="178">
        <f t="shared" si="60"/>
        <v>0</v>
      </c>
      <c r="ES49" s="178">
        <f t="shared" si="60"/>
        <v>0</v>
      </c>
      <c r="ET49" s="178">
        <f t="shared" si="60"/>
        <v>0</v>
      </c>
      <c r="EU49" s="178">
        <f t="shared" si="60"/>
        <v>0</v>
      </c>
      <c r="EV49" s="178">
        <f t="shared" si="60"/>
        <v>0</v>
      </c>
      <c r="EW49" s="178">
        <f t="shared" si="60"/>
        <v>0</v>
      </c>
      <c r="EX49" s="178">
        <f t="shared" si="60"/>
        <v>0</v>
      </c>
      <c r="EY49" s="178">
        <f t="shared" si="60"/>
        <v>0</v>
      </c>
      <c r="EZ49" s="178">
        <f t="shared" si="60"/>
        <v>0</v>
      </c>
      <c r="FA49" s="178">
        <f t="shared" si="60"/>
        <v>0</v>
      </c>
      <c r="FB49" s="178">
        <f t="shared" si="60"/>
        <v>0</v>
      </c>
      <c r="FC49" s="178">
        <f t="shared" si="60"/>
        <v>0</v>
      </c>
      <c r="FD49" s="178">
        <f t="shared" si="60"/>
        <v>0</v>
      </c>
      <c r="FE49" s="178">
        <f t="shared" si="60"/>
        <v>0</v>
      </c>
      <c r="FF49" s="178">
        <f t="shared" si="60"/>
        <v>0</v>
      </c>
      <c r="FG49" s="178">
        <f t="shared" si="60"/>
        <v>0</v>
      </c>
      <c r="FH49" s="178">
        <f t="shared" si="60"/>
        <v>0</v>
      </c>
      <c r="FI49" s="178">
        <f t="shared" si="60"/>
        <v>0</v>
      </c>
      <c r="FJ49" s="178">
        <f t="shared" si="60"/>
        <v>0</v>
      </c>
      <c r="FK49" s="178">
        <f t="shared" si="60"/>
        <v>0</v>
      </c>
      <c r="FL49" s="178">
        <f t="shared" si="60"/>
        <v>0</v>
      </c>
      <c r="FM49" s="178">
        <f t="shared" si="60"/>
        <v>0</v>
      </c>
      <c r="FN49" s="178">
        <f t="shared" si="60"/>
        <v>0</v>
      </c>
      <c r="FO49" s="233">
        <f t="shared" si="60"/>
        <v>0</v>
      </c>
    </row>
    <row r="50" spans="1:171" x14ac:dyDescent="0.4">
      <c r="B50" s="227" t="s">
        <v>116</v>
      </c>
      <c r="C50" s="228">
        <v>200000</v>
      </c>
      <c r="D50" s="229">
        <f t="shared" si="61"/>
        <v>0</v>
      </c>
      <c r="E50" s="230">
        <f t="shared" si="56"/>
        <v>1428.5714285714287</v>
      </c>
      <c r="F50" s="231">
        <v>3</v>
      </c>
      <c r="G50" s="231">
        <v>27</v>
      </c>
      <c r="H50" s="232">
        <f t="shared" si="62"/>
        <v>25</v>
      </c>
      <c r="I50" s="178">
        <f t="shared" si="63"/>
        <v>0</v>
      </c>
      <c r="J50" s="178">
        <f t="shared" si="63"/>
        <v>0</v>
      </c>
      <c r="K50" s="178">
        <f t="shared" si="63"/>
        <v>8000</v>
      </c>
      <c r="L50" s="178">
        <f t="shared" si="63"/>
        <v>8000</v>
      </c>
      <c r="M50" s="178">
        <f t="shared" si="63"/>
        <v>8000</v>
      </c>
      <c r="N50" s="178">
        <f t="shared" si="63"/>
        <v>8000</v>
      </c>
      <c r="O50" s="178">
        <f t="shared" si="63"/>
        <v>8000</v>
      </c>
      <c r="P50" s="178">
        <f t="shared" si="63"/>
        <v>8000</v>
      </c>
      <c r="Q50" s="178">
        <f t="shared" si="63"/>
        <v>8000</v>
      </c>
      <c r="R50" s="178">
        <f t="shared" si="63"/>
        <v>8000</v>
      </c>
      <c r="S50" s="178">
        <f t="shared" si="63"/>
        <v>8000</v>
      </c>
      <c r="T50" s="178">
        <f t="shared" si="63"/>
        <v>8000</v>
      </c>
      <c r="U50" s="178">
        <f t="shared" si="63"/>
        <v>8000</v>
      </c>
      <c r="V50" s="178">
        <f t="shared" si="63"/>
        <v>8000</v>
      </c>
      <c r="W50" s="178">
        <f t="shared" si="63"/>
        <v>8000</v>
      </c>
      <c r="X50" s="178">
        <f t="shared" si="63"/>
        <v>8000</v>
      </c>
      <c r="Y50" s="178">
        <f t="shared" si="63"/>
        <v>8000</v>
      </c>
      <c r="Z50" s="178">
        <f t="shared" si="63"/>
        <v>8000</v>
      </c>
      <c r="AA50" s="178">
        <f t="shared" si="63"/>
        <v>8000</v>
      </c>
      <c r="AB50" s="178">
        <f t="shared" si="63"/>
        <v>8000</v>
      </c>
      <c r="AC50" s="178">
        <f t="shared" si="63"/>
        <v>8000</v>
      </c>
      <c r="AD50" s="178">
        <f t="shared" si="63"/>
        <v>8000</v>
      </c>
      <c r="AE50" s="178">
        <f t="shared" si="63"/>
        <v>8000</v>
      </c>
      <c r="AF50" s="178">
        <f t="shared" si="63"/>
        <v>8000</v>
      </c>
      <c r="AG50" s="178">
        <f t="shared" si="63"/>
        <v>8000</v>
      </c>
      <c r="AH50" s="178">
        <f t="shared" si="63"/>
        <v>8000</v>
      </c>
      <c r="AI50" s="178">
        <f t="shared" si="63"/>
        <v>8000</v>
      </c>
      <c r="AJ50" s="178">
        <f t="shared" si="63"/>
        <v>0</v>
      </c>
      <c r="AK50" s="178">
        <f t="shared" si="63"/>
        <v>0</v>
      </c>
      <c r="AL50" s="178">
        <f t="shared" si="63"/>
        <v>0</v>
      </c>
      <c r="AM50" s="178">
        <f t="shared" si="63"/>
        <v>0</v>
      </c>
      <c r="AN50" s="178">
        <f t="shared" si="63"/>
        <v>0</v>
      </c>
      <c r="AO50" s="178">
        <f t="shared" si="63"/>
        <v>0</v>
      </c>
      <c r="AP50" s="178">
        <f t="shared" si="63"/>
        <v>0</v>
      </c>
      <c r="AQ50" s="178">
        <f t="shared" si="63"/>
        <v>0</v>
      </c>
      <c r="AR50" s="178">
        <f t="shared" si="63"/>
        <v>0</v>
      </c>
      <c r="AS50" s="178">
        <f t="shared" si="63"/>
        <v>0</v>
      </c>
      <c r="AT50" s="178">
        <f t="shared" si="63"/>
        <v>0</v>
      </c>
      <c r="AU50" s="178">
        <f t="shared" si="63"/>
        <v>0</v>
      </c>
      <c r="AV50" s="178">
        <f t="shared" si="63"/>
        <v>0</v>
      </c>
      <c r="AW50" s="178">
        <f t="shared" si="63"/>
        <v>0</v>
      </c>
      <c r="AX50" s="178">
        <f t="shared" si="63"/>
        <v>0</v>
      </c>
      <c r="AY50" s="178">
        <f t="shared" si="63"/>
        <v>0</v>
      </c>
      <c r="AZ50" s="178">
        <f t="shared" si="63"/>
        <v>0</v>
      </c>
      <c r="BA50" s="178">
        <f t="shared" si="63"/>
        <v>0</v>
      </c>
      <c r="BB50" s="178">
        <f t="shared" si="63"/>
        <v>0</v>
      </c>
      <c r="BC50" s="178">
        <f t="shared" si="63"/>
        <v>0</v>
      </c>
      <c r="BD50" s="178">
        <f t="shared" si="63"/>
        <v>0</v>
      </c>
      <c r="BE50" s="178">
        <f t="shared" si="63"/>
        <v>0</v>
      </c>
      <c r="BF50" s="178">
        <f t="shared" si="63"/>
        <v>0</v>
      </c>
      <c r="BG50" s="178">
        <f t="shared" si="63"/>
        <v>0</v>
      </c>
      <c r="BH50" s="178">
        <f t="shared" si="63"/>
        <v>0</v>
      </c>
      <c r="BI50" s="178">
        <f t="shared" si="63"/>
        <v>0</v>
      </c>
      <c r="BJ50" s="178">
        <f t="shared" si="63"/>
        <v>0</v>
      </c>
      <c r="BK50" s="178">
        <f t="shared" si="63"/>
        <v>0</v>
      </c>
      <c r="BL50" s="178">
        <f t="shared" si="63"/>
        <v>0</v>
      </c>
      <c r="BM50" s="178">
        <f t="shared" si="63"/>
        <v>0</v>
      </c>
      <c r="BN50" s="178">
        <f t="shared" si="63"/>
        <v>0</v>
      </c>
      <c r="BO50" s="178">
        <f t="shared" si="63"/>
        <v>0</v>
      </c>
      <c r="BP50" s="178">
        <f t="shared" si="63"/>
        <v>0</v>
      </c>
      <c r="BQ50" s="178">
        <f t="shared" si="63"/>
        <v>0</v>
      </c>
      <c r="BR50" s="178">
        <f t="shared" si="63"/>
        <v>0</v>
      </c>
      <c r="BS50" s="178">
        <f t="shared" si="63"/>
        <v>0</v>
      </c>
      <c r="BT50" s="178">
        <f t="shared" si="63"/>
        <v>0</v>
      </c>
      <c r="BU50" s="178">
        <f t="shared" si="64"/>
        <v>0</v>
      </c>
      <c r="BV50" s="178">
        <f t="shared" si="64"/>
        <v>0</v>
      </c>
      <c r="BW50" s="178">
        <f t="shared" si="64"/>
        <v>0</v>
      </c>
      <c r="BX50" s="178">
        <f t="shared" si="64"/>
        <v>0</v>
      </c>
      <c r="BY50" s="178">
        <f t="shared" si="64"/>
        <v>0</v>
      </c>
      <c r="BZ50" s="178">
        <f t="shared" si="64"/>
        <v>0</v>
      </c>
      <c r="CA50" s="178">
        <f t="shared" si="64"/>
        <v>0</v>
      </c>
      <c r="CB50" s="178">
        <f t="shared" si="64"/>
        <v>0</v>
      </c>
      <c r="CC50" s="178">
        <f t="shared" si="64"/>
        <v>0</v>
      </c>
      <c r="CD50" s="178">
        <f t="shared" si="64"/>
        <v>0</v>
      </c>
      <c r="CE50" s="178">
        <f t="shared" si="64"/>
        <v>0</v>
      </c>
      <c r="CF50" s="178">
        <f t="shared" si="64"/>
        <v>0</v>
      </c>
      <c r="CG50" s="178">
        <f t="shared" si="64"/>
        <v>0</v>
      </c>
      <c r="CH50" s="178">
        <f t="shared" si="64"/>
        <v>0</v>
      </c>
      <c r="CI50" s="178">
        <f t="shared" si="64"/>
        <v>0</v>
      </c>
      <c r="CJ50" s="178">
        <f t="shared" si="64"/>
        <v>0</v>
      </c>
      <c r="CK50" s="178">
        <f t="shared" si="64"/>
        <v>0</v>
      </c>
      <c r="CL50" s="178">
        <f t="shared" si="64"/>
        <v>0</v>
      </c>
      <c r="CM50" s="178">
        <f t="shared" si="64"/>
        <v>0</v>
      </c>
      <c r="CN50" s="178">
        <f t="shared" si="64"/>
        <v>0</v>
      </c>
      <c r="CO50" s="178">
        <f t="shared" si="64"/>
        <v>0</v>
      </c>
      <c r="CP50" s="178">
        <f t="shared" si="64"/>
        <v>0</v>
      </c>
      <c r="CQ50" s="178">
        <f t="shared" si="64"/>
        <v>0</v>
      </c>
      <c r="CR50" s="178">
        <f t="shared" si="64"/>
        <v>0</v>
      </c>
      <c r="CS50" s="178">
        <f t="shared" si="64"/>
        <v>0</v>
      </c>
      <c r="CT50" s="178">
        <f t="shared" si="64"/>
        <v>0</v>
      </c>
      <c r="CU50" s="178">
        <f t="shared" si="64"/>
        <v>0</v>
      </c>
      <c r="CV50" s="178">
        <f t="shared" si="64"/>
        <v>0</v>
      </c>
      <c r="CW50" s="178">
        <f t="shared" si="64"/>
        <v>0</v>
      </c>
      <c r="CX50" s="178">
        <f t="shared" si="64"/>
        <v>0</v>
      </c>
      <c r="CY50" s="178">
        <f t="shared" si="64"/>
        <v>0</v>
      </c>
      <c r="CZ50" s="178">
        <f t="shared" si="64"/>
        <v>0</v>
      </c>
      <c r="DA50" s="178">
        <f t="shared" si="64"/>
        <v>0</v>
      </c>
      <c r="DB50" s="178">
        <f t="shared" si="64"/>
        <v>0</v>
      </c>
      <c r="DC50" s="178">
        <f t="shared" si="64"/>
        <v>0</v>
      </c>
      <c r="DD50" s="178">
        <f t="shared" si="64"/>
        <v>0</v>
      </c>
      <c r="DE50" s="178">
        <f t="shared" si="64"/>
        <v>0</v>
      </c>
      <c r="DF50" s="178">
        <f t="shared" si="64"/>
        <v>0</v>
      </c>
      <c r="DG50" s="178">
        <f t="shared" si="64"/>
        <v>0</v>
      </c>
      <c r="DH50" s="178">
        <f t="shared" si="64"/>
        <v>0</v>
      </c>
      <c r="DI50" s="178">
        <f t="shared" si="64"/>
        <v>0</v>
      </c>
      <c r="DJ50" s="178">
        <f t="shared" si="64"/>
        <v>0</v>
      </c>
      <c r="DK50" s="178">
        <f t="shared" si="64"/>
        <v>0</v>
      </c>
      <c r="DL50" s="178">
        <f t="shared" si="64"/>
        <v>0</v>
      </c>
      <c r="DM50" s="178">
        <f t="shared" si="64"/>
        <v>0</v>
      </c>
      <c r="DN50" s="178">
        <f t="shared" si="64"/>
        <v>0</v>
      </c>
      <c r="DO50" s="178">
        <f t="shared" si="64"/>
        <v>0</v>
      </c>
      <c r="DP50" s="178">
        <f t="shared" si="64"/>
        <v>0</v>
      </c>
      <c r="DQ50" s="178">
        <f t="shared" si="64"/>
        <v>0</v>
      </c>
      <c r="DR50" s="178">
        <f t="shared" si="64"/>
        <v>0</v>
      </c>
      <c r="DS50" s="178">
        <f t="shared" si="64"/>
        <v>0</v>
      </c>
      <c r="DT50" s="178">
        <f t="shared" si="64"/>
        <v>0</v>
      </c>
      <c r="DU50" s="178">
        <f t="shared" si="64"/>
        <v>0</v>
      </c>
      <c r="DV50" s="178">
        <f t="shared" si="64"/>
        <v>0</v>
      </c>
      <c r="DW50" s="178">
        <f t="shared" si="64"/>
        <v>0</v>
      </c>
      <c r="DX50" s="178">
        <f t="shared" si="64"/>
        <v>0</v>
      </c>
      <c r="DY50" s="178">
        <f t="shared" si="64"/>
        <v>0</v>
      </c>
      <c r="DZ50" s="178">
        <f t="shared" si="64"/>
        <v>0</v>
      </c>
      <c r="EA50" s="178">
        <f t="shared" si="64"/>
        <v>0</v>
      </c>
      <c r="EB50" s="178">
        <f t="shared" si="64"/>
        <v>0</v>
      </c>
      <c r="EC50" s="178">
        <f t="shared" si="64"/>
        <v>0</v>
      </c>
      <c r="ED50" s="178">
        <f t="shared" si="64"/>
        <v>0</v>
      </c>
      <c r="EE50" s="178">
        <f t="shared" si="64"/>
        <v>0</v>
      </c>
      <c r="EF50" s="178">
        <f t="shared" si="64"/>
        <v>0</v>
      </c>
      <c r="EG50" s="178">
        <f t="shared" si="60"/>
        <v>0</v>
      </c>
      <c r="EH50" s="178">
        <f t="shared" si="60"/>
        <v>0</v>
      </c>
      <c r="EI50" s="178">
        <f t="shared" si="60"/>
        <v>0</v>
      </c>
      <c r="EJ50" s="178">
        <f t="shared" si="60"/>
        <v>0</v>
      </c>
      <c r="EK50" s="178">
        <f t="shared" si="60"/>
        <v>0</v>
      </c>
      <c r="EL50" s="178">
        <f t="shared" si="60"/>
        <v>0</v>
      </c>
      <c r="EM50" s="178">
        <f t="shared" si="60"/>
        <v>0</v>
      </c>
      <c r="EN50" s="178">
        <f t="shared" si="60"/>
        <v>0</v>
      </c>
      <c r="EO50" s="178">
        <f t="shared" si="60"/>
        <v>0</v>
      </c>
      <c r="EP50" s="178">
        <f t="shared" si="60"/>
        <v>0</v>
      </c>
      <c r="EQ50" s="178">
        <f t="shared" si="60"/>
        <v>0</v>
      </c>
      <c r="ER50" s="178">
        <f t="shared" si="60"/>
        <v>0</v>
      </c>
      <c r="ES50" s="178">
        <f t="shared" si="60"/>
        <v>0</v>
      </c>
      <c r="ET50" s="178">
        <f t="shared" si="60"/>
        <v>0</v>
      </c>
      <c r="EU50" s="178">
        <f t="shared" si="60"/>
        <v>0</v>
      </c>
      <c r="EV50" s="178">
        <f t="shared" si="60"/>
        <v>0</v>
      </c>
      <c r="EW50" s="178">
        <f t="shared" si="60"/>
        <v>0</v>
      </c>
      <c r="EX50" s="178">
        <f t="shared" si="60"/>
        <v>0</v>
      </c>
      <c r="EY50" s="178">
        <f t="shared" si="60"/>
        <v>0</v>
      </c>
      <c r="EZ50" s="178">
        <f t="shared" si="60"/>
        <v>0</v>
      </c>
      <c r="FA50" s="178">
        <f t="shared" si="60"/>
        <v>0</v>
      </c>
      <c r="FB50" s="178">
        <f t="shared" si="60"/>
        <v>0</v>
      </c>
      <c r="FC50" s="178">
        <f t="shared" si="60"/>
        <v>0</v>
      </c>
      <c r="FD50" s="178">
        <f t="shared" si="60"/>
        <v>0</v>
      </c>
      <c r="FE50" s="178">
        <f t="shared" si="60"/>
        <v>0</v>
      </c>
      <c r="FF50" s="178">
        <f t="shared" si="60"/>
        <v>0</v>
      </c>
      <c r="FG50" s="178">
        <f t="shared" si="60"/>
        <v>0</v>
      </c>
      <c r="FH50" s="178">
        <f t="shared" si="60"/>
        <v>0</v>
      </c>
      <c r="FI50" s="178">
        <f t="shared" si="60"/>
        <v>0</v>
      </c>
      <c r="FJ50" s="178">
        <f t="shared" si="60"/>
        <v>0</v>
      </c>
      <c r="FK50" s="178">
        <f t="shared" si="60"/>
        <v>0</v>
      </c>
      <c r="FL50" s="178">
        <f t="shared" si="60"/>
        <v>0</v>
      </c>
      <c r="FM50" s="178">
        <f t="shared" si="60"/>
        <v>0</v>
      </c>
      <c r="FN50" s="178">
        <f t="shared" si="60"/>
        <v>0</v>
      </c>
      <c r="FO50" s="233">
        <f t="shared" si="60"/>
        <v>0</v>
      </c>
    </row>
    <row r="51" spans="1:171" x14ac:dyDescent="0.4">
      <c r="B51" s="227" t="s">
        <v>117</v>
      </c>
      <c r="C51" s="228">
        <v>0</v>
      </c>
      <c r="D51" s="229">
        <f t="shared" si="61"/>
        <v>0</v>
      </c>
      <c r="E51" s="230">
        <f t="shared" si="56"/>
        <v>0</v>
      </c>
      <c r="F51" s="231">
        <v>1</v>
      </c>
      <c r="G51" s="231">
        <v>1</v>
      </c>
      <c r="H51" s="232">
        <f t="shared" si="62"/>
        <v>1</v>
      </c>
      <c r="I51" s="178">
        <f t="shared" si="63"/>
        <v>0</v>
      </c>
      <c r="J51" s="178">
        <f t="shared" si="63"/>
        <v>0</v>
      </c>
      <c r="K51" s="178">
        <f t="shared" si="63"/>
        <v>0</v>
      </c>
      <c r="L51" s="178">
        <f t="shared" si="63"/>
        <v>0</v>
      </c>
      <c r="M51" s="178">
        <f t="shared" si="63"/>
        <v>0</v>
      </c>
      <c r="N51" s="178">
        <f t="shared" si="63"/>
        <v>0</v>
      </c>
      <c r="O51" s="178">
        <f t="shared" si="63"/>
        <v>0</v>
      </c>
      <c r="P51" s="178">
        <f t="shared" si="63"/>
        <v>0</v>
      </c>
      <c r="Q51" s="178">
        <f t="shared" si="63"/>
        <v>0</v>
      </c>
      <c r="R51" s="178">
        <f t="shared" si="63"/>
        <v>0</v>
      </c>
      <c r="S51" s="178">
        <f t="shared" si="63"/>
        <v>0</v>
      </c>
      <c r="T51" s="178">
        <f t="shared" si="63"/>
        <v>0</v>
      </c>
      <c r="U51" s="178">
        <f t="shared" si="63"/>
        <v>0</v>
      </c>
      <c r="V51" s="178">
        <f t="shared" si="63"/>
        <v>0</v>
      </c>
      <c r="W51" s="178">
        <f t="shared" si="63"/>
        <v>0</v>
      </c>
      <c r="X51" s="178">
        <f t="shared" si="63"/>
        <v>0</v>
      </c>
      <c r="Y51" s="178">
        <f t="shared" si="63"/>
        <v>0</v>
      </c>
      <c r="Z51" s="178">
        <f t="shared" si="63"/>
        <v>0</v>
      </c>
      <c r="AA51" s="178">
        <f t="shared" si="63"/>
        <v>0</v>
      </c>
      <c r="AB51" s="178">
        <f t="shared" si="63"/>
        <v>0</v>
      </c>
      <c r="AC51" s="178">
        <f t="shared" si="63"/>
        <v>0</v>
      </c>
      <c r="AD51" s="178">
        <f t="shared" si="63"/>
        <v>0</v>
      </c>
      <c r="AE51" s="178">
        <f t="shared" si="63"/>
        <v>0</v>
      </c>
      <c r="AF51" s="178">
        <f t="shared" si="63"/>
        <v>0</v>
      </c>
      <c r="AG51" s="178">
        <f t="shared" si="63"/>
        <v>0</v>
      </c>
      <c r="AH51" s="178">
        <f t="shared" si="63"/>
        <v>0</v>
      </c>
      <c r="AI51" s="178">
        <f t="shared" si="63"/>
        <v>0</v>
      </c>
      <c r="AJ51" s="178">
        <f t="shared" si="63"/>
        <v>0</v>
      </c>
      <c r="AK51" s="178">
        <f t="shared" si="63"/>
        <v>0</v>
      </c>
      <c r="AL51" s="178">
        <f t="shared" si="63"/>
        <v>0</v>
      </c>
      <c r="AM51" s="178">
        <f t="shared" si="63"/>
        <v>0</v>
      </c>
      <c r="AN51" s="178">
        <f t="shared" si="63"/>
        <v>0</v>
      </c>
      <c r="AO51" s="178">
        <f t="shared" si="63"/>
        <v>0</v>
      </c>
      <c r="AP51" s="178">
        <f t="shared" si="63"/>
        <v>0</v>
      </c>
      <c r="AQ51" s="178">
        <f t="shared" si="63"/>
        <v>0</v>
      </c>
      <c r="AR51" s="178">
        <f t="shared" si="63"/>
        <v>0</v>
      </c>
      <c r="AS51" s="178">
        <f t="shared" si="63"/>
        <v>0</v>
      </c>
      <c r="AT51" s="178">
        <f t="shared" si="63"/>
        <v>0</v>
      </c>
      <c r="AU51" s="178">
        <f t="shared" si="63"/>
        <v>0</v>
      </c>
      <c r="AV51" s="178">
        <f t="shared" si="63"/>
        <v>0</v>
      </c>
      <c r="AW51" s="178">
        <f t="shared" si="63"/>
        <v>0</v>
      </c>
      <c r="AX51" s="178">
        <f t="shared" si="63"/>
        <v>0</v>
      </c>
      <c r="AY51" s="178">
        <f t="shared" si="63"/>
        <v>0</v>
      </c>
      <c r="AZ51" s="178">
        <f t="shared" si="63"/>
        <v>0</v>
      </c>
      <c r="BA51" s="178">
        <f t="shared" si="63"/>
        <v>0</v>
      </c>
      <c r="BB51" s="178">
        <f t="shared" si="63"/>
        <v>0</v>
      </c>
      <c r="BC51" s="178">
        <f t="shared" si="63"/>
        <v>0</v>
      </c>
      <c r="BD51" s="178">
        <f t="shared" si="63"/>
        <v>0</v>
      </c>
      <c r="BE51" s="178">
        <f t="shared" si="63"/>
        <v>0</v>
      </c>
      <c r="BF51" s="178">
        <f t="shared" si="63"/>
        <v>0</v>
      </c>
      <c r="BG51" s="178">
        <f t="shared" si="63"/>
        <v>0</v>
      </c>
      <c r="BH51" s="178">
        <f t="shared" si="63"/>
        <v>0</v>
      </c>
      <c r="BI51" s="178">
        <f t="shared" si="63"/>
        <v>0</v>
      </c>
      <c r="BJ51" s="178">
        <f t="shared" si="63"/>
        <v>0</v>
      </c>
      <c r="BK51" s="178">
        <f t="shared" si="63"/>
        <v>0</v>
      </c>
      <c r="BL51" s="178">
        <f t="shared" si="63"/>
        <v>0</v>
      </c>
      <c r="BM51" s="178">
        <f t="shared" si="63"/>
        <v>0</v>
      </c>
      <c r="BN51" s="178">
        <f t="shared" si="63"/>
        <v>0</v>
      </c>
      <c r="BO51" s="178">
        <f t="shared" si="63"/>
        <v>0</v>
      </c>
      <c r="BP51" s="178">
        <f t="shared" si="63"/>
        <v>0</v>
      </c>
      <c r="BQ51" s="178">
        <f t="shared" si="63"/>
        <v>0</v>
      </c>
      <c r="BR51" s="178">
        <f t="shared" si="63"/>
        <v>0</v>
      </c>
      <c r="BS51" s="178">
        <f t="shared" ref="BS51:BT51" si="65">IF(AND(BS$1&gt;=$F51,BS$1&lt;=$G51),$C51/($G51-$F51+1),0)</f>
        <v>0</v>
      </c>
      <c r="BT51" s="178">
        <f t="shared" si="65"/>
        <v>0</v>
      </c>
      <c r="BU51" s="178">
        <f t="shared" si="64"/>
        <v>0</v>
      </c>
      <c r="BV51" s="178">
        <f t="shared" si="64"/>
        <v>0</v>
      </c>
      <c r="BW51" s="178">
        <f t="shared" si="64"/>
        <v>0</v>
      </c>
      <c r="BX51" s="178">
        <f t="shared" si="64"/>
        <v>0</v>
      </c>
      <c r="BY51" s="178">
        <f t="shared" si="64"/>
        <v>0</v>
      </c>
      <c r="BZ51" s="178">
        <f t="shared" si="64"/>
        <v>0</v>
      </c>
      <c r="CA51" s="178">
        <f t="shared" si="64"/>
        <v>0</v>
      </c>
      <c r="CB51" s="178">
        <f t="shared" si="64"/>
        <v>0</v>
      </c>
      <c r="CC51" s="178">
        <f t="shared" si="64"/>
        <v>0</v>
      </c>
      <c r="CD51" s="178">
        <f t="shared" si="64"/>
        <v>0</v>
      </c>
      <c r="CE51" s="178">
        <f t="shared" si="64"/>
        <v>0</v>
      </c>
      <c r="CF51" s="178">
        <f t="shared" si="64"/>
        <v>0</v>
      </c>
      <c r="CG51" s="178">
        <f t="shared" si="64"/>
        <v>0</v>
      </c>
      <c r="CH51" s="178">
        <f t="shared" si="64"/>
        <v>0</v>
      </c>
      <c r="CI51" s="178">
        <f t="shared" si="64"/>
        <v>0</v>
      </c>
      <c r="CJ51" s="178">
        <f t="shared" si="64"/>
        <v>0</v>
      </c>
      <c r="CK51" s="178">
        <f t="shared" si="64"/>
        <v>0</v>
      </c>
      <c r="CL51" s="178">
        <f t="shared" si="64"/>
        <v>0</v>
      </c>
      <c r="CM51" s="178">
        <f t="shared" si="64"/>
        <v>0</v>
      </c>
      <c r="CN51" s="178">
        <f t="shared" si="64"/>
        <v>0</v>
      </c>
      <c r="CO51" s="178">
        <f t="shared" si="64"/>
        <v>0</v>
      </c>
      <c r="CP51" s="178">
        <f t="shared" si="64"/>
        <v>0</v>
      </c>
      <c r="CQ51" s="178">
        <f t="shared" si="64"/>
        <v>0</v>
      </c>
      <c r="CR51" s="178">
        <f t="shared" si="64"/>
        <v>0</v>
      </c>
      <c r="CS51" s="178">
        <f t="shared" si="64"/>
        <v>0</v>
      </c>
      <c r="CT51" s="178">
        <f t="shared" si="64"/>
        <v>0</v>
      </c>
      <c r="CU51" s="178">
        <f t="shared" si="64"/>
        <v>0</v>
      </c>
      <c r="CV51" s="178">
        <f t="shared" si="64"/>
        <v>0</v>
      </c>
      <c r="CW51" s="178">
        <f t="shared" si="64"/>
        <v>0</v>
      </c>
      <c r="CX51" s="178">
        <f t="shared" si="64"/>
        <v>0</v>
      </c>
      <c r="CY51" s="178">
        <f t="shared" si="64"/>
        <v>0</v>
      </c>
      <c r="CZ51" s="178">
        <f t="shared" si="64"/>
        <v>0</v>
      </c>
      <c r="DA51" s="178">
        <f t="shared" si="64"/>
        <v>0</v>
      </c>
      <c r="DB51" s="178">
        <f t="shared" si="64"/>
        <v>0</v>
      </c>
      <c r="DC51" s="178">
        <f t="shared" si="64"/>
        <v>0</v>
      </c>
      <c r="DD51" s="178">
        <f t="shared" si="64"/>
        <v>0</v>
      </c>
      <c r="DE51" s="178">
        <f t="shared" si="64"/>
        <v>0</v>
      </c>
      <c r="DF51" s="178">
        <f t="shared" si="64"/>
        <v>0</v>
      </c>
      <c r="DG51" s="178">
        <f t="shared" si="64"/>
        <v>0</v>
      </c>
      <c r="DH51" s="178">
        <f t="shared" si="64"/>
        <v>0</v>
      </c>
      <c r="DI51" s="178">
        <f t="shared" si="64"/>
        <v>0</v>
      </c>
      <c r="DJ51" s="178">
        <f t="shared" si="64"/>
        <v>0</v>
      </c>
      <c r="DK51" s="178">
        <f t="shared" si="64"/>
        <v>0</v>
      </c>
      <c r="DL51" s="178">
        <f t="shared" si="64"/>
        <v>0</v>
      </c>
      <c r="DM51" s="178">
        <f t="shared" si="64"/>
        <v>0</v>
      </c>
      <c r="DN51" s="178">
        <f t="shared" si="64"/>
        <v>0</v>
      </c>
      <c r="DO51" s="178">
        <f t="shared" si="64"/>
        <v>0</v>
      </c>
      <c r="DP51" s="178">
        <f t="shared" si="64"/>
        <v>0</v>
      </c>
      <c r="DQ51" s="178">
        <f t="shared" si="64"/>
        <v>0</v>
      </c>
      <c r="DR51" s="178">
        <f t="shared" si="64"/>
        <v>0</v>
      </c>
      <c r="DS51" s="178">
        <f t="shared" si="64"/>
        <v>0</v>
      </c>
      <c r="DT51" s="178">
        <f t="shared" si="64"/>
        <v>0</v>
      </c>
      <c r="DU51" s="178">
        <f t="shared" si="64"/>
        <v>0</v>
      </c>
      <c r="DV51" s="178">
        <f t="shared" si="64"/>
        <v>0</v>
      </c>
      <c r="DW51" s="178">
        <f t="shared" si="64"/>
        <v>0</v>
      </c>
      <c r="DX51" s="178">
        <f t="shared" si="64"/>
        <v>0</v>
      </c>
      <c r="DY51" s="178">
        <f t="shared" si="64"/>
        <v>0</v>
      </c>
      <c r="DZ51" s="178">
        <f t="shared" si="64"/>
        <v>0</v>
      </c>
      <c r="EA51" s="178">
        <f t="shared" si="64"/>
        <v>0</v>
      </c>
      <c r="EB51" s="178">
        <f t="shared" si="64"/>
        <v>0</v>
      </c>
      <c r="EC51" s="178">
        <f t="shared" si="64"/>
        <v>0</v>
      </c>
      <c r="ED51" s="178">
        <f t="shared" si="64"/>
        <v>0</v>
      </c>
      <c r="EE51" s="178">
        <f t="shared" ref="EE51:EF51" si="66">IF(AND(EE$1&gt;=$F51,EE$1&lt;=$G51),$C51/($G51-$F51+1),0)</f>
        <v>0</v>
      </c>
      <c r="EF51" s="178">
        <f t="shared" si="66"/>
        <v>0</v>
      </c>
      <c r="EG51" s="178">
        <f t="shared" si="60"/>
        <v>0</v>
      </c>
      <c r="EH51" s="178">
        <f t="shared" si="60"/>
        <v>0</v>
      </c>
      <c r="EI51" s="178">
        <f t="shared" si="60"/>
        <v>0</v>
      </c>
      <c r="EJ51" s="178">
        <f t="shared" si="60"/>
        <v>0</v>
      </c>
      <c r="EK51" s="178">
        <f t="shared" si="60"/>
        <v>0</v>
      </c>
      <c r="EL51" s="178">
        <f t="shared" si="60"/>
        <v>0</v>
      </c>
      <c r="EM51" s="178">
        <f t="shared" si="60"/>
        <v>0</v>
      </c>
      <c r="EN51" s="178">
        <f t="shared" si="60"/>
        <v>0</v>
      </c>
      <c r="EO51" s="178">
        <f t="shared" si="60"/>
        <v>0</v>
      </c>
      <c r="EP51" s="178">
        <f t="shared" si="60"/>
        <v>0</v>
      </c>
      <c r="EQ51" s="178">
        <f t="shared" ref="EQ51:FF60" si="67">IF(AND(EQ$1&gt;=$F51,EQ$1&lt;=$G51),$C51/($G51-$F51+1),0)</f>
        <v>0</v>
      </c>
      <c r="ER51" s="178">
        <f t="shared" si="67"/>
        <v>0</v>
      </c>
      <c r="ES51" s="178">
        <f t="shared" si="67"/>
        <v>0</v>
      </c>
      <c r="ET51" s="178">
        <f t="shared" si="67"/>
        <v>0</v>
      </c>
      <c r="EU51" s="178">
        <f t="shared" si="67"/>
        <v>0</v>
      </c>
      <c r="EV51" s="178">
        <f t="shared" si="67"/>
        <v>0</v>
      </c>
      <c r="EW51" s="178">
        <f t="shared" si="67"/>
        <v>0</v>
      </c>
      <c r="EX51" s="178">
        <f t="shared" si="67"/>
        <v>0</v>
      </c>
      <c r="EY51" s="178">
        <f t="shared" si="67"/>
        <v>0</v>
      </c>
      <c r="EZ51" s="178">
        <f t="shared" si="67"/>
        <v>0</v>
      </c>
      <c r="FA51" s="178">
        <f t="shared" si="67"/>
        <v>0</v>
      </c>
      <c r="FB51" s="178">
        <f t="shared" si="67"/>
        <v>0</v>
      </c>
      <c r="FC51" s="178">
        <f t="shared" si="67"/>
        <v>0</v>
      </c>
      <c r="FD51" s="178">
        <f t="shared" si="67"/>
        <v>0</v>
      </c>
      <c r="FE51" s="178">
        <f t="shared" si="67"/>
        <v>0</v>
      </c>
      <c r="FF51" s="178">
        <f t="shared" si="67"/>
        <v>0</v>
      </c>
      <c r="FG51" s="178">
        <f t="shared" ref="FG51:FO60" si="68">IF(AND(FG$1&gt;=$F51,FG$1&lt;=$G51),$C51/($G51-$F51+1),0)</f>
        <v>0</v>
      </c>
      <c r="FH51" s="178">
        <f t="shared" si="68"/>
        <v>0</v>
      </c>
      <c r="FI51" s="178">
        <f t="shared" si="68"/>
        <v>0</v>
      </c>
      <c r="FJ51" s="178">
        <f t="shared" si="68"/>
        <v>0</v>
      </c>
      <c r="FK51" s="178">
        <f t="shared" si="68"/>
        <v>0</v>
      </c>
      <c r="FL51" s="178">
        <f t="shared" si="68"/>
        <v>0</v>
      </c>
      <c r="FM51" s="178">
        <f t="shared" si="68"/>
        <v>0</v>
      </c>
      <c r="FN51" s="178">
        <f t="shared" si="68"/>
        <v>0</v>
      </c>
      <c r="FO51" s="233">
        <f t="shared" si="68"/>
        <v>0</v>
      </c>
    </row>
    <row r="52" spans="1:171" x14ac:dyDescent="0.4">
      <c r="B52" s="227" t="s">
        <v>118</v>
      </c>
      <c r="C52" s="228">
        <v>0</v>
      </c>
      <c r="D52" s="229">
        <f t="shared" si="61"/>
        <v>0</v>
      </c>
      <c r="E52" s="230">
        <f t="shared" si="56"/>
        <v>0</v>
      </c>
      <c r="F52" s="231">
        <v>1</v>
      </c>
      <c r="G52" s="231">
        <v>1</v>
      </c>
      <c r="H52" s="232">
        <f t="shared" si="62"/>
        <v>1</v>
      </c>
      <c r="I52" s="178">
        <f t="shared" ref="I52:X60" si="69">IF(AND(I$1&gt;=$F52,I$1&lt;=$G52),$C52/($G52-$F52+1),0)</f>
        <v>0</v>
      </c>
      <c r="J52" s="178">
        <f t="shared" si="69"/>
        <v>0</v>
      </c>
      <c r="K52" s="178">
        <f t="shared" si="69"/>
        <v>0</v>
      </c>
      <c r="L52" s="178">
        <f t="shared" si="69"/>
        <v>0</v>
      </c>
      <c r="M52" s="178">
        <f t="shared" si="69"/>
        <v>0</v>
      </c>
      <c r="N52" s="178">
        <f t="shared" si="69"/>
        <v>0</v>
      </c>
      <c r="O52" s="178">
        <f t="shared" si="69"/>
        <v>0</v>
      </c>
      <c r="P52" s="178">
        <f t="shared" si="69"/>
        <v>0</v>
      </c>
      <c r="Q52" s="178">
        <f t="shared" si="69"/>
        <v>0</v>
      </c>
      <c r="R52" s="178">
        <f t="shared" si="69"/>
        <v>0</v>
      </c>
      <c r="S52" s="178">
        <f t="shared" si="69"/>
        <v>0</v>
      </c>
      <c r="T52" s="178">
        <f t="shared" si="69"/>
        <v>0</v>
      </c>
      <c r="U52" s="178">
        <f t="shared" si="69"/>
        <v>0</v>
      </c>
      <c r="V52" s="178">
        <f t="shared" si="69"/>
        <v>0</v>
      </c>
      <c r="W52" s="178">
        <f t="shared" si="69"/>
        <v>0</v>
      </c>
      <c r="X52" s="178">
        <f t="shared" si="69"/>
        <v>0</v>
      </c>
      <c r="Y52" s="178">
        <f t="shared" ref="Y52:AN60" si="70">IF(AND(Y$1&gt;=$F52,Y$1&lt;=$G52),$C52/($G52-$F52+1),0)</f>
        <v>0</v>
      </c>
      <c r="Z52" s="178">
        <f t="shared" si="70"/>
        <v>0</v>
      </c>
      <c r="AA52" s="178">
        <f t="shared" si="70"/>
        <v>0</v>
      </c>
      <c r="AB52" s="178">
        <f t="shared" si="70"/>
        <v>0</v>
      </c>
      <c r="AC52" s="178">
        <f t="shared" si="70"/>
        <v>0</v>
      </c>
      <c r="AD52" s="178">
        <f t="shared" si="70"/>
        <v>0</v>
      </c>
      <c r="AE52" s="178">
        <f t="shared" si="70"/>
        <v>0</v>
      </c>
      <c r="AF52" s="178">
        <f t="shared" si="70"/>
        <v>0</v>
      </c>
      <c r="AG52" s="178">
        <f t="shared" si="70"/>
        <v>0</v>
      </c>
      <c r="AH52" s="178">
        <f t="shared" si="70"/>
        <v>0</v>
      </c>
      <c r="AI52" s="178">
        <f t="shared" si="70"/>
        <v>0</v>
      </c>
      <c r="AJ52" s="178">
        <f t="shared" si="70"/>
        <v>0</v>
      </c>
      <c r="AK52" s="178">
        <f t="shared" si="70"/>
        <v>0</v>
      </c>
      <c r="AL52" s="178">
        <f t="shared" si="70"/>
        <v>0</v>
      </c>
      <c r="AM52" s="178">
        <f t="shared" si="70"/>
        <v>0</v>
      </c>
      <c r="AN52" s="178">
        <f t="shared" si="70"/>
        <v>0</v>
      </c>
      <c r="AO52" s="178">
        <f t="shared" ref="AO52:BD60" si="71">IF(AND(AO$1&gt;=$F52,AO$1&lt;=$G52),$C52/($G52-$F52+1),0)</f>
        <v>0</v>
      </c>
      <c r="AP52" s="178">
        <f t="shared" si="71"/>
        <v>0</v>
      </c>
      <c r="AQ52" s="178">
        <f t="shared" si="71"/>
        <v>0</v>
      </c>
      <c r="AR52" s="178">
        <f t="shared" si="71"/>
        <v>0</v>
      </c>
      <c r="AS52" s="178">
        <f t="shared" si="71"/>
        <v>0</v>
      </c>
      <c r="AT52" s="178">
        <f t="shared" si="71"/>
        <v>0</v>
      </c>
      <c r="AU52" s="178">
        <f t="shared" si="71"/>
        <v>0</v>
      </c>
      <c r="AV52" s="178">
        <f t="shared" si="71"/>
        <v>0</v>
      </c>
      <c r="AW52" s="178">
        <f t="shared" si="71"/>
        <v>0</v>
      </c>
      <c r="AX52" s="178">
        <f t="shared" si="71"/>
        <v>0</v>
      </c>
      <c r="AY52" s="178">
        <f t="shared" si="71"/>
        <v>0</v>
      </c>
      <c r="AZ52" s="178">
        <f t="shared" si="71"/>
        <v>0</v>
      </c>
      <c r="BA52" s="178">
        <f t="shared" si="71"/>
        <v>0</v>
      </c>
      <c r="BB52" s="178">
        <f t="shared" si="71"/>
        <v>0</v>
      </c>
      <c r="BC52" s="178">
        <f t="shared" si="71"/>
        <v>0</v>
      </c>
      <c r="BD52" s="178">
        <f t="shared" si="71"/>
        <v>0</v>
      </c>
      <c r="BE52" s="178">
        <f t="shared" ref="BE52:BT60" si="72">IF(AND(BE$1&gt;=$F52,BE$1&lt;=$G52),$C52/($G52-$F52+1),0)</f>
        <v>0</v>
      </c>
      <c r="BF52" s="178">
        <f t="shared" si="72"/>
        <v>0</v>
      </c>
      <c r="BG52" s="178">
        <f t="shared" si="72"/>
        <v>0</v>
      </c>
      <c r="BH52" s="178">
        <f t="shared" si="72"/>
        <v>0</v>
      </c>
      <c r="BI52" s="178">
        <f t="shared" si="72"/>
        <v>0</v>
      </c>
      <c r="BJ52" s="178">
        <f t="shared" si="72"/>
        <v>0</v>
      </c>
      <c r="BK52" s="178">
        <f t="shared" si="72"/>
        <v>0</v>
      </c>
      <c r="BL52" s="178">
        <f t="shared" si="72"/>
        <v>0</v>
      </c>
      <c r="BM52" s="178">
        <f t="shared" si="72"/>
        <v>0</v>
      </c>
      <c r="BN52" s="178">
        <f t="shared" si="72"/>
        <v>0</v>
      </c>
      <c r="BO52" s="178">
        <f t="shared" si="72"/>
        <v>0</v>
      </c>
      <c r="BP52" s="178">
        <f t="shared" si="72"/>
        <v>0</v>
      </c>
      <c r="BQ52" s="178">
        <f t="shared" si="72"/>
        <v>0</v>
      </c>
      <c r="BR52" s="178">
        <f t="shared" si="72"/>
        <v>0</v>
      </c>
      <c r="BS52" s="178">
        <f t="shared" si="72"/>
        <v>0</v>
      </c>
      <c r="BT52" s="178">
        <f t="shared" si="72"/>
        <v>0</v>
      </c>
      <c r="BU52" s="178">
        <f t="shared" ref="BU52:CJ60" si="73">IF(AND(BU$1&gt;=$F52,BU$1&lt;=$G52),$C52/($G52-$F52+1),0)</f>
        <v>0</v>
      </c>
      <c r="BV52" s="178">
        <f t="shared" si="73"/>
        <v>0</v>
      </c>
      <c r="BW52" s="178">
        <f t="shared" si="73"/>
        <v>0</v>
      </c>
      <c r="BX52" s="178">
        <f t="shared" si="73"/>
        <v>0</v>
      </c>
      <c r="BY52" s="178">
        <f t="shared" si="73"/>
        <v>0</v>
      </c>
      <c r="BZ52" s="178">
        <f t="shared" si="73"/>
        <v>0</v>
      </c>
      <c r="CA52" s="178">
        <f t="shared" si="73"/>
        <v>0</v>
      </c>
      <c r="CB52" s="178">
        <f t="shared" si="73"/>
        <v>0</v>
      </c>
      <c r="CC52" s="178">
        <f t="shared" si="73"/>
        <v>0</v>
      </c>
      <c r="CD52" s="178">
        <f t="shared" si="73"/>
        <v>0</v>
      </c>
      <c r="CE52" s="178">
        <f t="shared" si="73"/>
        <v>0</v>
      </c>
      <c r="CF52" s="178">
        <f t="shared" si="73"/>
        <v>0</v>
      </c>
      <c r="CG52" s="178">
        <f t="shared" si="73"/>
        <v>0</v>
      </c>
      <c r="CH52" s="178">
        <f t="shared" si="73"/>
        <v>0</v>
      </c>
      <c r="CI52" s="178">
        <f t="shared" si="73"/>
        <v>0</v>
      </c>
      <c r="CJ52" s="178">
        <f t="shared" si="73"/>
        <v>0</v>
      </c>
      <c r="CK52" s="178">
        <f t="shared" ref="CK52:CZ60" si="74">IF(AND(CK$1&gt;=$F52,CK$1&lt;=$G52),$C52/($G52-$F52+1),0)</f>
        <v>0</v>
      </c>
      <c r="CL52" s="178">
        <f t="shared" si="74"/>
        <v>0</v>
      </c>
      <c r="CM52" s="178">
        <f t="shared" si="74"/>
        <v>0</v>
      </c>
      <c r="CN52" s="178">
        <f t="shared" si="74"/>
        <v>0</v>
      </c>
      <c r="CO52" s="178">
        <f t="shared" si="74"/>
        <v>0</v>
      </c>
      <c r="CP52" s="178">
        <f t="shared" si="74"/>
        <v>0</v>
      </c>
      <c r="CQ52" s="178">
        <f t="shared" si="74"/>
        <v>0</v>
      </c>
      <c r="CR52" s="178">
        <f t="shared" si="74"/>
        <v>0</v>
      </c>
      <c r="CS52" s="178">
        <f t="shared" si="74"/>
        <v>0</v>
      </c>
      <c r="CT52" s="178">
        <f t="shared" si="74"/>
        <v>0</v>
      </c>
      <c r="CU52" s="178">
        <f t="shared" si="74"/>
        <v>0</v>
      </c>
      <c r="CV52" s="178">
        <f t="shared" si="74"/>
        <v>0</v>
      </c>
      <c r="CW52" s="178">
        <f t="shared" si="74"/>
        <v>0</v>
      </c>
      <c r="CX52" s="178">
        <f t="shared" si="74"/>
        <v>0</v>
      </c>
      <c r="CY52" s="178">
        <f t="shared" si="74"/>
        <v>0</v>
      </c>
      <c r="CZ52" s="178">
        <f t="shared" si="74"/>
        <v>0</v>
      </c>
      <c r="DA52" s="178">
        <f t="shared" ref="DA52:DP60" si="75">IF(AND(DA$1&gt;=$F52,DA$1&lt;=$G52),$C52/($G52-$F52+1),0)</f>
        <v>0</v>
      </c>
      <c r="DB52" s="178">
        <f t="shared" si="75"/>
        <v>0</v>
      </c>
      <c r="DC52" s="178">
        <f t="shared" si="75"/>
        <v>0</v>
      </c>
      <c r="DD52" s="178">
        <f t="shared" si="75"/>
        <v>0</v>
      </c>
      <c r="DE52" s="178">
        <f t="shared" si="75"/>
        <v>0</v>
      </c>
      <c r="DF52" s="178">
        <f t="shared" si="75"/>
        <v>0</v>
      </c>
      <c r="DG52" s="178">
        <f t="shared" si="75"/>
        <v>0</v>
      </c>
      <c r="DH52" s="178">
        <f t="shared" si="75"/>
        <v>0</v>
      </c>
      <c r="DI52" s="178">
        <f t="shared" si="75"/>
        <v>0</v>
      </c>
      <c r="DJ52" s="178">
        <f t="shared" si="75"/>
        <v>0</v>
      </c>
      <c r="DK52" s="178">
        <f t="shared" si="75"/>
        <v>0</v>
      </c>
      <c r="DL52" s="178">
        <f t="shared" si="75"/>
        <v>0</v>
      </c>
      <c r="DM52" s="178">
        <f t="shared" si="75"/>
        <v>0</v>
      </c>
      <c r="DN52" s="178">
        <f t="shared" si="75"/>
        <v>0</v>
      </c>
      <c r="DO52" s="178">
        <f t="shared" si="75"/>
        <v>0</v>
      </c>
      <c r="DP52" s="178">
        <f t="shared" si="75"/>
        <v>0</v>
      </c>
      <c r="DQ52" s="178">
        <f t="shared" ref="DQ52:EF60" si="76">IF(AND(DQ$1&gt;=$F52,DQ$1&lt;=$G52),$C52/($G52-$F52+1),0)</f>
        <v>0</v>
      </c>
      <c r="DR52" s="178">
        <f t="shared" si="76"/>
        <v>0</v>
      </c>
      <c r="DS52" s="178">
        <f t="shared" si="76"/>
        <v>0</v>
      </c>
      <c r="DT52" s="178">
        <f t="shared" si="76"/>
        <v>0</v>
      </c>
      <c r="DU52" s="178">
        <f t="shared" si="76"/>
        <v>0</v>
      </c>
      <c r="DV52" s="178">
        <f t="shared" si="76"/>
        <v>0</v>
      </c>
      <c r="DW52" s="178">
        <f t="shared" si="76"/>
        <v>0</v>
      </c>
      <c r="DX52" s="178">
        <f t="shared" si="76"/>
        <v>0</v>
      </c>
      <c r="DY52" s="178">
        <f t="shared" si="76"/>
        <v>0</v>
      </c>
      <c r="DZ52" s="178">
        <f t="shared" si="76"/>
        <v>0</v>
      </c>
      <c r="EA52" s="178">
        <f t="shared" si="76"/>
        <v>0</v>
      </c>
      <c r="EB52" s="178">
        <f t="shared" si="76"/>
        <v>0</v>
      </c>
      <c r="EC52" s="178">
        <f t="shared" si="76"/>
        <v>0</v>
      </c>
      <c r="ED52" s="178">
        <f t="shared" si="76"/>
        <v>0</v>
      </c>
      <c r="EE52" s="178">
        <f t="shared" si="76"/>
        <v>0</v>
      </c>
      <c r="EF52" s="178">
        <f t="shared" si="76"/>
        <v>0</v>
      </c>
      <c r="EG52" s="178">
        <f t="shared" ref="EG52:EV60" si="77">IF(AND(EG$1&gt;=$F52,EG$1&lt;=$G52),$C52/($G52-$F52+1),0)</f>
        <v>0</v>
      </c>
      <c r="EH52" s="178">
        <f t="shared" si="77"/>
        <v>0</v>
      </c>
      <c r="EI52" s="178">
        <f t="shared" si="77"/>
        <v>0</v>
      </c>
      <c r="EJ52" s="178">
        <f t="shared" si="77"/>
        <v>0</v>
      </c>
      <c r="EK52" s="178">
        <f t="shared" si="77"/>
        <v>0</v>
      </c>
      <c r="EL52" s="178">
        <f t="shared" si="77"/>
        <v>0</v>
      </c>
      <c r="EM52" s="178">
        <f t="shared" si="77"/>
        <v>0</v>
      </c>
      <c r="EN52" s="178">
        <f t="shared" si="77"/>
        <v>0</v>
      </c>
      <c r="EO52" s="178">
        <f t="shared" si="77"/>
        <v>0</v>
      </c>
      <c r="EP52" s="178">
        <f t="shared" si="77"/>
        <v>0</v>
      </c>
      <c r="EQ52" s="178">
        <f t="shared" si="77"/>
        <v>0</v>
      </c>
      <c r="ER52" s="178">
        <f t="shared" si="77"/>
        <v>0</v>
      </c>
      <c r="ES52" s="178">
        <f t="shared" si="77"/>
        <v>0</v>
      </c>
      <c r="ET52" s="178">
        <f t="shared" si="77"/>
        <v>0</v>
      </c>
      <c r="EU52" s="178">
        <f t="shared" si="77"/>
        <v>0</v>
      </c>
      <c r="EV52" s="178">
        <f t="shared" si="77"/>
        <v>0</v>
      </c>
      <c r="EW52" s="178">
        <f t="shared" si="67"/>
        <v>0</v>
      </c>
      <c r="EX52" s="178">
        <f t="shared" si="67"/>
        <v>0</v>
      </c>
      <c r="EY52" s="178">
        <f t="shared" si="67"/>
        <v>0</v>
      </c>
      <c r="EZ52" s="178">
        <f t="shared" si="67"/>
        <v>0</v>
      </c>
      <c r="FA52" s="178">
        <f t="shared" si="67"/>
        <v>0</v>
      </c>
      <c r="FB52" s="178">
        <f t="shared" si="67"/>
        <v>0</v>
      </c>
      <c r="FC52" s="178">
        <f t="shared" si="67"/>
        <v>0</v>
      </c>
      <c r="FD52" s="178">
        <f t="shared" si="67"/>
        <v>0</v>
      </c>
      <c r="FE52" s="178">
        <f t="shared" si="67"/>
        <v>0</v>
      </c>
      <c r="FF52" s="178">
        <f t="shared" si="67"/>
        <v>0</v>
      </c>
      <c r="FG52" s="178">
        <f t="shared" si="68"/>
        <v>0</v>
      </c>
      <c r="FH52" s="178">
        <f t="shared" si="68"/>
        <v>0</v>
      </c>
      <c r="FI52" s="178">
        <f t="shared" si="68"/>
        <v>0</v>
      </c>
      <c r="FJ52" s="178">
        <f t="shared" si="68"/>
        <v>0</v>
      </c>
      <c r="FK52" s="178">
        <f t="shared" si="68"/>
        <v>0</v>
      </c>
      <c r="FL52" s="178">
        <f t="shared" si="68"/>
        <v>0</v>
      </c>
      <c r="FM52" s="178">
        <f t="shared" si="68"/>
        <v>0</v>
      </c>
      <c r="FN52" s="178">
        <f t="shared" si="68"/>
        <v>0</v>
      </c>
      <c r="FO52" s="233">
        <f t="shared" si="68"/>
        <v>0</v>
      </c>
    </row>
    <row r="53" spans="1:171" x14ac:dyDescent="0.4">
      <c r="B53" s="227" t="s">
        <v>119</v>
      </c>
      <c r="C53" s="228">
        <v>0</v>
      </c>
      <c r="D53" s="229">
        <f t="shared" si="61"/>
        <v>0</v>
      </c>
      <c r="E53" s="230">
        <f t="shared" si="56"/>
        <v>0</v>
      </c>
      <c r="F53" s="231">
        <v>1</v>
      </c>
      <c r="G53" s="231">
        <v>1</v>
      </c>
      <c r="H53" s="232">
        <f t="shared" si="62"/>
        <v>1</v>
      </c>
      <c r="I53" s="178">
        <f t="shared" si="69"/>
        <v>0</v>
      </c>
      <c r="J53" s="178">
        <f t="shared" si="69"/>
        <v>0</v>
      </c>
      <c r="K53" s="178">
        <f t="shared" si="69"/>
        <v>0</v>
      </c>
      <c r="L53" s="178">
        <f t="shared" si="69"/>
        <v>0</v>
      </c>
      <c r="M53" s="178">
        <f t="shared" si="69"/>
        <v>0</v>
      </c>
      <c r="N53" s="178">
        <f t="shared" si="69"/>
        <v>0</v>
      </c>
      <c r="O53" s="178">
        <f t="shared" si="69"/>
        <v>0</v>
      </c>
      <c r="P53" s="178">
        <f t="shared" si="69"/>
        <v>0</v>
      </c>
      <c r="Q53" s="178">
        <f t="shared" si="69"/>
        <v>0</v>
      </c>
      <c r="R53" s="178">
        <f t="shared" si="69"/>
        <v>0</v>
      </c>
      <c r="S53" s="178">
        <f t="shared" si="69"/>
        <v>0</v>
      </c>
      <c r="T53" s="178">
        <f t="shared" si="69"/>
        <v>0</v>
      </c>
      <c r="U53" s="178">
        <f t="shared" si="69"/>
        <v>0</v>
      </c>
      <c r="V53" s="178">
        <f t="shared" si="69"/>
        <v>0</v>
      </c>
      <c r="W53" s="178">
        <f t="shared" si="69"/>
        <v>0</v>
      </c>
      <c r="X53" s="178">
        <f t="shared" si="69"/>
        <v>0</v>
      </c>
      <c r="Y53" s="178">
        <f t="shared" si="70"/>
        <v>0</v>
      </c>
      <c r="Z53" s="178">
        <f t="shared" si="70"/>
        <v>0</v>
      </c>
      <c r="AA53" s="178">
        <f t="shared" si="70"/>
        <v>0</v>
      </c>
      <c r="AB53" s="178">
        <f t="shared" si="70"/>
        <v>0</v>
      </c>
      <c r="AC53" s="178">
        <f t="shared" si="70"/>
        <v>0</v>
      </c>
      <c r="AD53" s="178">
        <f t="shared" si="70"/>
        <v>0</v>
      </c>
      <c r="AE53" s="178">
        <f t="shared" si="70"/>
        <v>0</v>
      </c>
      <c r="AF53" s="178">
        <f t="shared" si="70"/>
        <v>0</v>
      </c>
      <c r="AG53" s="178">
        <f t="shared" si="70"/>
        <v>0</v>
      </c>
      <c r="AH53" s="178">
        <f t="shared" si="70"/>
        <v>0</v>
      </c>
      <c r="AI53" s="178">
        <f t="shared" si="70"/>
        <v>0</v>
      </c>
      <c r="AJ53" s="178">
        <f t="shared" si="70"/>
        <v>0</v>
      </c>
      <c r="AK53" s="178">
        <f t="shared" si="70"/>
        <v>0</v>
      </c>
      <c r="AL53" s="178">
        <f t="shared" si="70"/>
        <v>0</v>
      </c>
      <c r="AM53" s="178">
        <f t="shared" si="70"/>
        <v>0</v>
      </c>
      <c r="AN53" s="178">
        <f t="shared" si="70"/>
        <v>0</v>
      </c>
      <c r="AO53" s="178">
        <f t="shared" si="71"/>
        <v>0</v>
      </c>
      <c r="AP53" s="178">
        <f t="shared" si="71"/>
        <v>0</v>
      </c>
      <c r="AQ53" s="178">
        <f t="shared" si="71"/>
        <v>0</v>
      </c>
      <c r="AR53" s="178">
        <f t="shared" si="71"/>
        <v>0</v>
      </c>
      <c r="AS53" s="178">
        <f t="shared" si="71"/>
        <v>0</v>
      </c>
      <c r="AT53" s="178">
        <f t="shared" si="71"/>
        <v>0</v>
      </c>
      <c r="AU53" s="178">
        <f t="shared" si="71"/>
        <v>0</v>
      </c>
      <c r="AV53" s="178">
        <f t="shared" si="71"/>
        <v>0</v>
      </c>
      <c r="AW53" s="178">
        <f t="shared" si="71"/>
        <v>0</v>
      </c>
      <c r="AX53" s="178">
        <f t="shared" si="71"/>
        <v>0</v>
      </c>
      <c r="AY53" s="178">
        <f t="shared" si="71"/>
        <v>0</v>
      </c>
      <c r="AZ53" s="178">
        <f t="shared" si="71"/>
        <v>0</v>
      </c>
      <c r="BA53" s="178">
        <f t="shared" si="71"/>
        <v>0</v>
      </c>
      <c r="BB53" s="178">
        <f t="shared" si="71"/>
        <v>0</v>
      </c>
      <c r="BC53" s="178">
        <f t="shared" si="71"/>
        <v>0</v>
      </c>
      <c r="BD53" s="178">
        <f t="shared" si="71"/>
        <v>0</v>
      </c>
      <c r="BE53" s="178">
        <f t="shared" si="72"/>
        <v>0</v>
      </c>
      <c r="BF53" s="178">
        <f t="shared" si="72"/>
        <v>0</v>
      </c>
      <c r="BG53" s="178">
        <f t="shared" si="72"/>
        <v>0</v>
      </c>
      <c r="BH53" s="178">
        <f t="shared" si="72"/>
        <v>0</v>
      </c>
      <c r="BI53" s="178">
        <f t="shared" si="72"/>
        <v>0</v>
      </c>
      <c r="BJ53" s="178">
        <f t="shared" si="72"/>
        <v>0</v>
      </c>
      <c r="BK53" s="178">
        <f t="shared" si="72"/>
        <v>0</v>
      </c>
      <c r="BL53" s="178">
        <f t="shared" si="72"/>
        <v>0</v>
      </c>
      <c r="BM53" s="178">
        <f t="shared" si="72"/>
        <v>0</v>
      </c>
      <c r="BN53" s="178">
        <f t="shared" si="72"/>
        <v>0</v>
      </c>
      <c r="BO53" s="178">
        <f t="shared" si="72"/>
        <v>0</v>
      </c>
      <c r="BP53" s="178">
        <f t="shared" si="72"/>
        <v>0</v>
      </c>
      <c r="BQ53" s="178">
        <f t="shared" si="72"/>
        <v>0</v>
      </c>
      <c r="BR53" s="178">
        <f t="shared" si="72"/>
        <v>0</v>
      </c>
      <c r="BS53" s="178">
        <f t="shared" si="72"/>
        <v>0</v>
      </c>
      <c r="BT53" s="178">
        <f t="shared" si="72"/>
        <v>0</v>
      </c>
      <c r="BU53" s="178">
        <f t="shared" si="73"/>
        <v>0</v>
      </c>
      <c r="BV53" s="178">
        <f t="shared" si="73"/>
        <v>0</v>
      </c>
      <c r="BW53" s="178">
        <f t="shared" si="73"/>
        <v>0</v>
      </c>
      <c r="BX53" s="178">
        <f t="shared" si="73"/>
        <v>0</v>
      </c>
      <c r="BY53" s="178">
        <f t="shared" si="73"/>
        <v>0</v>
      </c>
      <c r="BZ53" s="178">
        <f t="shared" si="73"/>
        <v>0</v>
      </c>
      <c r="CA53" s="178">
        <f t="shared" si="73"/>
        <v>0</v>
      </c>
      <c r="CB53" s="178">
        <f t="shared" si="73"/>
        <v>0</v>
      </c>
      <c r="CC53" s="178">
        <f t="shared" si="73"/>
        <v>0</v>
      </c>
      <c r="CD53" s="178">
        <f t="shared" si="73"/>
        <v>0</v>
      </c>
      <c r="CE53" s="178">
        <f t="shared" si="73"/>
        <v>0</v>
      </c>
      <c r="CF53" s="178">
        <f t="shared" si="73"/>
        <v>0</v>
      </c>
      <c r="CG53" s="178">
        <f t="shared" si="73"/>
        <v>0</v>
      </c>
      <c r="CH53" s="178">
        <f t="shared" si="73"/>
        <v>0</v>
      </c>
      <c r="CI53" s="178">
        <f t="shared" si="73"/>
        <v>0</v>
      </c>
      <c r="CJ53" s="178">
        <f t="shared" si="73"/>
        <v>0</v>
      </c>
      <c r="CK53" s="178">
        <f t="shared" si="74"/>
        <v>0</v>
      </c>
      <c r="CL53" s="178">
        <f t="shared" si="74"/>
        <v>0</v>
      </c>
      <c r="CM53" s="178">
        <f t="shared" si="74"/>
        <v>0</v>
      </c>
      <c r="CN53" s="178">
        <f t="shared" si="74"/>
        <v>0</v>
      </c>
      <c r="CO53" s="178">
        <f t="shared" si="74"/>
        <v>0</v>
      </c>
      <c r="CP53" s="178">
        <f t="shared" si="74"/>
        <v>0</v>
      </c>
      <c r="CQ53" s="178">
        <f t="shared" si="74"/>
        <v>0</v>
      </c>
      <c r="CR53" s="178">
        <f t="shared" si="74"/>
        <v>0</v>
      </c>
      <c r="CS53" s="178">
        <f t="shared" si="74"/>
        <v>0</v>
      </c>
      <c r="CT53" s="178">
        <f t="shared" si="74"/>
        <v>0</v>
      </c>
      <c r="CU53" s="178">
        <f t="shared" si="74"/>
        <v>0</v>
      </c>
      <c r="CV53" s="178">
        <f t="shared" si="74"/>
        <v>0</v>
      </c>
      <c r="CW53" s="178">
        <f t="shared" si="74"/>
        <v>0</v>
      </c>
      <c r="CX53" s="178">
        <f t="shared" si="74"/>
        <v>0</v>
      </c>
      <c r="CY53" s="178">
        <f t="shared" si="74"/>
        <v>0</v>
      </c>
      <c r="CZ53" s="178">
        <f t="shared" si="74"/>
        <v>0</v>
      </c>
      <c r="DA53" s="178">
        <f t="shared" si="75"/>
        <v>0</v>
      </c>
      <c r="DB53" s="178">
        <f t="shared" si="75"/>
        <v>0</v>
      </c>
      <c r="DC53" s="178">
        <f t="shared" si="75"/>
        <v>0</v>
      </c>
      <c r="DD53" s="178">
        <f t="shared" si="75"/>
        <v>0</v>
      </c>
      <c r="DE53" s="178">
        <f t="shared" si="75"/>
        <v>0</v>
      </c>
      <c r="DF53" s="178">
        <f t="shared" si="75"/>
        <v>0</v>
      </c>
      <c r="DG53" s="178">
        <f t="shared" si="75"/>
        <v>0</v>
      </c>
      <c r="DH53" s="178">
        <f t="shared" si="75"/>
        <v>0</v>
      </c>
      <c r="DI53" s="178">
        <f t="shared" si="75"/>
        <v>0</v>
      </c>
      <c r="DJ53" s="178">
        <f t="shared" si="75"/>
        <v>0</v>
      </c>
      <c r="DK53" s="178">
        <f t="shared" si="75"/>
        <v>0</v>
      </c>
      <c r="DL53" s="178">
        <f t="shared" si="75"/>
        <v>0</v>
      </c>
      <c r="DM53" s="178">
        <f t="shared" si="75"/>
        <v>0</v>
      </c>
      <c r="DN53" s="178">
        <f t="shared" si="75"/>
        <v>0</v>
      </c>
      <c r="DO53" s="178">
        <f t="shared" si="75"/>
        <v>0</v>
      </c>
      <c r="DP53" s="178">
        <f t="shared" si="75"/>
        <v>0</v>
      </c>
      <c r="DQ53" s="178">
        <f t="shared" si="76"/>
        <v>0</v>
      </c>
      <c r="DR53" s="178">
        <f t="shared" si="76"/>
        <v>0</v>
      </c>
      <c r="DS53" s="178">
        <f t="shared" si="76"/>
        <v>0</v>
      </c>
      <c r="DT53" s="178">
        <f t="shared" si="76"/>
        <v>0</v>
      </c>
      <c r="DU53" s="178">
        <f t="shared" si="76"/>
        <v>0</v>
      </c>
      <c r="DV53" s="178">
        <f t="shared" si="76"/>
        <v>0</v>
      </c>
      <c r="DW53" s="178">
        <f t="shared" si="76"/>
        <v>0</v>
      </c>
      <c r="DX53" s="178">
        <f t="shared" si="76"/>
        <v>0</v>
      </c>
      <c r="DY53" s="178">
        <f t="shared" si="76"/>
        <v>0</v>
      </c>
      <c r="DZ53" s="178">
        <f t="shared" si="76"/>
        <v>0</v>
      </c>
      <c r="EA53" s="178">
        <f t="shared" si="76"/>
        <v>0</v>
      </c>
      <c r="EB53" s="178">
        <f t="shared" si="76"/>
        <v>0</v>
      </c>
      <c r="EC53" s="178">
        <f t="shared" si="76"/>
        <v>0</v>
      </c>
      <c r="ED53" s="178">
        <f t="shared" si="76"/>
        <v>0</v>
      </c>
      <c r="EE53" s="178">
        <f t="shared" si="76"/>
        <v>0</v>
      </c>
      <c r="EF53" s="178">
        <f t="shared" si="76"/>
        <v>0</v>
      </c>
      <c r="EG53" s="178">
        <f t="shared" si="77"/>
        <v>0</v>
      </c>
      <c r="EH53" s="178">
        <f t="shared" si="77"/>
        <v>0</v>
      </c>
      <c r="EI53" s="178">
        <f t="shared" si="77"/>
        <v>0</v>
      </c>
      <c r="EJ53" s="178">
        <f t="shared" si="77"/>
        <v>0</v>
      </c>
      <c r="EK53" s="178">
        <f t="shared" si="77"/>
        <v>0</v>
      </c>
      <c r="EL53" s="178">
        <f t="shared" si="77"/>
        <v>0</v>
      </c>
      <c r="EM53" s="178">
        <f t="shared" si="77"/>
        <v>0</v>
      </c>
      <c r="EN53" s="178">
        <f t="shared" si="77"/>
        <v>0</v>
      </c>
      <c r="EO53" s="178">
        <f t="shared" si="77"/>
        <v>0</v>
      </c>
      <c r="EP53" s="178">
        <f t="shared" si="77"/>
        <v>0</v>
      </c>
      <c r="EQ53" s="178">
        <f t="shared" si="77"/>
        <v>0</v>
      </c>
      <c r="ER53" s="178">
        <f t="shared" si="77"/>
        <v>0</v>
      </c>
      <c r="ES53" s="178">
        <f t="shared" si="77"/>
        <v>0</v>
      </c>
      <c r="ET53" s="178">
        <f t="shared" si="77"/>
        <v>0</v>
      </c>
      <c r="EU53" s="178">
        <f t="shared" si="77"/>
        <v>0</v>
      </c>
      <c r="EV53" s="178">
        <f t="shared" si="77"/>
        <v>0</v>
      </c>
      <c r="EW53" s="178">
        <f t="shared" si="67"/>
        <v>0</v>
      </c>
      <c r="EX53" s="178">
        <f t="shared" si="67"/>
        <v>0</v>
      </c>
      <c r="EY53" s="178">
        <f t="shared" si="67"/>
        <v>0</v>
      </c>
      <c r="EZ53" s="178">
        <f t="shared" si="67"/>
        <v>0</v>
      </c>
      <c r="FA53" s="178">
        <f t="shared" si="67"/>
        <v>0</v>
      </c>
      <c r="FB53" s="178">
        <f t="shared" si="67"/>
        <v>0</v>
      </c>
      <c r="FC53" s="178">
        <f t="shared" si="67"/>
        <v>0</v>
      </c>
      <c r="FD53" s="178">
        <f t="shared" si="67"/>
        <v>0</v>
      </c>
      <c r="FE53" s="178">
        <f t="shared" si="67"/>
        <v>0</v>
      </c>
      <c r="FF53" s="178">
        <f t="shared" si="67"/>
        <v>0</v>
      </c>
      <c r="FG53" s="178">
        <f t="shared" si="68"/>
        <v>0</v>
      </c>
      <c r="FH53" s="178">
        <f t="shared" si="68"/>
        <v>0</v>
      </c>
      <c r="FI53" s="178">
        <f t="shared" si="68"/>
        <v>0</v>
      </c>
      <c r="FJ53" s="178">
        <f t="shared" si="68"/>
        <v>0</v>
      </c>
      <c r="FK53" s="178">
        <f t="shared" si="68"/>
        <v>0</v>
      </c>
      <c r="FL53" s="178">
        <f t="shared" si="68"/>
        <v>0</v>
      </c>
      <c r="FM53" s="178">
        <f t="shared" si="68"/>
        <v>0</v>
      </c>
      <c r="FN53" s="178">
        <f t="shared" si="68"/>
        <v>0</v>
      </c>
      <c r="FO53" s="233">
        <f t="shared" si="68"/>
        <v>0</v>
      </c>
    </row>
    <row r="54" spans="1:171" x14ac:dyDescent="0.4">
      <c r="B54" s="234" t="s">
        <v>120</v>
      </c>
      <c r="C54" s="235">
        <v>100000</v>
      </c>
      <c r="D54" s="236">
        <f t="shared" si="61"/>
        <v>0</v>
      </c>
      <c r="E54" s="237">
        <f t="shared" si="56"/>
        <v>714.28571428571433</v>
      </c>
      <c r="F54" s="238">
        <v>3</v>
      </c>
      <c r="G54" s="238">
        <v>27</v>
      </c>
      <c r="H54" s="239">
        <f t="shared" si="62"/>
        <v>25</v>
      </c>
      <c r="I54" s="240">
        <f t="shared" si="69"/>
        <v>0</v>
      </c>
      <c r="J54" s="240">
        <f t="shared" si="69"/>
        <v>0</v>
      </c>
      <c r="K54" s="240">
        <f t="shared" si="69"/>
        <v>4000</v>
      </c>
      <c r="L54" s="240">
        <f t="shared" si="69"/>
        <v>4000</v>
      </c>
      <c r="M54" s="240">
        <f t="shared" si="69"/>
        <v>4000</v>
      </c>
      <c r="N54" s="240">
        <f t="shared" si="69"/>
        <v>4000</v>
      </c>
      <c r="O54" s="240">
        <f t="shared" si="69"/>
        <v>4000</v>
      </c>
      <c r="P54" s="240">
        <f t="shared" si="69"/>
        <v>4000</v>
      </c>
      <c r="Q54" s="240">
        <f t="shared" si="69"/>
        <v>4000</v>
      </c>
      <c r="R54" s="240">
        <f t="shared" si="69"/>
        <v>4000</v>
      </c>
      <c r="S54" s="240">
        <f t="shared" si="69"/>
        <v>4000</v>
      </c>
      <c r="T54" s="240">
        <f t="shared" si="69"/>
        <v>4000</v>
      </c>
      <c r="U54" s="240">
        <f t="shared" si="69"/>
        <v>4000</v>
      </c>
      <c r="V54" s="240">
        <f t="shared" si="69"/>
        <v>4000</v>
      </c>
      <c r="W54" s="240">
        <f t="shared" si="69"/>
        <v>4000</v>
      </c>
      <c r="X54" s="240">
        <f t="shared" si="69"/>
        <v>4000</v>
      </c>
      <c r="Y54" s="240">
        <f t="shared" si="70"/>
        <v>4000</v>
      </c>
      <c r="Z54" s="240">
        <f t="shared" si="70"/>
        <v>4000</v>
      </c>
      <c r="AA54" s="240">
        <f t="shared" si="70"/>
        <v>4000</v>
      </c>
      <c r="AB54" s="240">
        <f t="shared" si="70"/>
        <v>4000</v>
      </c>
      <c r="AC54" s="240">
        <f t="shared" si="70"/>
        <v>4000</v>
      </c>
      <c r="AD54" s="240">
        <f t="shared" si="70"/>
        <v>4000</v>
      </c>
      <c r="AE54" s="240">
        <f t="shared" si="70"/>
        <v>4000</v>
      </c>
      <c r="AF54" s="240">
        <f t="shared" si="70"/>
        <v>4000</v>
      </c>
      <c r="AG54" s="240">
        <f t="shared" si="70"/>
        <v>4000</v>
      </c>
      <c r="AH54" s="240">
        <f t="shared" si="70"/>
        <v>4000</v>
      </c>
      <c r="AI54" s="240">
        <f t="shared" si="70"/>
        <v>4000</v>
      </c>
      <c r="AJ54" s="240">
        <f t="shared" si="70"/>
        <v>0</v>
      </c>
      <c r="AK54" s="240">
        <f t="shared" si="70"/>
        <v>0</v>
      </c>
      <c r="AL54" s="240">
        <f t="shared" si="70"/>
        <v>0</v>
      </c>
      <c r="AM54" s="240">
        <f t="shared" si="70"/>
        <v>0</v>
      </c>
      <c r="AN54" s="240">
        <f t="shared" si="70"/>
        <v>0</v>
      </c>
      <c r="AO54" s="240">
        <f t="shared" si="71"/>
        <v>0</v>
      </c>
      <c r="AP54" s="240">
        <f t="shared" si="71"/>
        <v>0</v>
      </c>
      <c r="AQ54" s="240">
        <f t="shared" si="71"/>
        <v>0</v>
      </c>
      <c r="AR54" s="240">
        <f t="shared" si="71"/>
        <v>0</v>
      </c>
      <c r="AS54" s="240">
        <f t="shared" si="71"/>
        <v>0</v>
      </c>
      <c r="AT54" s="240">
        <f t="shared" si="71"/>
        <v>0</v>
      </c>
      <c r="AU54" s="240">
        <f t="shared" si="71"/>
        <v>0</v>
      </c>
      <c r="AV54" s="240">
        <f t="shared" si="71"/>
        <v>0</v>
      </c>
      <c r="AW54" s="240">
        <f t="shared" si="71"/>
        <v>0</v>
      </c>
      <c r="AX54" s="240">
        <f t="shared" si="71"/>
        <v>0</v>
      </c>
      <c r="AY54" s="240">
        <f t="shared" si="71"/>
        <v>0</v>
      </c>
      <c r="AZ54" s="240">
        <f t="shared" si="71"/>
        <v>0</v>
      </c>
      <c r="BA54" s="240">
        <f t="shared" si="71"/>
        <v>0</v>
      </c>
      <c r="BB54" s="240">
        <f t="shared" si="71"/>
        <v>0</v>
      </c>
      <c r="BC54" s="240">
        <f t="shared" si="71"/>
        <v>0</v>
      </c>
      <c r="BD54" s="240">
        <f t="shared" si="71"/>
        <v>0</v>
      </c>
      <c r="BE54" s="240">
        <f t="shared" si="72"/>
        <v>0</v>
      </c>
      <c r="BF54" s="240">
        <f t="shared" si="72"/>
        <v>0</v>
      </c>
      <c r="BG54" s="240">
        <f t="shared" si="72"/>
        <v>0</v>
      </c>
      <c r="BH54" s="240">
        <f t="shared" si="72"/>
        <v>0</v>
      </c>
      <c r="BI54" s="240">
        <f t="shared" si="72"/>
        <v>0</v>
      </c>
      <c r="BJ54" s="240">
        <f t="shared" si="72"/>
        <v>0</v>
      </c>
      <c r="BK54" s="240">
        <f t="shared" si="72"/>
        <v>0</v>
      </c>
      <c r="BL54" s="240">
        <f t="shared" si="72"/>
        <v>0</v>
      </c>
      <c r="BM54" s="240">
        <f t="shared" si="72"/>
        <v>0</v>
      </c>
      <c r="BN54" s="240">
        <f t="shared" si="72"/>
        <v>0</v>
      </c>
      <c r="BO54" s="240">
        <f t="shared" si="72"/>
        <v>0</v>
      </c>
      <c r="BP54" s="240">
        <f t="shared" si="72"/>
        <v>0</v>
      </c>
      <c r="BQ54" s="240">
        <f t="shared" si="72"/>
        <v>0</v>
      </c>
      <c r="BR54" s="240">
        <f t="shared" si="72"/>
        <v>0</v>
      </c>
      <c r="BS54" s="240">
        <f t="shared" si="72"/>
        <v>0</v>
      </c>
      <c r="BT54" s="240">
        <f t="shared" si="72"/>
        <v>0</v>
      </c>
      <c r="BU54" s="240">
        <f t="shared" si="73"/>
        <v>0</v>
      </c>
      <c r="BV54" s="240">
        <f t="shared" si="73"/>
        <v>0</v>
      </c>
      <c r="BW54" s="240">
        <f t="shared" si="73"/>
        <v>0</v>
      </c>
      <c r="BX54" s="240">
        <f t="shared" si="73"/>
        <v>0</v>
      </c>
      <c r="BY54" s="240">
        <f t="shared" si="73"/>
        <v>0</v>
      </c>
      <c r="BZ54" s="240">
        <f t="shared" si="73"/>
        <v>0</v>
      </c>
      <c r="CA54" s="240">
        <f t="shared" si="73"/>
        <v>0</v>
      </c>
      <c r="CB54" s="240">
        <f t="shared" si="73"/>
        <v>0</v>
      </c>
      <c r="CC54" s="240">
        <f t="shared" si="73"/>
        <v>0</v>
      </c>
      <c r="CD54" s="240">
        <f t="shared" si="73"/>
        <v>0</v>
      </c>
      <c r="CE54" s="240">
        <f t="shared" si="73"/>
        <v>0</v>
      </c>
      <c r="CF54" s="240">
        <f t="shared" si="73"/>
        <v>0</v>
      </c>
      <c r="CG54" s="240">
        <f t="shared" si="73"/>
        <v>0</v>
      </c>
      <c r="CH54" s="240">
        <f t="shared" si="73"/>
        <v>0</v>
      </c>
      <c r="CI54" s="240">
        <f t="shared" si="73"/>
        <v>0</v>
      </c>
      <c r="CJ54" s="240">
        <f t="shared" si="73"/>
        <v>0</v>
      </c>
      <c r="CK54" s="240">
        <f t="shared" si="74"/>
        <v>0</v>
      </c>
      <c r="CL54" s="240">
        <f t="shared" si="74"/>
        <v>0</v>
      </c>
      <c r="CM54" s="240">
        <f t="shared" si="74"/>
        <v>0</v>
      </c>
      <c r="CN54" s="240">
        <f t="shared" si="74"/>
        <v>0</v>
      </c>
      <c r="CO54" s="240">
        <f t="shared" si="74"/>
        <v>0</v>
      </c>
      <c r="CP54" s="240">
        <f t="shared" si="74"/>
        <v>0</v>
      </c>
      <c r="CQ54" s="240">
        <f t="shared" si="74"/>
        <v>0</v>
      </c>
      <c r="CR54" s="240">
        <f t="shared" si="74"/>
        <v>0</v>
      </c>
      <c r="CS54" s="240">
        <f t="shared" si="74"/>
        <v>0</v>
      </c>
      <c r="CT54" s="240">
        <f t="shared" si="74"/>
        <v>0</v>
      </c>
      <c r="CU54" s="240">
        <f t="shared" si="74"/>
        <v>0</v>
      </c>
      <c r="CV54" s="240">
        <f t="shared" si="74"/>
        <v>0</v>
      </c>
      <c r="CW54" s="240">
        <f t="shared" si="74"/>
        <v>0</v>
      </c>
      <c r="CX54" s="240">
        <f t="shared" si="74"/>
        <v>0</v>
      </c>
      <c r="CY54" s="240">
        <f t="shared" si="74"/>
        <v>0</v>
      </c>
      <c r="CZ54" s="240">
        <f t="shared" si="74"/>
        <v>0</v>
      </c>
      <c r="DA54" s="240">
        <f t="shared" si="75"/>
        <v>0</v>
      </c>
      <c r="DB54" s="240">
        <f t="shared" si="75"/>
        <v>0</v>
      </c>
      <c r="DC54" s="240">
        <f t="shared" si="75"/>
        <v>0</v>
      </c>
      <c r="DD54" s="240">
        <f t="shared" si="75"/>
        <v>0</v>
      </c>
      <c r="DE54" s="240">
        <f t="shared" si="75"/>
        <v>0</v>
      </c>
      <c r="DF54" s="240">
        <f t="shared" si="75"/>
        <v>0</v>
      </c>
      <c r="DG54" s="240">
        <f t="shared" si="75"/>
        <v>0</v>
      </c>
      <c r="DH54" s="240">
        <f t="shared" si="75"/>
        <v>0</v>
      </c>
      <c r="DI54" s="240">
        <f t="shared" si="75"/>
        <v>0</v>
      </c>
      <c r="DJ54" s="240">
        <f t="shared" si="75"/>
        <v>0</v>
      </c>
      <c r="DK54" s="240">
        <f t="shared" si="75"/>
        <v>0</v>
      </c>
      <c r="DL54" s="240">
        <f t="shared" si="75"/>
        <v>0</v>
      </c>
      <c r="DM54" s="240">
        <f t="shared" si="75"/>
        <v>0</v>
      </c>
      <c r="DN54" s="240">
        <f t="shared" si="75"/>
        <v>0</v>
      </c>
      <c r="DO54" s="240">
        <f t="shared" si="75"/>
        <v>0</v>
      </c>
      <c r="DP54" s="240">
        <f t="shared" si="75"/>
        <v>0</v>
      </c>
      <c r="DQ54" s="240">
        <f t="shared" si="76"/>
        <v>0</v>
      </c>
      <c r="DR54" s="240">
        <f t="shared" si="76"/>
        <v>0</v>
      </c>
      <c r="DS54" s="240">
        <f t="shared" si="76"/>
        <v>0</v>
      </c>
      <c r="DT54" s="240">
        <f t="shared" si="76"/>
        <v>0</v>
      </c>
      <c r="DU54" s="240">
        <f t="shared" si="76"/>
        <v>0</v>
      </c>
      <c r="DV54" s="240">
        <f t="shared" si="76"/>
        <v>0</v>
      </c>
      <c r="DW54" s="240">
        <f t="shared" si="76"/>
        <v>0</v>
      </c>
      <c r="DX54" s="240">
        <f t="shared" si="76"/>
        <v>0</v>
      </c>
      <c r="DY54" s="240">
        <f t="shared" si="76"/>
        <v>0</v>
      </c>
      <c r="DZ54" s="240">
        <f t="shared" si="76"/>
        <v>0</v>
      </c>
      <c r="EA54" s="240">
        <f t="shared" si="76"/>
        <v>0</v>
      </c>
      <c r="EB54" s="240">
        <f t="shared" si="76"/>
        <v>0</v>
      </c>
      <c r="EC54" s="240">
        <f t="shared" si="76"/>
        <v>0</v>
      </c>
      <c r="ED54" s="240">
        <f t="shared" si="76"/>
        <v>0</v>
      </c>
      <c r="EE54" s="240">
        <f t="shared" si="76"/>
        <v>0</v>
      </c>
      <c r="EF54" s="240">
        <f t="shared" si="76"/>
        <v>0</v>
      </c>
      <c r="EG54" s="240">
        <f t="shared" si="77"/>
        <v>0</v>
      </c>
      <c r="EH54" s="240">
        <f t="shared" si="77"/>
        <v>0</v>
      </c>
      <c r="EI54" s="240">
        <f t="shared" si="77"/>
        <v>0</v>
      </c>
      <c r="EJ54" s="240">
        <f t="shared" si="77"/>
        <v>0</v>
      </c>
      <c r="EK54" s="240">
        <f t="shared" si="77"/>
        <v>0</v>
      </c>
      <c r="EL54" s="240">
        <f t="shared" si="77"/>
        <v>0</v>
      </c>
      <c r="EM54" s="240">
        <f t="shared" si="77"/>
        <v>0</v>
      </c>
      <c r="EN54" s="240">
        <f t="shared" si="77"/>
        <v>0</v>
      </c>
      <c r="EO54" s="240">
        <f t="shared" si="77"/>
        <v>0</v>
      </c>
      <c r="EP54" s="240">
        <f t="shared" si="77"/>
        <v>0</v>
      </c>
      <c r="EQ54" s="240">
        <f t="shared" si="77"/>
        <v>0</v>
      </c>
      <c r="ER54" s="240">
        <f t="shared" si="77"/>
        <v>0</v>
      </c>
      <c r="ES54" s="240">
        <f t="shared" si="77"/>
        <v>0</v>
      </c>
      <c r="ET54" s="240">
        <f t="shared" si="77"/>
        <v>0</v>
      </c>
      <c r="EU54" s="240">
        <f t="shared" si="77"/>
        <v>0</v>
      </c>
      <c r="EV54" s="240">
        <f t="shared" si="77"/>
        <v>0</v>
      </c>
      <c r="EW54" s="240">
        <f t="shared" si="67"/>
        <v>0</v>
      </c>
      <c r="EX54" s="240">
        <f t="shared" si="67"/>
        <v>0</v>
      </c>
      <c r="EY54" s="240">
        <f t="shared" si="67"/>
        <v>0</v>
      </c>
      <c r="EZ54" s="240">
        <f t="shared" si="67"/>
        <v>0</v>
      </c>
      <c r="FA54" s="240">
        <f t="shared" si="67"/>
        <v>0</v>
      </c>
      <c r="FB54" s="240">
        <f t="shared" si="67"/>
        <v>0</v>
      </c>
      <c r="FC54" s="240">
        <f t="shared" si="67"/>
        <v>0</v>
      </c>
      <c r="FD54" s="240">
        <f t="shared" si="67"/>
        <v>0</v>
      </c>
      <c r="FE54" s="240">
        <f t="shared" si="67"/>
        <v>0</v>
      </c>
      <c r="FF54" s="240">
        <f t="shared" si="67"/>
        <v>0</v>
      </c>
      <c r="FG54" s="240">
        <f t="shared" si="68"/>
        <v>0</v>
      </c>
      <c r="FH54" s="240">
        <f t="shared" si="68"/>
        <v>0</v>
      </c>
      <c r="FI54" s="240">
        <f t="shared" si="68"/>
        <v>0</v>
      </c>
      <c r="FJ54" s="240">
        <f t="shared" si="68"/>
        <v>0</v>
      </c>
      <c r="FK54" s="240">
        <f t="shared" si="68"/>
        <v>0</v>
      </c>
      <c r="FL54" s="240">
        <f t="shared" si="68"/>
        <v>0</v>
      </c>
      <c r="FM54" s="240">
        <f t="shared" si="68"/>
        <v>0</v>
      </c>
      <c r="FN54" s="240">
        <f t="shared" si="68"/>
        <v>0</v>
      </c>
      <c r="FO54" s="90">
        <f t="shared" si="68"/>
        <v>0</v>
      </c>
    </row>
    <row r="55" spans="1:171" x14ac:dyDescent="0.4">
      <c r="C55" s="241"/>
      <c r="D55" s="251"/>
      <c r="E55" s="86"/>
      <c r="F55" s="93"/>
      <c r="G55" s="93"/>
      <c r="H55" s="242"/>
      <c r="I55" s="252"/>
      <c r="J55" s="252"/>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252"/>
      <c r="BM55" s="252"/>
      <c r="BN55" s="252"/>
      <c r="BO55" s="252"/>
      <c r="BP55" s="252"/>
      <c r="BQ55" s="252"/>
      <c r="BR55" s="252"/>
      <c r="BS55" s="252"/>
      <c r="BT55" s="252"/>
      <c r="BU55" s="252"/>
      <c r="BV55" s="252"/>
      <c r="BW55" s="252"/>
      <c r="BX55" s="252"/>
      <c r="BY55" s="252"/>
      <c r="BZ55" s="252"/>
      <c r="CA55" s="252"/>
      <c r="CB55" s="252"/>
      <c r="CC55" s="252"/>
      <c r="CD55" s="252"/>
      <c r="CE55" s="252"/>
      <c r="CF55" s="252"/>
      <c r="CG55" s="252"/>
      <c r="CH55" s="252"/>
      <c r="CI55" s="252"/>
      <c r="CJ55" s="252"/>
      <c r="CK55" s="252"/>
      <c r="CL55" s="252"/>
      <c r="CM55" s="252"/>
      <c r="CN55" s="252"/>
      <c r="CO55" s="252"/>
      <c r="CP55" s="252"/>
      <c r="CQ55" s="252"/>
      <c r="CR55" s="252"/>
      <c r="CS55" s="252"/>
      <c r="CT55" s="252"/>
      <c r="CU55" s="252"/>
      <c r="CV55" s="252"/>
      <c r="CW55" s="252"/>
      <c r="CX55" s="252"/>
      <c r="CY55" s="252"/>
      <c r="CZ55" s="252"/>
      <c r="DA55" s="252"/>
      <c r="DB55" s="252"/>
      <c r="DC55" s="252"/>
      <c r="DD55" s="252"/>
      <c r="DE55" s="252"/>
      <c r="DF55" s="252"/>
      <c r="DG55" s="252"/>
      <c r="DH55" s="252"/>
      <c r="DI55" s="252"/>
      <c r="DJ55" s="252"/>
      <c r="DK55" s="252"/>
      <c r="DL55" s="252"/>
      <c r="DM55" s="252"/>
      <c r="DN55" s="252"/>
      <c r="DO55" s="252"/>
      <c r="DP55" s="252"/>
      <c r="DQ55" s="252"/>
      <c r="DR55" s="252"/>
      <c r="DS55" s="252"/>
      <c r="DT55" s="252"/>
      <c r="DU55" s="252"/>
      <c r="DV55" s="252"/>
      <c r="DW55" s="252"/>
      <c r="DX55" s="252"/>
      <c r="DY55" s="252"/>
      <c r="DZ55" s="252"/>
      <c r="EA55" s="252"/>
      <c r="EB55" s="252"/>
      <c r="EC55" s="252"/>
      <c r="ED55" s="252"/>
      <c r="EE55" s="252"/>
      <c r="EF55" s="252"/>
      <c r="EG55" s="252"/>
      <c r="EH55" s="252"/>
      <c r="EI55" s="252"/>
      <c r="EJ55" s="252"/>
      <c r="EK55" s="252"/>
      <c r="EL55" s="252"/>
      <c r="EM55" s="252"/>
      <c r="EN55" s="252"/>
      <c r="EO55" s="252"/>
      <c r="EP55" s="252"/>
      <c r="EQ55" s="252"/>
      <c r="ER55" s="252"/>
      <c r="ES55" s="252"/>
      <c r="ET55" s="252"/>
      <c r="EU55" s="252"/>
      <c r="EV55" s="252"/>
      <c r="EW55" s="252"/>
      <c r="EX55" s="252"/>
      <c r="EY55" s="252"/>
      <c r="EZ55" s="252"/>
      <c r="FA55" s="252"/>
      <c r="FB55" s="252"/>
      <c r="FC55" s="252"/>
      <c r="FD55" s="252"/>
      <c r="FE55" s="252"/>
      <c r="FF55" s="252"/>
      <c r="FG55" s="252"/>
      <c r="FH55" s="252"/>
      <c r="FI55" s="252"/>
      <c r="FJ55" s="252"/>
      <c r="FK55" s="252"/>
      <c r="FL55" s="252"/>
      <c r="FM55" s="252"/>
      <c r="FN55" s="252"/>
      <c r="FO55" s="252"/>
    </row>
    <row r="56" spans="1:171" x14ac:dyDescent="0.4">
      <c r="B56" s="244" t="s">
        <v>106</v>
      </c>
      <c r="C56" s="306">
        <f>SUM(C44:C54)</f>
        <v>840000</v>
      </c>
      <c r="D56" s="306">
        <f>SUM(D44:D55)</f>
        <v>0</v>
      </c>
      <c r="E56" s="245">
        <f>SUM(E44:E54)</f>
        <v>6000.0000000000009</v>
      </c>
      <c r="F56" s="307">
        <f t="array" ref="F56">MIN(IF($C$44:$C$54&gt;0,F44:F54))</f>
        <v>3</v>
      </c>
      <c r="G56" s="307">
        <f t="array" ref="G56">MAX(IF($C$44:$C$54&gt;0,G44:G54))</f>
        <v>27</v>
      </c>
      <c r="H56" s="308">
        <f>G56-F56+1</f>
        <v>25</v>
      </c>
      <c r="I56" s="245">
        <f>SUM(I44:I54)</f>
        <v>0</v>
      </c>
      <c r="J56" s="245">
        <f t="shared" ref="J56:BU56" si="78">SUM(J44:J54)</f>
        <v>0</v>
      </c>
      <c r="K56" s="245">
        <f t="shared" si="78"/>
        <v>33600</v>
      </c>
      <c r="L56" s="245">
        <f t="shared" si="78"/>
        <v>33600</v>
      </c>
      <c r="M56" s="245">
        <f t="shared" si="78"/>
        <v>33600</v>
      </c>
      <c r="N56" s="245">
        <f t="shared" si="78"/>
        <v>33600</v>
      </c>
      <c r="O56" s="245">
        <f t="shared" si="78"/>
        <v>33600</v>
      </c>
      <c r="P56" s="245">
        <f t="shared" si="78"/>
        <v>33600</v>
      </c>
      <c r="Q56" s="245">
        <f t="shared" si="78"/>
        <v>33600</v>
      </c>
      <c r="R56" s="245">
        <f t="shared" si="78"/>
        <v>33600</v>
      </c>
      <c r="S56" s="245">
        <f t="shared" si="78"/>
        <v>33600</v>
      </c>
      <c r="T56" s="245">
        <f t="shared" si="78"/>
        <v>33600</v>
      </c>
      <c r="U56" s="245">
        <f t="shared" si="78"/>
        <v>33600</v>
      </c>
      <c r="V56" s="245">
        <f t="shared" si="78"/>
        <v>33600</v>
      </c>
      <c r="W56" s="245">
        <f t="shared" si="78"/>
        <v>33600</v>
      </c>
      <c r="X56" s="245">
        <f t="shared" si="78"/>
        <v>33600</v>
      </c>
      <c r="Y56" s="245">
        <f t="shared" si="78"/>
        <v>33600</v>
      </c>
      <c r="Z56" s="245">
        <f t="shared" si="78"/>
        <v>33600</v>
      </c>
      <c r="AA56" s="245">
        <f t="shared" si="78"/>
        <v>33600</v>
      </c>
      <c r="AB56" s="245">
        <f t="shared" si="78"/>
        <v>33600</v>
      </c>
      <c r="AC56" s="245">
        <f t="shared" si="78"/>
        <v>33600</v>
      </c>
      <c r="AD56" s="245">
        <f t="shared" si="78"/>
        <v>33600</v>
      </c>
      <c r="AE56" s="245">
        <f t="shared" si="78"/>
        <v>33600</v>
      </c>
      <c r="AF56" s="245">
        <f t="shared" si="78"/>
        <v>33600</v>
      </c>
      <c r="AG56" s="245">
        <f t="shared" si="78"/>
        <v>33600</v>
      </c>
      <c r="AH56" s="245">
        <f t="shared" si="78"/>
        <v>33600</v>
      </c>
      <c r="AI56" s="245">
        <f t="shared" si="78"/>
        <v>33600</v>
      </c>
      <c r="AJ56" s="245">
        <f t="shared" si="78"/>
        <v>0</v>
      </c>
      <c r="AK56" s="245">
        <f t="shared" si="78"/>
        <v>0</v>
      </c>
      <c r="AL56" s="245">
        <f t="shared" si="78"/>
        <v>0</v>
      </c>
      <c r="AM56" s="245">
        <f t="shared" si="78"/>
        <v>0</v>
      </c>
      <c r="AN56" s="245">
        <f t="shared" si="78"/>
        <v>0</v>
      </c>
      <c r="AO56" s="245">
        <f t="shared" si="78"/>
        <v>0</v>
      </c>
      <c r="AP56" s="245">
        <f t="shared" si="78"/>
        <v>0</v>
      </c>
      <c r="AQ56" s="245">
        <f t="shared" si="78"/>
        <v>0</v>
      </c>
      <c r="AR56" s="245">
        <f t="shared" si="78"/>
        <v>0</v>
      </c>
      <c r="AS56" s="245">
        <f t="shared" si="78"/>
        <v>0</v>
      </c>
      <c r="AT56" s="245">
        <f t="shared" si="78"/>
        <v>0</v>
      </c>
      <c r="AU56" s="245">
        <f t="shared" si="78"/>
        <v>0</v>
      </c>
      <c r="AV56" s="245">
        <f t="shared" si="78"/>
        <v>0</v>
      </c>
      <c r="AW56" s="245">
        <f t="shared" si="78"/>
        <v>0</v>
      </c>
      <c r="AX56" s="245">
        <f t="shared" si="78"/>
        <v>0</v>
      </c>
      <c r="AY56" s="245">
        <f t="shared" si="78"/>
        <v>0</v>
      </c>
      <c r="AZ56" s="245">
        <f t="shared" si="78"/>
        <v>0</v>
      </c>
      <c r="BA56" s="245">
        <f t="shared" si="78"/>
        <v>0</v>
      </c>
      <c r="BB56" s="245">
        <f t="shared" si="78"/>
        <v>0</v>
      </c>
      <c r="BC56" s="245">
        <f t="shared" si="78"/>
        <v>0</v>
      </c>
      <c r="BD56" s="245">
        <f t="shared" si="78"/>
        <v>0</v>
      </c>
      <c r="BE56" s="245">
        <f t="shared" si="78"/>
        <v>0</v>
      </c>
      <c r="BF56" s="245">
        <f t="shared" si="78"/>
        <v>0</v>
      </c>
      <c r="BG56" s="245">
        <f t="shared" si="78"/>
        <v>0</v>
      </c>
      <c r="BH56" s="245">
        <f t="shared" si="78"/>
        <v>0</v>
      </c>
      <c r="BI56" s="245">
        <f t="shared" si="78"/>
        <v>0</v>
      </c>
      <c r="BJ56" s="245">
        <f t="shared" si="78"/>
        <v>0</v>
      </c>
      <c r="BK56" s="245">
        <f t="shared" si="78"/>
        <v>0</v>
      </c>
      <c r="BL56" s="245">
        <f t="shared" si="78"/>
        <v>0</v>
      </c>
      <c r="BM56" s="245">
        <f t="shared" si="78"/>
        <v>0</v>
      </c>
      <c r="BN56" s="245">
        <f t="shared" si="78"/>
        <v>0</v>
      </c>
      <c r="BO56" s="245">
        <f t="shared" si="78"/>
        <v>0</v>
      </c>
      <c r="BP56" s="245">
        <f t="shared" si="78"/>
        <v>0</v>
      </c>
      <c r="BQ56" s="245">
        <f t="shared" si="78"/>
        <v>0</v>
      </c>
      <c r="BR56" s="245">
        <f t="shared" si="78"/>
        <v>0</v>
      </c>
      <c r="BS56" s="245">
        <f t="shared" si="78"/>
        <v>0</v>
      </c>
      <c r="BT56" s="245">
        <f t="shared" si="78"/>
        <v>0</v>
      </c>
      <c r="BU56" s="245">
        <f t="shared" si="78"/>
        <v>0</v>
      </c>
      <c r="BV56" s="245">
        <f t="shared" ref="BV56:EG56" si="79">SUM(BV44:BV54)</f>
        <v>0</v>
      </c>
      <c r="BW56" s="245">
        <f t="shared" si="79"/>
        <v>0</v>
      </c>
      <c r="BX56" s="245">
        <f t="shared" si="79"/>
        <v>0</v>
      </c>
      <c r="BY56" s="245">
        <f t="shared" si="79"/>
        <v>0</v>
      </c>
      <c r="BZ56" s="245">
        <f t="shared" si="79"/>
        <v>0</v>
      </c>
      <c r="CA56" s="245">
        <f t="shared" si="79"/>
        <v>0</v>
      </c>
      <c r="CB56" s="245">
        <f t="shared" si="79"/>
        <v>0</v>
      </c>
      <c r="CC56" s="245">
        <f t="shared" si="79"/>
        <v>0</v>
      </c>
      <c r="CD56" s="245">
        <f t="shared" si="79"/>
        <v>0</v>
      </c>
      <c r="CE56" s="245">
        <f t="shared" si="79"/>
        <v>0</v>
      </c>
      <c r="CF56" s="245">
        <f t="shared" si="79"/>
        <v>0</v>
      </c>
      <c r="CG56" s="245">
        <f t="shared" si="79"/>
        <v>0</v>
      </c>
      <c r="CH56" s="245">
        <f t="shared" si="79"/>
        <v>0</v>
      </c>
      <c r="CI56" s="245">
        <f t="shared" si="79"/>
        <v>0</v>
      </c>
      <c r="CJ56" s="245">
        <f t="shared" si="79"/>
        <v>0</v>
      </c>
      <c r="CK56" s="245">
        <f t="shared" si="79"/>
        <v>0</v>
      </c>
      <c r="CL56" s="245">
        <f t="shared" si="79"/>
        <v>0</v>
      </c>
      <c r="CM56" s="245">
        <f t="shared" si="79"/>
        <v>0</v>
      </c>
      <c r="CN56" s="245">
        <f t="shared" si="79"/>
        <v>0</v>
      </c>
      <c r="CO56" s="245">
        <f t="shared" si="79"/>
        <v>0</v>
      </c>
      <c r="CP56" s="245">
        <f t="shared" si="79"/>
        <v>0</v>
      </c>
      <c r="CQ56" s="245">
        <f t="shared" si="79"/>
        <v>0</v>
      </c>
      <c r="CR56" s="245">
        <f t="shared" si="79"/>
        <v>0</v>
      </c>
      <c r="CS56" s="245">
        <f t="shared" si="79"/>
        <v>0</v>
      </c>
      <c r="CT56" s="245">
        <f t="shared" si="79"/>
        <v>0</v>
      </c>
      <c r="CU56" s="245">
        <f t="shared" si="79"/>
        <v>0</v>
      </c>
      <c r="CV56" s="245">
        <f t="shared" si="79"/>
        <v>0</v>
      </c>
      <c r="CW56" s="245">
        <f t="shared" si="79"/>
        <v>0</v>
      </c>
      <c r="CX56" s="245">
        <f t="shared" si="79"/>
        <v>0</v>
      </c>
      <c r="CY56" s="245">
        <f t="shared" si="79"/>
        <v>0</v>
      </c>
      <c r="CZ56" s="245">
        <f t="shared" si="79"/>
        <v>0</v>
      </c>
      <c r="DA56" s="245">
        <f t="shared" si="79"/>
        <v>0</v>
      </c>
      <c r="DB56" s="245">
        <f t="shared" si="79"/>
        <v>0</v>
      </c>
      <c r="DC56" s="245">
        <f t="shared" si="79"/>
        <v>0</v>
      </c>
      <c r="DD56" s="245">
        <f t="shared" si="79"/>
        <v>0</v>
      </c>
      <c r="DE56" s="245">
        <f t="shared" si="79"/>
        <v>0</v>
      </c>
      <c r="DF56" s="245">
        <f t="shared" si="79"/>
        <v>0</v>
      </c>
      <c r="DG56" s="245">
        <f t="shared" si="79"/>
        <v>0</v>
      </c>
      <c r="DH56" s="245">
        <f t="shared" si="79"/>
        <v>0</v>
      </c>
      <c r="DI56" s="245">
        <f t="shared" si="79"/>
        <v>0</v>
      </c>
      <c r="DJ56" s="245">
        <f t="shared" si="79"/>
        <v>0</v>
      </c>
      <c r="DK56" s="245">
        <f t="shared" si="79"/>
        <v>0</v>
      </c>
      <c r="DL56" s="245">
        <f t="shared" si="79"/>
        <v>0</v>
      </c>
      <c r="DM56" s="245">
        <f t="shared" si="79"/>
        <v>0</v>
      </c>
      <c r="DN56" s="245">
        <f t="shared" si="79"/>
        <v>0</v>
      </c>
      <c r="DO56" s="245">
        <f t="shared" si="79"/>
        <v>0</v>
      </c>
      <c r="DP56" s="245">
        <f t="shared" si="79"/>
        <v>0</v>
      </c>
      <c r="DQ56" s="245">
        <f t="shared" si="79"/>
        <v>0</v>
      </c>
      <c r="DR56" s="245">
        <f t="shared" si="79"/>
        <v>0</v>
      </c>
      <c r="DS56" s="245">
        <f t="shared" si="79"/>
        <v>0</v>
      </c>
      <c r="DT56" s="245">
        <f t="shared" si="79"/>
        <v>0</v>
      </c>
      <c r="DU56" s="245">
        <f t="shared" si="79"/>
        <v>0</v>
      </c>
      <c r="DV56" s="245">
        <f t="shared" si="79"/>
        <v>0</v>
      </c>
      <c r="DW56" s="245">
        <f t="shared" si="79"/>
        <v>0</v>
      </c>
      <c r="DX56" s="245">
        <f t="shared" si="79"/>
        <v>0</v>
      </c>
      <c r="DY56" s="245">
        <f t="shared" si="79"/>
        <v>0</v>
      </c>
      <c r="DZ56" s="245">
        <f t="shared" si="79"/>
        <v>0</v>
      </c>
      <c r="EA56" s="245">
        <f t="shared" si="79"/>
        <v>0</v>
      </c>
      <c r="EB56" s="245">
        <f t="shared" si="79"/>
        <v>0</v>
      </c>
      <c r="EC56" s="245">
        <f t="shared" si="79"/>
        <v>0</v>
      </c>
      <c r="ED56" s="245">
        <f t="shared" si="79"/>
        <v>0</v>
      </c>
      <c r="EE56" s="245">
        <f t="shared" si="79"/>
        <v>0</v>
      </c>
      <c r="EF56" s="245">
        <f t="shared" si="79"/>
        <v>0</v>
      </c>
      <c r="EG56" s="245">
        <f t="shared" si="79"/>
        <v>0</v>
      </c>
      <c r="EH56" s="245">
        <f t="shared" ref="EH56:FO56" si="80">SUM(EH44:EH54)</f>
        <v>0</v>
      </c>
      <c r="EI56" s="245">
        <f t="shared" si="80"/>
        <v>0</v>
      </c>
      <c r="EJ56" s="245">
        <f t="shared" si="80"/>
        <v>0</v>
      </c>
      <c r="EK56" s="245">
        <f t="shared" si="80"/>
        <v>0</v>
      </c>
      <c r="EL56" s="245">
        <f t="shared" si="80"/>
        <v>0</v>
      </c>
      <c r="EM56" s="245">
        <f t="shared" si="80"/>
        <v>0</v>
      </c>
      <c r="EN56" s="245">
        <f t="shared" si="80"/>
        <v>0</v>
      </c>
      <c r="EO56" s="245">
        <f t="shared" si="80"/>
        <v>0</v>
      </c>
      <c r="EP56" s="245">
        <f t="shared" si="80"/>
        <v>0</v>
      </c>
      <c r="EQ56" s="245">
        <f t="shared" si="80"/>
        <v>0</v>
      </c>
      <c r="ER56" s="245">
        <f t="shared" si="80"/>
        <v>0</v>
      </c>
      <c r="ES56" s="245">
        <f t="shared" si="80"/>
        <v>0</v>
      </c>
      <c r="ET56" s="245">
        <f t="shared" si="80"/>
        <v>0</v>
      </c>
      <c r="EU56" s="245">
        <f t="shared" si="80"/>
        <v>0</v>
      </c>
      <c r="EV56" s="245">
        <f t="shared" si="80"/>
        <v>0</v>
      </c>
      <c r="EW56" s="245">
        <f t="shared" si="80"/>
        <v>0</v>
      </c>
      <c r="EX56" s="245">
        <f t="shared" si="80"/>
        <v>0</v>
      </c>
      <c r="EY56" s="245">
        <f t="shared" si="80"/>
        <v>0</v>
      </c>
      <c r="EZ56" s="245">
        <f t="shared" si="80"/>
        <v>0</v>
      </c>
      <c r="FA56" s="245">
        <f t="shared" si="80"/>
        <v>0</v>
      </c>
      <c r="FB56" s="245">
        <f t="shared" si="80"/>
        <v>0</v>
      </c>
      <c r="FC56" s="245">
        <f t="shared" si="80"/>
        <v>0</v>
      </c>
      <c r="FD56" s="245">
        <f t="shared" si="80"/>
        <v>0</v>
      </c>
      <c r="FE56" s="245">
        <f t="shared" si="80"/>
        <v>0</v>
      </c>
      <c r="FF56" s="245">
        <f t="shared" si="80"/>
        <v>0</v>
      </c>
      <c r="FG56" s="245">
        <f t="shared" si="80"/>
        <v>0</v>
      </c>
      <c r="FH56" s="245">
        <f t="shared" si="80"/>
        <v>0</v>
      </c>
      <c r="FI56" s="245">
        <f t="shared" si="80"/>
        <v>0</v>
      </c>
      <c r="FJ56" s="245">
        <f t="shared" si="80"/>
        <v>0</v>
      </c>
      <c r="FK56" s="245">
        <f t="shared" si="80"/>
        <v>0</v>
      </c>
      <c r="FL56" s="245">
        <f t="shared" si="80"/>
        <v>0</v>
      </c>
      <c r="FM56" s="245">
        <f t="shared" si="80"/>
        <v>0</v>
      </c>
      <c r="FN56" s="245">
        <f t="shared" si="80"/>
        <v>0</v>
      </c>
      <c r="FO56" s="245">
        <f t="shared" si="80"/>
        <v>0</v>
      </c>
    </row>
    <row r="57" spans="1:171" x14ac:dyDescent="0.4">
      <c r="A57" s="247">
        <v>0.1</v>
      </c>
      <c r="B57" s="220" t="s">
        <v>107</v>
      </c>
      <c r="C57" s="309">
        <f>A57*C56</f>
        <v>84000</v>
      </c>
      <c r="D57" s="310">
        <f>SUM(I57:FO57)-C57</f>
        <v>0</v>
      </c>
      <c r="E57" s="225">
        <f>IFERROR(C57/UNITS,0)</f>
        <v>600</v>
      </c>
      <c r="F57" s="311">
        <f>F56</f>
        <v>3</v>
      </c>
      <c r="G57" s="311">
        <f>G56</f>
        <v>27</v>
      </c>
      <c r="H57" s="312">
        <f t="shared" ref="H57:H58" si="81">G57-F57+1</f>
        <v>25</v>
      </c>
      <c r="I57" s="225">
        <f t="shared" ref="I57:BT58" si="82">IF(AND(I$1&gt;=$F57,I$1&lt;=$G57),$C57/($G57-$F57+1),0)</f>
        <v>0</v>
      </c>
      <c r="J57" s="225">
        <f t="shared" si="82"/>
        <v>0</v>
      </c>
      <c r="K57" s="225">
        <f t="shared" si="82"/>
        <v>3360</v>
      </c>
      <c r="L57" s="225">
        <f t="shared" si="82"/>
        <v>3360</v>
      </c>
      <c r="M57" s="225">
        <f t="shared" si="82"/>
        <v>3360</v>
      </c>
      <c r="N57" s="225">
        <f t="shared" si="82"/>
        <v>3360</v>
      </c>
      <c r="O57" s="225">
        <f t="shared" si="82"/>
        <v>3360</v>
      </c>
      <c r="P57" s="225">
        <f t="shared" si="82"/>
        <v>3360</v>
      </c>
      <c r="Q57" s="225">
        <f t="shared" si="82"/>
        <v>3360</v>
      </c>
      <c r="R57" s="225">
        <f t="shared" si="82"/>
        <v>3360</v>
      </c>
      <c r="S57" s="225">
        <f t="shared" si="82"/>
        <v>3360</v>
      </c>
      <c r="T57" s="225">
        <f t="shared" si="82"/>
        <v>3360</v>
      </c>
      <c r="U57" s="225">
        <f t="shared" si="82"/>
        <v>3360</v>
      </c>
      <c r="V57" s="225">
        <f t="shared" si="82"/>
        <v>3360</v>
      </c>
      <c r="W57" s="225">
        <f t="shared" si="82"/>
        <v>3360</v>
      </c>
      <c r="X57" s="225">
        <f t="shared" si="82"/>
        <v>3360</v>
      </c>
      <c r="Y57" s="225">
        <f t="shared" si="82"/>
        <v>3360</v>
      </c>
      <c r="Z57" s="225">
        <f t="shared" si="82"/>
        <v>3360</v>
      </c>
      <c r="AA57" s="225">
        <f t="shared" si="82"/>
        <v>3360</v>
      </c>
      <c r="AB57" s="225">
        <f t="shared" si="82"/>
        <v>3360</v>
      </c>
      <c r="AC57" s="225">
        <f t="shared" si="82"/>
        <v>3360</v>
      </c>
      <c r="AD57" s="225">
        <f t="shared" si="82"/>
        <v>3360</v>
      </c>
      <c r="AE57" s="225">
        <f t="shared" si="82"/>
        <v>3360</v>
      </c>
      <c r="AF57" s="225">
        <f t="shared" si="82"/>
        <v>3360</v>
      </c>
      <c r="AG57" s="225">
        <f t="shared" si="82"/>
        <v>3360</v>
      </c>
      <c r="AH57" s="225">
        <f t="shared" si="82"/>
        <v>3360</v>
      </c>
      <c r="AI57" s="225">
        <f t="shared" si="82"/>
        <v>3360</v>
      </c>
      <c r="AJ57" s="225">
        <f t="shared" si="82"/>
        <v>0</v>
      </c>
      <c r="AK57" s="225">
        <f t="shared" si="82"/>
        <v>0</v>
      </c>
      <c r="AL57" s="225">
        <f t="shared" si="82"/>
        <v>0</v>
      </c>
      <c r="AM57" s="225">
        <f t="shared" si="82"/>
        <v>0</v>
      </c>
      <c r="AN57" s="225">
        <f t="shared" si="82"/>
        <v>0</v>
      </c>
      <c r="AO57" s="225">
        <f t="shared" si="82"/>
        <v>0</v>
      </c>
      <c r="AP57" s="225">
        <f t="shared" si="82"/>
        <v>0</v>
      </c>
      <c r="AQ57" s="225">
        <f t="shared" si="82"/>
        <v>0</v>
      </c>
      <c r="AR57" s="225">
        <f t="shared" si="82"/>
        <v>0</v>
      </c>
      <c r="AS57" s="225">
        <f t="shared" si="82"/>
        <v>0</v>
      </c>
      <c r="AT57" s="225">
        <f t="shared" si="82"/>
        <v>0</v>
      </c>
      <c r="AU57" s="225">
        <f t="shared" si="82"/>
        <v>0</v>
      </c>
      <c r="AV57" s="225">
        <f t="shared" si="82"/>
        <v>0</v>
      </c>
      <c r="AW57" s="225">
        <f t="shared" si="82"/>
        <v>0</v>
      </c>
      <c r="AX57" s="225">
        <f t="shared" si="82"/>
        <v>0</v>
      </c>
      <c r="AY57" s="225">
        <f t="shared" si="82"/>
        <v>0</v>
      </c>
      <c r="AZ57" s="225">
        <f t="shared" si="82"/>
        <v>0</v>
      </c>
      <c r="BA57" s="225">
        <f t="shared" si="82"/>
        <v>0</v>
      </c>
      <c r="BB57" s="225">
        <f t="shared" si="82"/>
        <v>0</v>
      </c>
      <c r="BC57" s="225">
        <f t="shared" si="82"/>
        <v>0</v>
      </c>
      <c r="BD57" s="225">
        <f t="shared" si="82"/>
        <v>0</v>
      </c>
      <c r="BE57" s="225">
        <f t="shared" si="82"/>
        <v>0</v>
      </c>
      <c r="BF57" s="225">
        <f t="shared" si="82"/>
        <v>0</v>
      </c>
      <c r="BG57" s="225">
        <f t="shared" si="82"/>
        <v>0</v>
      </c>
      <c r="BH57" s="225">
        <f t="shared" si="82"/>
        <v>0</v>
      </c>
      <c r="BI57" s="225">
        <f t="shared" si="82"/>
        <v>0</v>
      </c>
      <c r="BJ57" s="225">
        <f t="shared" si="82"/>
        <v>0</v>
      </c>
      <c r="BK57" s="225">
        <f t="shared" si="82"/>
        <v>0</v>
      </c>
      <c r="BL57" s="225">
        <f t="shared" si="82"/>
        <v>0</v>
      </c>
      <c r="BM57" s="225">
        <f t="shared" si="82"/>
        <v>0</v>
      </c>
      <c r="BN57" s="225">
        <f t="shared" si="82"/>
        <v>0</v>
      </c>
      <c r="BO57" s="225">
        <f t="shared" si="82"/>
        <v>0</v>
      </c>
      <c r="BP57" s="225">
        <f t="shared" si="82"/>
        <v>0</v>
      </c>
      <c r="BQ57" s="225">
        <f t="shared" si="82"/>
        <v>0</v>
      </c>
      <c r="BR57" s="225">
        <f t="shared" si="82"/>
        <v>0</v>
      </c>
      <c r="BS57" s="225">
        <f t="shared" si="82"/>
        <v>0</v>
      </c>
      <c r="BT57" s="225">
        <f t="shared" si="82"/>
        <v>0</v>
      </c>
      <c r="BU57" s="225">
        <f t="shared" ref="BU57:EF58" si="83">IF(AND(BU$1&gt;=$F57,BU$1&lt;=$G57),$C57/($G57-$F57+1),0)</f>
        <v>0</v>
      </c>
      <c r="BV57" s="225">
        <f t="shared" si="83"/>
        <v>0</v>
      </c>
      <c r="BW57" s="225">
        <f t="shared" si="83"/>
        <v>0</v>
      </c>
      <c r="BX57" s="225">
        <f t="shared" si="83"/>
        <v>0</v>
      </c>
      <c r="BY57" s="225">
        <f t="shared" si="83"/>
        <v>0</v>
      </c>
      <c r="BZ57" s="225">
        <f t="shared" si="83"/>
        <v>0</v>
      </c>
      <c r="CA57" s="225">
        <f t="shared" si="83"/>
        <v>0</v>
      </c>
      <c r="CB57" s="225">
        <f t="shared" si="83"/>
        <v>0</v>
      </c>
      <c r="CC57" s="225">
        <f t="shared" si="83"/>
        <v>0</v>
      </c>
      <c r="CD57" s="225">
        <f t="shared" si="83"/>
        <v>0</v>
      </c>
      <c r="CE57" s="225">
        <f t="shared" si="83"/>
        <v>0</v>
      </c>
      <c r="CF57" s="225">
        <f t="shared" si="83"/>
        <v>0</v>
      </c>
      <c r="CG57" s="225">
        <f t="shared" si="83"/>
        <v>0</v>
      </c>
      <c r="CH57" s="225">
        <f t="shared" si="83"/>
        <v>0</v>
      </c>
      <c r="CI57" s="225">
        <f t="shared" si="83"/>
        <v>0</v>
      </c>
      <c r="CJ57" s="225">
        <f t="shared" si="83"/>
        <v>0</v>
      </c>
      <c r="CK57" s="225">
        <f t="shared" si="83"/>
        <v>0</v>
      </c>
      <c r="CL57" s="225">
        <f t="shared" si="83"/>
        <v>0</v>
      </c>
      <c r="CM57" s="225">
        <f t="shared" si="83"/>
        <v>0</v>
      </c>
      <c r="CN57" s="225">
        <f t="shared" si="83"/>
        <v>0</v>
      </c>
      <c r="CO57" s="225">
        <f t="shared" si="83"/>
        <v>0</v>
      </c>
      <c r="CP57" s="225">
        <f t="shared" si="83"/>
        <v>0</v>
      </c>
      <c r="CQ57" s="225">
        <f t="shared" si="83"/>
        <v>0</v>
      </c>
      <c r="CR57" s="225">
        <f t="shared" si="83"/>
        <v>0</v>
      </c>
      <c r="CS57" s="225">
        <f t="shared" si="83"/>
        <v>0</v>
      </c>
      <c r="CT57" s="225">
        <f t="shared" si="83"/>
        <v>0</v>
      </c>
      <c r="CU57" s="225">
        <f t="shared" si="83"/>
        <v>0</v>
      </c>
      <c r="CV57" s="225">
        <f t="shared" si="83"/>
        <v>0</v>
      </c>
      <c r="CW57" s="225">
        <f t="shared" si="83"/>
        <v>0</v>
      </c>
      <c r="CX57" s="225">
        <f t="shared" si="83"/>
        <v>0</v>
      </c>
      <c r="CY57" s="225">
        <f t="shared" si="83"/>
        <v>0</v>
      </c>
      <c r="CZ57" s="225">
        <f t="shared" si="83"/>
        <v>0</v>
      </c>
      <c r="DA57" s="225">
        <f t="shared" si="83"/>
        <v>0</v>
      </c>
      <c r="DB57" s="225">
        <f t="shared" si="83"/>
        <v>0</v>
      </c>
      <c r="DC57" s="225">
        <f t="shared" si="83"/>
        <v>0</v>
      </c>
      <c r="DD57" s="225">
        <f t="shared" si="83"/>
        <v>0</v>
      </c>
      <c r="DE57" s="225">
        <f t="shared" si="83"/>
        <v>0</v>
      </c>
      <c r="DF57" s="225">
        <f t="shared" si="83"/>
        <v>0</v>
      </c>
      <c r="DG57" s="225">
        <f t="shared" si="83"/>
        <v>0</v>
      </c>
      <c r="DH57" s="225">
        <f t="shared" si="83"/>
        <v>0</v>
      </c>
      <c r="DI57" s="225">
        <f t="shared" si="83"/>
        <v>0</v>
      </c>
      <c r="DJ57" s="225">
        <f t="shared" si="83"/>
        <v>0</v>
      </c>
      <c r="DK57" s="225">
        <f t="shared" si="83"/>
        <v>0</v>
      </c>
      <c r="DL57" s="225">
        <f t="shared" si="83"/>
        <v>0</v>
      </c>
      <c r="DM57" s="225">
        <f t="shared" si="83"/>
        <v>0</v>
      </c>
      <c r="DN57" s="225">
        <f t="shared" si="83"/>
        <v>0</v>
      </c>
      <c r="DO57" s="225">
        <f t="shared" si="83"/>
        <v>0</v>
      </c>
      <c r="DP57" s="225">
        <f t="shared" si="83"/>
        <v>0</v>
      </c>
      <c r="DQ57" s="225">
        <f t="shared" si="83"/>
        <v>0</v>
      </c>
      <c r="DR57" s="225">
        <f t="shared" si="83"/>
        <v>0</v>
      </c>
      <c r="DS57" s="225">
        <f t="shared" si="83"/>
        <v>0</v>
      </c>
      <c r="DT57" s="225">
        <f t="shared" si="83"/>
        <v>0</v>
      </c>
      <c r="DU57" s="225">
        <f t="shared" si="83"/>
        <v>0</v>
      </c>
      <c r="DV57" s="225">
        <f t="shared" si="83"/>
        <v>0</v>
      </c>
      <c r="DW57" s="225">
        <f t="shared" si="83"/>
        <v>0</v>
      </c>
      <c r="DX57" s="225">
        <f t="shared" si="83"/>
        <v>0</v>
      </c>
      <c r="DY57" s="225">
        <f t="shared" si="83"/>
        <v>0</v>
      </c>
      <c r="DZ57" s="225">
        <f t="shared" si="83"/>
        <v>0</v>
      </c>
      <c r="EA57" s="225">
        <f t="shared" si="83"/>
        <v>0</v>
      </c>
      <c r="EB57" s="225">
        <f t="shared" si="83"/>
        <v>0</v>
      </c>
      <c r="EC57" s="225">
        <f t="shared" si="83"/>
        <v>0</v>
      </c>
      <c r="ED57" s="225">
        <f t="shared" si="83"/>
        <v>0</v>
      </c>
      <c r="EE57" s="225">
        <f t="shared" si="83"/>
        <v>0</v>
      </c>
      <c r="EF57" s="225">
        <f t="shared" si="83"/>
        <v>0</v>
      </c>
      <c r="EG57" s="225">
        <f t="shared" ref="EG57:FO58" si="84">IF(AND(EG$1&gt;=$F57,EG$1&lt;=$G57),$C57/($G57-$F57+1),0)</f>
        <v>0</v>
      </c>
      <c r="EH57" s="225">
        <f t="shared" si="84"/>
        <v>0</v>
      </c>
      <c r="EI57" s="225">
        <f t="shared" si="84"/>
        <v>0</v>
      </c>
      <c r="EJ57" s="225">
        <f t="shared" si="84"/>
        <v>0</v>
      </c>
      <c r="EK57" s="225">
        <f t="shared" si="84"/>
        <v>0</v>
      </c>
      <c r="EL57" s="225">
        <f t="shared" si="84"/>
        <v>0</v>
      </c>
      <c r="EM57" s="225">
        <f t="shared" si="84"/>
        <v>0</v>
      </c>
      <c r="EN57" s="225">
        <f t="shared" si="84"/>
        <v>0</v>
      </c>
      <c r="EO57" s="225">
        <f t="shared" si="84"/>
        <v>0</v>
      </c>
      <c r="EP57" s="225">
        <f t="shared" si="84"/>
        <v>0</v>
      </c>
      <c r="EQ57" s="225">
        <f t="shared" si="84"/>
        <v>0</v>
      </c>
      <c r="ER57" s="225">
        <f t="shared" si="84"/>
        <v>0</v>
      </c>
      <c r="ES57" s="225">
        <f t="shared" si="84"/>
        <v>0</v>
      </c>
      <c r="ET57" s="225">
        <f t="shared" si="84"/>
        <v>0</v>
      </c>
      <c r="EU57" s="225">
        <f t="shared" si="84"/>
        <v>0</v>
      </c>
      <c r="EV57" s="225">
        <f t="shared" si="84"/>
        <v>0</v>
      </c>
      <c r="EW57" s="225">
        <f t="shared" si="84"/>
        <v>0</v>
      </c>
      <c r="EX57" s="225">
        <f t="shared" si="84"/>
        <v>0</v>
      </c>
      <c r="EY57" s="225">
        <f t="shared" si="84"/>
        <v>0</v>
      </c>
      <c r="EZ57" s="225">
        <f t="shared" si="84"/>
        <v>0</v>
      </c>
      <c r="FA57" s="225">
        <f t="shared" si="84"/>
        <v>0</v>
      </c>
      <c r="FB57" s="225">
        <f t="shared" si="84"/>
        <v>0</v>
      </c>
      <c r="FC57" s="225">
        <f t="shared" si="84"/>
        <v>0</v>
      </c>
      <c r="FD57" s="225">
        <f t="shared" si="84"/>
        <v>0</v>
      </c>
      <c r="FE57" s="225">
        <f t="shared" si="84"/>
        <v>0</v>
      </c>
      <c r="FF57" s="225">
        <f t="shared" si="84"/>
        <v>0</v>
      </c>
      <c r="FG57" s="225">
        <f t="shared" si="84"/>
        <v>0</v>
      </c>
      <c r="FH57" s="225">
        <f t="shared" si="84"/>
        <v>0</v>
      </c>
      <c r="FI57" s="225">
        <f t="shared" si="84"/>
        <v>0</v>
      </c>
      <c r="FJ57" s="225">
        <f t="shared" si="84"/>
        <v>0</v>
      </c>
      <c r="FK57" s="225">
        <f t="shared" si="84"/>
        <v>0</v>
      </c>
      <c r="FL57" s="225">
        <f t="shared" si="84"/>
        <v>0</v>
      </c>
      <c r="FM57" s="225">
        <f t="shared" si="84"/>
        <v>0</v>
      </c>
      <c r="FN57" s="225">
        <f t="shared" si="84"/>
        <v>0</v>
      </c>
      <c r="FO57" s="226">
        <f t="shared" si="84"/>
        <v>0</v>
      </c>
    </row>
    <row r="58" spans="1:171" x14ac:dyDescent="0.4">
      <c r="A58" s="247">
        <v>0</v>
      </c>
      <c r="B58" s="234" t="s">
        <v>125</v>
      </c>
      <c r="C58" s="313">
        <f>A58*C56</f>
        <v>0</v>
      </c>
      <c r="D58" s="313">
        <f>SUM(I58:FO58)-C58</f>
        <v>0</v>
      </c>
      <c r="E58" s="240">
        <f>IFERROR(C58/UNITS,0)</f>
        <v>0</v>
      </c>
      <c r="F58" s="314">
        <f>F56</f>
        <v>3</v>
      </c>
      <c r="G58" s="314">
        <f>G56</f>
        <v>27</v>
      </c>
      <c r="H58" s="47">
        <f t="shared" si="81"/>
        <v>25</v>
      </c>
      <c r="I58" s="240">
        <f t="shared" si="82"/>
        <v>0</v>
      </c>
      <c r="J58" s="240">
        <f t="shared" si="82"/>
        <v>0</v>
      </c>
      <c r="K58" s="240">
        <f t="shared" si="82"/>
        <v>0</v>
      </c>
      <c r="L58" s="240">
        <f t="shared" si="82"/>
        <v>0</v>
      </c>
      <c r="M58" s="240">
        <f t="shared" si="82"/>
        <v>0</v>
      </c>
      <c r="N58" s="240">
        <f t="shared" si="82"/>
        <v>0</v>
      </c>
      <c r="O58" s="240">
        <f t="shared" si="82"/>
        <v>0</v>
      </c>
      <c r="P58" s="240">
        <f t="shared" si="82"/>
        <v>0</v>
      </c>
      <c r="Q58" s="240">
        <f t="shared" si="82"/>
        <v>0</v>
      </c>
      <c r="R58" s="240">
        <f t="shared" si="82"/>
        <v>0</v>
      </c>
      <c r="S58" s="240">
        <f t="shared" si="82"/>
        <v>0</v>
      </c>
      <c r="T58" s="240">
        <f t="shared" si="82"/>
        <v>0</v>
      </c>
      <c r="U58" s="240">
        <f t="shared" si="82"/>
        <v>0</v>
      </c>
      <c r="V58" s="240">
        <f t="shared" si="82"/>
        <v>0</v>
      </c>
      <c r="W58" s="240">
        <f t="shared" si="82"/>
        <v>0</v>
      </c>
      <c r="X58" s="240">
        <f t="shared" si="82"/>
        <v>0</v>
      </c>
      <c r="Y58" s="240">
        <f t="shared" si="82"/>
        <v>0</v>
      </c>
      <c r="Z58" s="240">
        <f t="shared" si="82"/>
        <v>0</v>
      </c>
      <c r="AA58" s="240">
        <f t="shared" si="82"/>
        <v>0</v>
      </c>
      <c r="AB58" s="240">
        <f t="shared" si="82"/>
        <v>0</v>
      </c>
      <c r="AC58" s="240">
        <f t="shared" si="82"/>
        <v>0</v>
      </c>
      <c r="AD58" s="240">
        <f t="shared" si="82"/>
        <v>0</v>
      </c>
      <c r="AE58" s="240">
        <f t="shared" si="82"/>
        <v>0</v>
      </c>
      <c r="AF58" s="240">
        <f t="shared" si="82"/>
        <v>0</v>
      </c>
      <c r="AG58" s="240">
        <f t="shared" si="82"/>
        <v>0</v>
      </c>
      <c r="AH58" s="240">
        <f t="shared" si="82"/>
        <v>0</v>
      </c>
      <c r="AI58" s="240">
        <f t="shared" si="82"/>
        <v>0</v>
      </c>
      <c r="AJ58" s="240">
        <f t="shared" si="82"/>
        <v>0</v>
      </c>
      <c r="AK58" s="240">
        <f t="shared" si="82"/>
        <v>0</v>
      </c>
      <c r="AL58" s="240">
        <f t="shared" si="82"/>
        <v>0</v>
      </c>
      <c r="AM58" s="240">
        <f t="shared" si="82"/>
        <v>0</v>
      </c>
      <c r="AN58" s="240">
        <f t="shared" si="82"/>
        <v>0</v>
      </c>
      <c r="AO58" s="240">
        <f t="shared" si="82"/>
        <v>0</v>
      </c>
      <c r="AP58" s="240">
        <f t="shared" si="82"/>
        <v>0</v>
      </c>
      <c r="AQ58" s="240">
        <f t="shared" si="82"/>
        <v>0</v>
      </c>
      <c r="AR58" s="240">
        <f t="shared" si="82"/>
        <v>0</v>
      </c>
      <c r="AS58" s="240">
        <f t="shared" si="82"/>
        <v>0</v>
      </c>
      <c r="AT58" s="240">
        <f t="shared" si="82"/>
        <v>0</v>
      </c>
      <c r="AU58" s="240">
        <f t="shared" si="82"/>
        <v>0</v>
      </c>
      <c r="AV58" s="240">
        <f t="shared" si="82"/>
        <v>0</v>
      </c>
      <c r="AW58" s="240">
        <f t="shared" si="82"/>
        <v>0</v>
      </c>
      <c r="AX58" s="240">
        <f t="shared" si="82"/>
        <v>0</v>
      </c>
      <c r="AY58" s="240">
        <f t="shared" si="82"/>
        <v>0</v>
      </c>
      <c r="AZ58" s="240">
        <f t="shared" si="82"/>
        <v>0</v>
      </c>
      <c r="BA58" s="240">
        <f t="shared" si="82"/>
        <v>0</v>
      </c>
      <c r="BB58" s="240">
        <f t="shared" si="82"/>
        <v>0</v>
      </c>
      <c r="BC58" s="240">
        <f t="shared" si="82"/>
        <v>0</v>
      </c>
      <c r="BD58" s="240">
        <f t="shared" si="82"/>
        <v>0</v>
      </c>
      <c r="BE58" s="240">
        <f t="shared" si="82"/>
        <v>0</v>
      </c>
      <c r="BF58" s="240">
        <f t="shared" si="82"/>
        <v>0</v>
      </c>
      <c r="BG58" s="240">
        <f t="shared" si="82"/>
        <v>0</v>
      </c>
      <c r="BH58" s="240">
        <f t="shared" si="82"/>
        <v>0</v>
      </c>
      <c r="BI58" s="240">
        <f t="shared" si="82"/>
        <v>0</v>
      </c>
      <c r="BJ58" s="240">
        <f t="shared" si="82"/>
        <v>0</v>
      </c>
      <c r="BK58" s="240">
        <f t="shared" si="82"/>
        <v>0</v>
      </c>
      <c r="BL58" s="240">
        <f t="shared" si="82"/>
        <v>0</v>
      </c>
      <c r="BM58" s="240">
        <f t="shared" si="82"/>
        <v>0</v>
      </c>
      <c r="BN58" s="240">
        <f t="shared" si="82"/>
        <v>0</v>
      </c>
      <c r="BO58" s="240">
        <f t="shared" si="82"/>
        <v>0</v>
      </c>
      <c r="BP58" s="240">
        <f t="shared" si="82"/>
        <v>0</v>
      </c>
      <c r="BQ58" s="240">
        <f t="shared" si="82"/>
        <v>0</v>
      </c>
      <c r="BR58" s="240">
        <f t="shared" si="82"/>
        <v>0</v>
      </c>
      <c r="BS58" s="240">
        <f t="shared" si="82"/>
        <v>0</v>
      </c>
      <c r="BT58" s="240">
        <f t="shared" si="82"/>
        <v>0</v>
      </c>
      <c r="BU58" s="240">
        <f t="shared" si="83"/>
        <v>0</v>
      </c>
      <c r="BV58" s="240">
        <f t="shared" si="83"/>
        <v>0</v>
      </c>
      <c r="BW58" s="240">
        <f t="shared" si="83"/>
        <v>0</v>
      </c>
      <c r="BX58" s="240">
        <f t="shared" si="83"/>
        <v>0</v>
      </c>
      <c r="BY58" s="240">
        <f t="shared" si="83"/>
        <v>0</v>
      </c>
      <c r="BZ58" s="240">
        <f t="shared" si="83"/>
        <v>0</v>
      </c>
      <c r="CA58" s="240">
        <f t="shared" si="83"/>
        <v>0</v>
      </c>
      <c r="CB58" s="240">
        <f t="shared" si="83"/>
        <v>0</v>
      </c>
      <c r="CC58" s="240">
        <f t="shared" si="83"/>
        <v>0</v>
      </c>
      <c r="CD58" s="240">
        <f t="shared" si="83"/>
        <v>0</v>
      </c>
      <c r="CE58" s="240">
        <f t="shared" si="83"/>
        <v>0</v>
      </c>
      <c r="CF58" s="240">
        <f t="shared" si="83"/>
        <v>0</v>
      </c>
      <c r="CG58" s="240">
        <f t="shared" si="83"/>
        <v>0</v>
      </c>
      <c r="CH58" s="240">
        <f t="shared" si="83"/>
        <v>0</v>
      </c>
      <c r="CI58" s="240">
        <f t="shared" si="83"/>
        <v>0</v>
      </c>
      <c r="CJ58" s="240">
        <f t="shared" si="83"/>
        <v>0</v>
      </c>
      <c r="CK58" s="240">
        <f t="shared" si="83"/>
        <v>0</v>
      </c>
      <c r="CL58" s="240">
        <f t="shared" si="83"/>
        <v>0</v>
      </c>
      <c r="CM58" s="240">
        <f t="shared" si="83"/>
        <v>0</v>
      </c>
      <c r="CN58" s="240">
        <f t="shared" si="83"/>
        <v>0</v>
      </c>
      <c r="CO58" s="240">
        <f t="shared" si="83"/>
        <v>0</v>
      </c>
      <c r="CP58" s="240">
        <f t="shared" si="83"/>
        <v>0</v>
      </c>
      <c r="CQ58" s="240">
        <f t="shared" si="83"/>
        <v>0</v>
      </c>
      <c r="CR58" s="240">
        <f t="shared" si="83"/>
        <v>0</v>
      </c>
      <c r="CS58" s="240">
        <f t="shared" si="83"/>
        <v>0</v>
      </c>
      <c r="CT58" s="240">
        <f t="shared" si="83"/>
        <v>0</v>
      </c>
      <c r="CU58" s="240">
        <f t="shared" si="83"/>
        <v>0</v>
      </c>
      <c r="CV58" s="240">
        <f t="shared" si="83"/>
        <v>0</v>
      </c>
      <c r="CW58" s="240">
        <f t="shared" si="83"/>
        <v>0</v>
      </c>
      <c r="CX58" s="240">
        <f t="shared" si="83"/>
        <v>0</v>
      </c>
      <c r="CY58" s="240">
        <f t="shared" si="83"/>
        <v>0</v>
      </c>
      <c r="CZ58" s="240">
        <f t="shared" si="83"/>
        <v>0</v>
      </c>
      <c r="DA58" s="240">
        <f t="shared" si="83"/>
        <v>0</v>
      </c>
      <c r="DB58" s="240">
        <f t="shared" si="83"/>
        <v>0</v>
      </c>
      <c r="DC58" s="240">
        <f t="shared" si="83"/>
        <v>0</v>
      </c>
      <c r="DD58" s="240">
        <f t="shared" si="83"/>
        <v>0</v>
      </c>
      <c r="DE58" s="240">
        <f t="shared" si="83"/>
        <v>0</v>
      </c>
      <c r="DF58" s="240">
        <f t="shared" si="83"/>
        <v>0</v>
      </c>
      <c r="DG58" s="240">
        <f t="shared" si="83"/>
        <v>0</v>
      </c>
      <c r="DH58" s="240">
        <f t="shared" si="83"/>
        <v>0</v>
      </c>
      <c r="DI58" s="240">
        <f t="shared" si="83"/>
        <v>0</v>
      </c>
      <c r="DJ58" s="240">
        <f t="shared" si="83"/>
        <v>0</v>
      </c>
      <c r="DK58" s="240">
        <f t="shared" si="83"/>
        <v>0</v>
      </c>
      <c r="DL58" s="240">
        <f t="shared" si="83"/>
        <v>0</v>
      </c>
      <c r="DM58" s="240">
        <f t="shared" si="83"/>
        <v>0</v>
      </c>
      <c r="DN58" s="240">
        <f t="shared" si="83"/>
        <v>0</v>
      </c>
      <c r="DO58" s="240">
        <f t="shared" si="83"/>
        <v>0</v>
      </c>
      <c r="DP58" s="240">
        <f t="shared" si="83"/>
        <v>0</v>
      </c>
      <c r="DQ58" s="240">
        <f t="shared" si="83"/>
        <v>0</v>
      </c>
      <c r="DR58" s="240">
        <f t="shared" si="83"/>
        <v>0</v>
      </c>
      <c r="DS58" s="240">
        <f t="shared" si="83"/>
        <v>0</v>
      </c>
      <c r="DT58" s="240">
        <f t="shared" si="83"/>
        <v>0</v>
      </c>
      <c r="DU58" s="240">
        <f t="shared" si="83"/>
        <v>0</v>
      </c>
      <c r="DV58" s="240">
        <f t="shared" si="83"/>
        <v>0</v>
      </c>
      <c r="DW58" s="240">
        <f t="shared" si="83"/>
        <v>0</v>
      </c>
      <c r="DX58" s="240">
        <f t="shared" si="83"/>
        <v>0</v>
      </c>
      <c r="DY58" s="240">
        <f t="shared" si="83"/>
        <v>0</v>
      </c>
      <c r="DZ58" s="240">
        <f t="shared" si="83"/>
        <v>0</v>
      </c>
      <c r="EA58" s="240">
        <f t="shared" si="83"/>
        <v>0</v>
      </c>
      <c r="EB58" s="240">
        <f t="shared" si="83"/>
        <v>0</v>
      </c>
      <c r="EC58" s="240">
        <f t="shared" si="83"/>
        <v>0</v>
      </c>
      <c r="ED58" s="240">
        <f t="shared" si="83"/>
        <v>0</v>
      </c>
      <c r="EE58" s="240">
        <f t="shared" si="83"/>
        <v>0</v>
      </c>
      <c r="EF58" s="240">
        <f t="shared" si="83"/>
        <v>0</v>
      </c>
      <c r="EG58" s="240">
        <f t="shared" si="84"/>
        <v>0</v>
      </c>
      <c r="EH58" s="240">
        <f t="shared" si="84"/>
        <v>0</v>
      </c>
      <c r="EI58" s="240">
        <f t="shared" si="84"/>
        <v>0</v>
      </c>
      <c r="EJ58" s="240">
        <f t="shared" si="84"/>
        <v>0</v>
      </c>
      <c r="EK58" s="240">
        <f t="shared" si="84"/>
        <v>0</v>
      </c>
      <c r="EL58" s="240">
        <f t="shared" si="84"/>
        <v>0</v>
      </c>
      <c r="EM58" s="240">
        <f t="shared" si="84"/>
        <v>0</v>
      </c>
      <c r="EN58" s="240">
        <f t="shared" si="84"/>
        <v>0</v>
      </c>
      <c r="EO58" s="240">
        <f t="shared" si="84"/>
        <v>0</v>
      </c>
      <c r="EP58" s="240">
        <f t="shared" si="84"/>
        <v>0</v>
      </c>
      <c r="EQ58" s="240">
        <f t="shared" si="84"/>
        <v>0</v>
      </c>
      <c r="ER58" s="240">
        <f t="shared" si="84"/>
        <v>0</v>
      </c>
      <c r="ES58" s="240">
        <f t="shared" si="84"/>
        <v>0</v>
      </c>
      <c r="ET58" s="240">
        <f t="shared" si="84"/>
        <v>0</v>
      </c>
      <c r="EU58" s="240">
        <f t="shared" si="84"/>
        <v>0</v>
      </c>
      <c r="EV58" s="240">
        <f t="shared" si="84"/>
        <v>0</v>
      </c>
      <c r="EW58" s="240">
        <f t="shared" si="84"/>
        <v>0</v>
      </c>
      <c r="EX58" s="240">
        <f t="shared" si="84"/>
        <v>0</v>
      </c>
      <c r="EY58" s="240">
        <f t="shared" si="84"/>
        <v>0</v>
      </c>
      <c r="EZ58" s="240">
        <f t="shared" si="84"/>
        <v>0</v>
      </c>
      <c r="FA58" s="240">
        <f t="shared" si="84"/>
        <v>0</v>
      </c>
      <c r="FB58" s="240">
        <f t="shared" si="84"/>
        <v>0</v>
      </c>
      <c r="FC58" s="240">
        <f t="shared" si="84"/>
        <v>0</v>
      </c>
      <c r="FD58" s="240">
        <f t="shared" si="84"/>
        <v>0</v>
      </c>
      <c r="FE58" s="240">
        <f t="shared" si="84"/>
        <v>0</v>
      </c>
      <c r="FF58" s="240">
        <f t="shared" si="84"/>
        <v>0</v>
      </c>
      <c r="FG58" s="240">
        <f t="shared" si="84"/>
        <v>0</v>
      </c>
      <c r="FH58" s="240">
        <f t="shared" si="84"/>
        <v>0</v>
      </c>
      <c r="FI58" s="240">
        <f t="shared" si="84"/>
        <v>0</v>
      </c>
      <c r="FJ58" s="240">
        <f t="shared" si="84"/>
        <v>0</v>
      </c>
      <c r="FK58" s="240">
        <f t="shared" si="84"/>
        <v>0</v>
      </c>
      <c r="FL58" s="240">
        <f t="shared" si="84"/>
        <v>0</v>
      </c>
      <c r="FM58" s="240">
        <f t="shared" si="84"/>
        <v>0</v>
      </c>
      <c r="FN58" s="240">
        <f t="shared" si="84"/>
        <v>0</v>
      </c>
      <c r="FO58" s="90">
        <f t="shared" si="84"/>
        <v>0</v>
      </c>
    </row>
    <row r="59" spans="1:171" x14ac:dyDescent="0.4">
      <c r="C59" s="241"/>
      <c r="D59" s="241"/>
      <c r="H59" s="242"/>
      <c r="I59" s="243"/>
      <c r="J59" s="243"/>
      <c r="K59" s="243"/>
      <c r="L59" s="243"/>
      <c r="M59" s="243"/>
      <c r="N59" s="243"/>
      <c r="O59" s="243"/>
      <c r="P59" s="243"/>
      <c r="Q59" s="243"/>
      <c r="R59" s="243"/>
      <c r="S59" s="243"/>
      <c r="T59" s="243"/>
      <c r="U59" s="243"/>
      <c r="V59" s="243"/>
      <c r="W59" s="243"/>
      <c r="X59" s="243"/>
      <c r="Y59" s="243"/>
      <c r="Z59" s="243"/>
      <c r="AA59" s="243"/>
      <c r="AB59" s="243"/>
      <c r="AC59" s="243"/>
      <c r="AD59" s="243"/>
      <c r="AE59" s="243"/>
      <c r="AF59" s="243"/>
      <c r="AG59" s="243"/>
      <c r="AH59" s="243"/>
      <c r="AI59" s="243"/>
      <c r="AJ59" s="243"/>
      <c r="AK59" s="243"/>
      <c r="AL59" s="243"/>
      <c r="AM59" s="243"/>
      <c r="AN59" s="243"/>
      <c r="AO59" s="243"/>
      <c r="AP59" s="243"/>
      <c r="AQ59" s="243"/>
      <c r="AR59" s="243"/>
      <c r="AS59" s="243"/>
      <c r="AT59" s="243"/>
      <c r="AU59" s="243"/>
      <c r="AV59" s="243"/>
      <c r="AW59" s="243"/>
      <c r="AX59" s="243"/>
      <c r="AY59" s="243"/>
      <c r="AZ59" s="243"/>
      <c r="BA59" s="243"/>
      <c r="BB59" s="243"/>
      <c r="BC59" s="243"/>
      <c r="BD59" s="243"/>
      <c r="BE59" s="243"/>
      <c r="BF59" s="243"/>
      <c r="BG59" s="243"/>
      <c r="BH59" s="243"/>
      <c r="BI59" s="243"/>
      <c r="BJ59" s="243"/>
      <c r="BK59" s="243"/>
      <c r="BL59" s="243"/>
      <c r="BM59" s="243"/>
      <c r="BN59" s="243"/>
      <c r="BO59" s="243"/>
      <c r="BP59" s="243"/>
      <c r="BQ59" s="243"/>
      <c r="BR59" s="243"/>
      <c r="BS59" s="243"/>
      <c r="BT59" s="243"/>
      <c r="BU59" s="243"/>
      <c r="BV59" s="243"/>
      <c r="BW59" s="243"/>
      <c r="BX59" s="243"/>
      <c r="BY59" s="243"/>
      <c r="BZ59" s="243"/>
      <c r="CA59" s="243"/>
      <c r="CB59" s="243"/>
      <c r="CC59" s="243"/>
      <c r="CD59" s="243"/>
      <c r="CE59" s="243"/>
      <c r="CF59" s="243"/>
      <c r="CG59" s="243"/>
      <c r="CH59" s="243"/>
      <c r="CI59" s="243"/>
      <c r="CJ59" s="243"/>
      <c r="CK59" s="243"/>
      <c r="CL59" s="243"/>
      <c r="CM59" s="243"/>
      <c r="CN59" s="243"/>
      <c r="CO59" s="243"/>
      <c r="CP59" s="243"/>
      <c r="CQ59" s="243"/>
      <c r="CR59" s="243"/>
      <c r="CS59" s="243"/>
      <c r="CT59" s="243"/>
      <c r="CU59" s="243"/>
      <c r="CV59" s="243"/>
      <c r="CW59" s="243"/>
      <c r="CX59" s="243"/>
      <c r="CY59" s="243"/>
      <c r="CZ59" s="243"/>
      <c r="DA59" s="243"/>
      <c r="DB59" s="243"/>
      <c r="DC59" s="243"/>
      <c r="DD59" s="243"/>
      <c r="DE59" s="243"/>
      <c r="DF59" s="243"/>
      <c r="DG59" s="243"/>
      <c r="DH59" s="243"/>
      <c r="DI59" s="243"/>
      <c r="DJ59" s="243"/>
      <c r="DK59" s="243"/>
      <c r="DL59" s="243"/>
      <c r="DM59" s="243"/>
      <c r="DN59" s="243"/>
      <c r="DO59" s="243"/>
      <c r="DP59" s="243"/>
      <c r="DQ59" s="243"/>
      <c r="DR59" s="243"/>
      <c r="DS59" s="243"/>
      <c r="DT59" s="243"/>
      <c r="DU59" s="243"/>
      <c r="DV59" s="243"/>
      <c r="DW59" s="243"/>
      <c r="DX59" s="243"/>
      <c r="DY59" s="243"/>
      <c r="DZ59" s="243"/>
      <c r="EA59" s="243"/>
      <c r="EB59" s="243"/>
      <c r="EC59" s="243"/>
      <c r="ED59" s="243"/>
      <c r="EE59" s="243"/>
      <c r="EF59" s="243"/>
      <c r="EG59" s="243"/>
      <c r="EH59" s="243"/>
      <c r="EI59" s="243"/>
      <c r="EJ59" s="243"/>
      <c r="EK59" s="243"/>
      <c r="EL59" s="243"/>
      <c r="EM59" s="243"/>
      <c r="EN59" s="243"/>
      <c r="EO59" s="243"/>
      <c r="EP59" s="243"/>
      <c r="EQ59" s="243"/>
      <c r="ER59" s="243"/>
      <c r="ES59" s="243"/>
      <c r="ET59" s="243"/>
      <c r="EU59" s="243"/>
      <c r="EV59" s="243"/>
      <c r="EW59" s="243"/>
      <c r="EX59" s="243"/>
      <c r="EY59" s="243"/>
      <c r="EZ59" s="243"/>
      <c r="FA59" s="243"/>
      <c r="FB59" s="243"/>
      <c r="FC59" s="243"/>
      <c r="FD59" s="243"/>
      <c r="FE59" s="243"/>
      <c r="FF59" s="243"/>
      <c r="FG59" s="243"/>
      <c r="FH59" s="243"/>
      <c r="FI59" s="243"/>
      <c r="FJ59" s="243"/>
      <c r="FK59" s="243"/>
      <c r="FL59" s="243"/>
      <c r="FM59" s="243"/>
      <c r="FN59" s="243"/>
      <c r="FO59" s="243" t="s">
        <v>128</v>
      </c>
    </row>
    <row r="60" spans="1:171" x14ac:dyDescent="0.4">
      <c r="B60" s="248" t="s">
        <v>108</v>
      </c>
      <c r="C60" s="315">
        <f>SUM(C56:C58)</f>
        <v>924000</v>
      </c>
      <c r="D60" s="315">
        <f>SUM(I60:FO60)-C60</f>
        <v>0</v>
      </c>
      <c r="E60" s="315">
        <f>IFERROR(C60/UNITS,0)</f>
        <v>6600</v>
      </c>
      <c r="F60" s="316">
        <f>MIN(F56:F58)</f>
        <v>3</v>
      </c>
      <c r="G60" s="316">
        <f>MAX(G56:G58)</f>
        <v>27</v>
      </c>
      <c r="H60" s="317">
        <f t="shared" ref="H60" si="85">G60-F60+1</f>
        <v>25</v>
      </c>
      <c r="I60" s="249">
        <f t="shared" si="69"/>
        <v>0</v>
      </c>
      <c r="J60" s="249">
        <f t="shared" si="69"/>
        <v>0</v>
      </c>
      <c r="K60" s="249">
        <f t="shared" si="69"/>
        <v>36960</v>
      </c>
      <c r="L60" s="249">
        <f t="shared" si="69"/>
        <v>36960</v>
      </c>
      <c r="M60" s="249">
        <f t="shared" si="69"/>
        <v>36960</v>
      </c>
      <c r="N60" s="249">
        <f t="shared" si="69"/>
        <v>36960</v>
      </c>
      <c r="O60" s="249">
        <f t="shared" si="69"/>
        <v>36960</v>
      </c>
      <c r="P60" s="249">
        <f t="shared" si="69"/>
        <v>36960</v>
      </c>
      <c r="Q60" s="249">
        <f t="shared" si="69"/>
        <v>36960</v>
      </c>
      <c r="R60" s="249">
        <f t="shared" si="69"/>
        <v>36960</v>
      </c>
      <c r="S60" s="249">
        <f t="shared" si="69"/>
        <v>36960</v>
      </c>
      <c r="T60" s="249">
        <f t="shared" si="69"/>
        <v>36960</v>
      </c>
      <c r="U60" s="249">
        <f t="shared" si="69"/>
        <v>36960</v>
      </c>
      <c r="V60" s="249">
        <f t="shared" si="69"/>
        <v>36960</v>
      </c>
      <c r="W60" s="249">
        <f t="shared" si="69"/>
        <v>36960</v>
      </c>
      <c r="X60" s="249">
        <f t="shared" si="69"/>
        <v>36960</v>
      </c>
      <c r="Y60" s="249">
        <f t="shared" si="70"/>
        <v>36960</v>
      </c>
      <c r="Z60" s="249">
        <f t="shared" si="70"/>
        <v>36960</v>
      </c>
      <c r="AA60" s="249">
        <f t="shared" si="70"/>
        <v>36960</v>
      </c>
      <c r="AB60" s="249">
        <f t="shared" si="70"/>
        <v>36960</v>
      </c>
      <c r="AC60" s="249">
        <f t="shared" si="70"/>
        <v>36960</v>
      </c>
      <c r="AD60" s="249">
        <f t="shared" si="70"/>
        <v>36960</v>
      </c>
      <c r="AE60" s="249">
        <f t="shared" si="70"/>
        <v>36960</v>
      </c>
      <c r="AF60" s="249">
        <f t="shared" si="70"/>
        <v>36960</v>
      </c>
      <c r="AG60" s="249">
        <f t="shared" si="70"/>
        <v>36960</v>
      </c>
      <c r="AH60" s="249">
        <f t="shared" si="70"/>
        <v>36960</v>
      </c>
      <c r="AI60" s="249">
        <f t="shared" si="70"/>
        <v>36960</v>
      </c>
      <c r="AJ60" s="249">
        <f t="shared" si="70"/>
        <v>0</v>
      </c>
      <c r="AK60" s="249">
        <f t="shared" si="70"/>
        <v>0</v>
      </c>
      <c r="AL60" s="249">
        <f t="shared" si="70"/>
        <v>0</v>
      </c>
      <c r="AM60" s="249">
        <f t="shared" si="70"/>
        <v>0</v>
      </c>
      <c r="AN60" s="249">
        <f t="shared" si="70"/>
        <v>0</v>
      </c>
      <c r="AO60" s="249">
        <f t="shared" si="71"/>
        <v>0</v>
      </c>
      <c r="AP60" s="249">
        <f t="shared" si="71"/>
        <v>0</v>
      </c>
      <c r="AQ60" s="249">
        <f t="shared" si="71"/>
        <v>0</v>
      </c>
      <c r="AR60" s="249">
        <f t="shared" si="71"/>
        <v>0</v>
      </c>
      <c r="AS60" s="249">
        <f t="shared" si="71"/>
        <v>0</v>
      </c>
      <c r="AT60" s="249">
        <f t="shared" si="71"/>
        <v>0</v>
      </c>
      <c r="AU60" s="249">
        <f t="shared" si="71"/>
        <v>0</v>
      </c>
      <c r="AV60" s="249">
        <f t="shared" si="71"/>
        <v>0</v>
      </c>
      <c r="AW60" s="249">
        <f t="shared" si="71"/>
        <v>0</v>
      </c>
      <c r="AX60" s="249">
        <f t="shared" si="71"/>
        <v>0</v>
      </c>
      <c r="AY60" s="249">
        <f t="shared" si="71"/>
        <v>0</v>
      </c>
      <c r="AZ60" s="249">
        <f t="shared" si="71"/>
        <v>0</v>
      </c>
      <c r="BA60" s="249">
        <f t="shared" si="71"/>
        <v>0</v>
      </c>
      <c r="BB60" s="249">
        <f t="shared" si="71"/>
        <v>0</v>
      </c>
      <c r="BC60" s="249">
        <f t="shared" si="71"/>
        <v>0</v>
      </c>
      <c r="BD60" s="249">
        <f t="shared" si="71"/>
        <v>0</v>
      </c>
      <c r="BE60" s="249">
        <f t="shared" si="72"/>
        <v>0</v>
      </c>
      <c r="BF60" s="249">
        <f t="shared" si="72"/>
        <v>0</v>
      </c>
      <c r="BG60" s="249">
        <f t="shared" si="72"/>
        <v>0</v>
      </c>
      <c r="BH60" s="249">
        <f t="shared" si="72"/>
        <v>0</v>
      </c>
      <c r="BI60" s="249">
        <f t="shared" si="72"/>
        <v>0</v>
      </c>
      <c r="BJ60" s="249">
        <f t="shared" si="72"/>
        <v>0</v>
      </c>
      <c r="BK60" s="249">
        <f t="shared" si="72"/>
        <v>0</v>
      </c>
      <c r="BL60" s="249">
        <f t="shared" si="72"/>
        <v>0</v>
      </c>
      <c r="BM60" s="249">
        <f t="shared" si="72"/>
        <v>0</v>
      </c>
      <c r="BN60" s="249">
        <f t="shared" si="72"/>
        <v>0</v>
      </c>
      <c r="BO60" s="249">
        <f t="shared" si="72"/>
        <v>0</v>
      </c>
      <c r="BP60" s="249">
        <f t="shared" si="72"/>
        <v>0</v>
      </c>
      <c r="BQ60" s="249">
        <f t="shared" si="72"/>
        <v>0</v>
      </c>
      <c r="BR60" s="249">
        <f t="shared" si="72"/>
        <v>0</v>
      </c>
      <c r="BS60" s="249">
        <f t="shared" si="72"/>
        <v>0</v>
      </c>
      <c r="BT60" s="249">
        <f t="shared" si="72"/>
        <v>0</v>
      </c>
      <c r="BU60" s="249">
        <f t="shared" si="73"/>
        <v>0</v>
      </c>
      <c r="BV60" s="249">
        <f t="shared" si="73"/>
        <v>0</v>
      </c>
      <c r="BW60" s="249">
        <f t="shared" si="73"/>
        <v>0</v>
      </c>
      <c r="BX60" s="249">
        <f t="shared" si="73"/>
        <v>0</v>
      </c>
      <c r="BY60" s="249">
        <f t="shared" si="73"/>
        <v>0</v>
      </c>
      <c r="BZ60" s="249">
        <f t="shared" si="73"/>
        <v>0</v>
      </c>
      <c r="CA60" s="249">
        <f t="shared" si="73"/>
        <v>0</v>
      </c>
      <c r="CB60" s="249">
        <f t="shared" si="73"/>
        <v>0</v>
      </c>
      <c r="CC60" s="249">
        <f t="shared" si="73"/>
        <v>0</v>
      </c>
      <c r="CD60" s="249">
        <f t="shared" si="73"/>
        <v>0</v>
      </c>
      <c r="CE60" s="249">
        <f t="shared" si="73"/>
        <v>0</v>
      </c>
      <c r="CF60" s="249">
        <f t="shared" si="73"/>
        <v>0</v>
      </c>
      <c r="CG60" s="249">
        <f t="shared" si="73"/>
        <v>0</v>
      </c>
      <c r="CH60" s="249">
        <f t="shared" si="73"/>
        <v>0</v>
      </c>
      <c r="CI60" s="249">
        <f t="shared" si="73"/>
        <v>0</v>
      </c>
      <c r="CJ60" s="249">
        <f t="shared" si="73"/>
        <v>0</v>
      </c>
      <c r="CK60" s="249">
        <f t="shared" si="74"/>
        <v>0</v>
      </c>
      <c r="CL60" s="249">
        <f t="shared" si="74"/>
        <v>0</v>
      </c>
      <c r="CM60" s="249">
        <f t="shared" si="74"/>
        <v>0</v>
      </c>
      <c r="CN60" s="249">
        <f t="shared" si="74"/>
        <v>0</v>
      </c>
      <c r="CO60" s="249">
        <f t="shared" si="74"/>
        <v>0</v>
      </c>
      <c r="CP60" s="249">
        <f t="shared" si="74"/>
        <v>0</v>
      </c>
      <c r="CQ60" s="249">
        <f t="shared" si="74"/>
        <v>0</v>
      </c>
      <c r="CR60" s="249">
        <f t="shared" si="74"/>
        <v>0</v>
      </c>
      <c r="CS60" s="249">
        <f t="shared" si="74"/>
        <v>0</v>
      </c>
      <c r="CT60" s="249">
        <f t="shared" si="74"/>
        <v>0</v>
      </c>
      <c r="CU60" s="249">
        <f t="shared" si="74"/>
        <v>0</v>
      </c>
      <c r="CV60" s="249">
        <f t="shared" si="74"/>
        <v>0</v>
      </c>
      <c r="CW60" s="249">
        <f t="shared" si="74"/>
        <v>0</v>
      </c>
      <c r="CX60" s="249">
        <f t="shared" si="74"/>
        <v>0</v>
      </c>
      <c r="CY60" s="249">
        <f t="shared" si="74"/>
        <v>0</v>
      </c>
      <c r="CZ60" s="249">
        <f t="shared" si="74"/>
        <v>0</v>
      </c>
      <c r="DA60" s="249">
        <f t="shared" si="75"/>
        <v>0</v>
      </c>
      <c r="DB60" s="249">
        <f t="shared" si="75"/>
        <v>0</v>
      </c>
      <c r="DC60" s="249">
        <f t="shared" si="75"/>
        <v>0</v>
      </c>
      <c r="DD60" s="249">
        <f t="shared" si="75"/>
        <v>0</v>
      </c>
      <c r="DE60" s="249">
        <f t="shared" si="75"/>
        <v>0</v>
      </c>
      <c r="DF60" s="249">
        <f t="shared" si="75"/>
        <v>0</v>
      </c>
      <c r="DG60" s="249">
        <f t="shared" si="75"/>
        <v>0</v>
      </c>
      <c r="DH60" s="249">
        <f t="shared" si="75"/>
        <v>0</v>
      </c>
      <c r="DI60" s="249">
        <f t="shared" si="75"/>
        <v>0</v>
      </c>
      <c r="DJ60" s="249">
        <f t="shared" si="75"/>
        <v>0</v>
      </c>
      <c r="DK60" s="249">
        <f t="shared" si="75"/>
        <v>0</v>
      </c>
      <c r="DL60" s="249">
        <f t="shared" si="75"/>
        <v>0</v>
      </c>
      <c r="DM60" s="249">
        <f t="shared" si="75"/>
        <v>0</v>
      </c>
      <c r="DN60" s="249">
        <f t="shared" si="75"/>
        <v>0</v>
      </c>
      <c r="DO60" s="249">
        <f t="shared" si="75"/>
        <v>0</v>
      </c>
      <c r="DP60" s="249">
        <f t="shared" si="75"/>
        <v>0</v>
      </c>
      <c r="DQ60" s="249">
        <f t="shared" si="76"/>
        <v>0</v>
      </c>
      <c r="DR60" s="249">
        <f t="shared" si="76"/>
        <v>0</v>
      </c>
      <c r="DS60" s="249">
        <f t="shared" si="76"/>
        <v>0</v>
      </c>
      <c r="DT60" s="249">
        <f t="shared" si="76"/>
        <v>0</v>
      </c>
      <c r="DU60" s="249">
        <f t="shared" si="76"/>
        <v>0</v>
      </c>
      <c r="DV60" s="249">
        <f t="shared" si="76"/>
        <v>0</v>
      </c>
      <c r="DW60" s="249">
        <f t="shared" si="76"/>
        <v>0</v>
      </c>
      <c r="DX60" s="249">
        <f t="shared" si="76"/>
        <v>0</v>
      </c>
      <c r="DY60" s="249">
        <f t="shared" si="76"/>
        <v>0</v>
      </c>
      <c r="DZ60" s="249">
        <f t="shared" si="76"/>
        <v>0</v>
      </c>
      <c r="EA60" s="249">
        <f t="shared" si="76"/>
        <v>0</v>
      </c>
      <c r="EB60" s="249">
        <f t="shared" si="76"/>
        <v>0</v>
      </c>
      <c r="EC60" s="249">
        <f t="shared" si="76"/>
        <v>0</v>
      </c>
      <c r="ED60" s="249">
        <f t="shared" si="76"/>
        <v>0</v>
      </c>
      <c r="EE60" s="249">
        <f t="shared" si="76"/>
        <v>0</v>
      </c>
      <c r="EF60" s="249">
        <f t="shared" si="76"/>
        <v>0</v>
      </c>
      <c r="EG60" s="249">
        <f t="shared" si="77"/>
        <v>0</v>
      </c>
      <c r="EH60" s="249">
        <f t="shared" si="77"/>
        <v>0</v>
      </c>
      <c r="EI60" s="249">
        <f t="shared" si="77"/>
        <v>0</v>
      </c>
      <c r="EJ60" s="249">
        <f t="shared" si="77"/>
        <v>0</v>
      </c>
      <c r="EK60" s="249">
        <f t="shared" si="77"/>
        <v>0</v>
      </c>
      <c r="EL60" s="249">
        <f t="shared" si="77"/>
        <v>0</v>
      </c>
      <c r="EM60" s="249">
        <f t="shared" si="77"/>
        <v>0</v>
      </c>
      <c r="EN60" s="249">
        <f t="shared" si="77"/>
        <v>0</v>
      </c>
      <c r="EO60" s="249">
        <f t="shared" si="77"/>
        <v>0</v>
      </c>
      <c r="EP60" s="249">
        <f t="shared" si="77"/>
        <v>0</v>
      </c>
      <c r="EQ60" s="249">
        <f t="shared" si="77"/>
        <v>0</v>
      </c>
      <c r="ER60" s="249">
        <f t="shared" si="77"/>
        <v>0</v>
      </c>
      <c r="ES60" s="249">
        <f t="shared" si="77"/>
        <v>0</v>
      </c>
      <c r="ET60" s="249">
        <f t="shared" si="77"/>
        <v>0</v>
      </c>
      <c r="EU60" s="249">
        <f t="shared" si="77"/>
        <v>0</v>
      </c>
      <c r="EV60" s="249">
        <f t="shared" si="77"/>
        <v>0</v>
      </c>
      <c r="EW60" s="249">
        <f t="shared" si="67"/>
        <v>0</v>
      </c>
      <c r="EX60" s="249">
        <f t="shared" si="67"/>
        <v>0</v>
      </c>
      <c r="EY60" s="249">
        <f t="shared" si="67"/>
        <v>0</v>
      </c>
      <c r="EZ60" s="249">
        <f t="shared" si="67"/>
        <v>0</v>
      </c>
      <c r="FA60" s="249">
        <f t="shared" si="67"/>
        <v>0</v>
      </c>
      <c r="FB60" s="249">
        <f t="shared" si="67"/>
        <v>0</v>
      </c>
      <c r="FC60" s="249">
        <f t="shared" si="67"/>
        <v>0</v>
      </c>
      <c r="FD60" s="249">
        <f t="shared" si="67"/>
        <v>0</v>
      </c>
      <c r="FE60" s="249">
        <f t="shared" si="67"/>
        <v>0</v>
      </c>
      <c r="FF60" s="249">
        <f t="shared" si="67"/>
        <v>0</v>
      </c>
      <c r="FG60" s="249">
        <f t="shared" si="68"/>
        <v>0</v>
      </c>
      <c r="FH60" s="249">
        <f t="shared" si="68"/>
        <v>0</v>
      </c>
      <c r="FI60" s="249">
        <f t="shared" si="68"/>
        <v>0</v>
      </c>
      <c r="FJ60" s="249">
        <f t="shared" si="68"/>
        <v>0</v>
      </c>
      <c r="FK60" s="249">
        <f t="shared" si="68"/>
        <v>0</v>
      </c>
      <c r="FL60" s="249">
        <f t="shared" si="68"/>
        <v>0</v>
      </c>
      <c r="FM60" s="249">
        <f t="shared" si="68"/>
        <v>0</v>
      </c>
      <c r="FN60" s="249">
        <f t="shared" si="68"/>
        <v>0</v>
      </c>
      <c r="FO60" s="250">
        <f t="shared" si="68"/>
        <v>0</v>
      </c>
    </row>
    <row r="61" spans="1:171" x14ac:dyDescent="0.4">
      <c r="C61" s="243"/>
      <c r="D61" s="243"/>
      <c r="E61" s="243"/>
      <c r="F61" s="243"/>
      <c r="G61" s="243"/>
      <c r="H61" s="318"/>
      <c r="FO61" s="1" t="s">
        <v>128</v>
      </c>
    </row>
    <row r="62" spans="1:171" x14ac:dyDescent="0.4">
      <c r="B62" s="248" t="s">
        <v>135</v>
      </c>
      <c r="C62" s="315">
        <f>SUM(C60,C40)</f>
        <v>1474000</v>
      </c>
      <c r="D62" s="315">
        <f>SUM(I62:FO62)-C62</f>
        <v>0</v>
      </c>
      <c r="E62" s="315">
        <f>IFERROR(C62/UNITS,0)</f>
        <v>10528.571428571429</v>
      </c>
      <c r="F62" s="316">
        <f>MIN(F60,F40)</f>
        <v>3</v>
      </c>
      <c r="G62" s="316">
        <f>MAX(G60,G40)</f>
        <v>27</v>
      </c>
      <c r="H62" s="317">
        <f t="shared" ref="H62" si="86">G62-F62+1</f>
        <v>25</v>
      </c>
      <c r="I62" s="249">
        <f>SUM(I60,I40)</f>
        <v>0</v>
      </c>
      <c r="J62" s="249">
        <f t="shared" ref="J62:BU62" si="87">SUM(J60,J40)</f>
        <v>0</v>
      </c>
      <c r="K62" s="249">
        <f t="shared" si="87"/>
        <v>58960</v>
      </c>
      <c r="L62" s="249">
        <f t="shared" si="87"/>
        <v>58960</v>
      </c>
      <c r="M62" s="249">
        <f t="shared" si="87"/>
        <v>58960</v>
      </c>
      <c r="N62" s="249">
        <f t="shared" si="87"/>
        <v>58960</v>
      </c>
      <c r="O62" s="249">
        <f t="shared" si="87"/>
        <v>58960</v>
      </c>
      <c r="P62" s="249">
        <f t="shared" si="87"/>
        <v>58960</v>
      </c>
      <c r="Q62" s="249">
        <f t="shared" si="87"/>
        <v>58960</v>
      </c>
      <c r="R62" s="249">
        <f t="shared" si="87"/>
        <v>58960</v>
      </c>
      <c r="S62" s="249">
        <f t="shared" si="87"/>
        <v>58960</v>
      </c>
      <c r="T62" s="249">
        <f t="shared" si="87"/>
        <v>58960</v>
      </c>
      <c r="U62" s="249">
        <f t="shared" si="87"/>
        <v>58960</v>
      </c>
      <c r="V62" s="249">
        <f t="shared" si="87"/>
        <v>58960</v>
      </c>
      <c r="W62" s="249">
        <f t="shared" si="87"/>
        <v>58960</v>
      </c>
      <c r="X62" s="249">
        <f t="shared" si="87"/>
        <v>58960</v>
      </c>
      <c r="Y62" s="249">
        <f t="shared" si="87"/>
        <v>58960</v>
      </c>
      <c r="Z62" s="249">
        <f t="shared" si="87"/>
        <v>58960</v>
      </c>
      <c r="AA62" s="249">
        <f t="shared" si="87"/>
        <v>58960</v>
      </c>
      <c r="AB62" s="249">
        <f t="shared" si="87"/>
        <v>58960</v>
      </c>
      <c r="AC62" s="249">
        <f t="shared" si="87"/>
        <v>58960</v>
      </c>
      <c r="AD62" s="249">
        <f t="shared" si="87"/>
        <v>58960</v>
      </c>
      <c r="AE62" s="249">
        <f t="shared" si="87"/>
        <v>58960</v>
      </c>
      <c r="AF62" s="249">
        <f t="shared" si="87"/>
        <v>58960</v>
      </c>
      <c r="AG62" s="249">
        <f t="shared" si="87"/>
        <v>58960</v>
      </c>
      <c r="AH62" s="249">
        <f t="shared" si="87"/>
        <v>58960</v>
      </c>
      <c r="AI62" s="249">
        <f t="shared" si="87"/>
        <v>58960</v>
      </c>
      <c r="AJ62" s="249">
        <f t="shared" si="87"/>
        <v>0</v>
      </c>
      <c r="AK62" s="249">
        <f t="shared" si="87"/>
        <v>0</v>
      </c>
      <c r="AL62" s="249">
        <f t="shared" si="87"/>
        <v>0</v>
      </c>
      <c r="AM62" s="249">
        <f t="shared" si="87"/>
        <v>0</v>
      </c>
      <c r="AN62" s="249">
        <f t="shared" si="87"/>
        <v>0</v>
      </c>
      <c r="AO62" s="249">
        <f t="shared" si="87"/>
        <v>0</v>
      </c>
      <c r="AP62" s="249">
        <f t="shared" si="87"/>
        <v>0</v>
      </c>
      <c r="AQ62" s="249">
        <f t="shared" si="87"/>
        <v>0</v>
      </c>
      <c r="AR62" s="249">
        <f t="shared" si="87"/>
        <v>0</v>
      </c>
      <c r="AS62" s="249">
        <f t="shared" si="87"/>
        <v>0</v>
      </c>
      <c r="AT62" s="249">
        <f t="shared" si="87"/>
        <v>0</v>
      </c>
      <c r="AU62" s="249">
        <f t="shared" si="87"/>
        <v>0</v>
      </c>
      <c r="AV62" s="249">
        <f t="shared" si="87"/>
        <v>0</v>
      </c>
      <c r="AW62" s="249">
        <f t="shared" si="87"/>
        <v>0</v>
      </c>
      <c r="AX62" s="249">
        <f t="shared" si="87"/>
        <v>0</v>
      </c>
      <c r="AY62" s="249">
        <f t="shared" si="87"/>
        <v>0</v>
      </c>
      <c r="AZ62" s="249">
        <f t="shared" si="87"/>
        <v>0</v>
      </c>
      <c r="BA62" s="249">
        <f t="shared" si="87"/>
        <v>0</v>
      </c>
      <c r="BB62" s="249">
        <f t="shared" si="87"/>
        <v>0</v>
      </c>
      <c r="BC62" s="249">
        <f t="shared" si="87"/>
        <v>0</v>
      </c>
      <c r="BD62" s="249">
        <f t="shared" si="87"/>
        <v>0</v>
      </c>
      <c r="BE62" s="249">
        <f t="shared" si="87"/>
        <v>0</v>
      </c>
      <c r="BF62" s="249">
        <f t="shared" si="87"/>
        <v>0</v>
      </c>
      <c r="BG62" s="249">
        <f t="shared" si="87"/>
        <v>0</v>
      </c>
      <c r="BH62" s="249">
        <f t="shared" si="87"/>
        <v>0</v>
      </c>
      <c r="BI62" s="249">
        <f t="shared" si="87"/>
        <v>0</v>
      </c>
      <c r="BJ62" s="249">
        <f t="shared" si="87"/>
        <v>0</v>
      </c>
      <c r="BK62" s="249">
        <f t="shared" si="87"/>
        <v>0</v>
      </c>
      <c r="BL62" s="249">
        <f t="shared" si="87"/>
        <v>0</v>
      </c>
      <c r="BM62" s="249">
        <f t="shared" si="87"/>
        <v>0</v>
      </c>
      <c r="BN62" s="249">
        <f t="shared" si="87"/>
        <v>0</v>
      </c>
      <c r="BO62" s="249">
        <f t="shared" si="87"/>
        <v>0</v>
      </c>
      <c r="BP62" s="249">
        <f t="shared" si="87"/>
        <v>0</v>
      </c>
      <c r="BQ62" s="249">
        <f t="shared" si="87"/>
        <v>0</v>
      </c>
      <c r="BR62" s="249">
        <f t="shared" si="87"/>
        <v>0</v>
      </c>
      <c r="BS62" s="249">
        <f t="shared" si="87"/>
        <v>0</v>
      </c>
      <c r="BT62" s="249">
        <f t="shared" si="87"/>
        <v>0</v>
      </c>
      <c r="BU62" s="249">
        <f t="shared" si="87"/>
        <v>0</v>
      </c>
      <c r="BV62" s="249">
        <f t="shared" ref="BV62:EG62" si="88">SUM(BV60,BV40)</f>
        <v>0</v>
      </c>
      <c r="BW62" s="249">
        <f t="shared" si="88"/>
        <v>0</v>
      </c>
      <c r="BX62" s="249">
        <f t="shared" si="88"/>
        <v>0</v>
      </c>
      <c r="BY62" s="249">
        <f t="shared" si="88"/>
        <v>0</v>
      </c>
      <c r="BZ62" s="249">
        <f t="shared" si="88"/>
        <v>0</v>
      </c>
      <c r="CA62" s="249">
        <f t="shared" si="88"/>
        <v>0</v>
      </c>
      <c r="CB62" s="249">
        <f t="shared" si="88"/>
        <v>0</v>
      </c>
      <c r="CC62" s="249">
        <f t="shared" si="88"/>
        <v>0</v>
      </c>
      <c r="CD62" s="249">
        <f t="shared" si="88"/>
        <v>0</v>
      </c>
      <c r="CE62" s="249">
        <f t="shared" si="88"/>
        <v>0</v>
      </c>
      <c r="CF62" s="249">
        <f t="shared" si="88"/>
        <v>0</v>
      </c>
      <c r="CG62" s="249">
        <f t="shared" si="88"/>
        <v>0</v>
      </c>
      <c r="CH62" s="249">
        <f t="shared" si="88"/>
        <v>0</v>
      </c>
      <c r="CI62" s="249">
        <f t="shared" si="88"/>
        <v>0</v>
      </c>
      <c r="CJ62" s="249">
        <f t="shared" si="88"/>
        <v>0</v>
      </c>
      <c r="CK62" s="249">
        <f t="shared" si="88"/>
        <v>0</v>
      </c>
      <c r="CL62" s="249">
        <f t="shared" si="88"/>
        <v>0</v>
      </c>
      <c r="CM62" s="249">
        <f t="shared" si="88"/>
        <v>0</v>
      </c>
      <c r="CN62" s="249">
        <f t="shared" si="88"/>
        <v>0</v>
      </c>
      <c r="CO62" s="249">
        <f t="shared" si="88"/>
        <v>0</v>
      </c>
      <c r="CP62" s="249">
        <f t="shared" si="88"/>
        <v>0</v>
      </c>
      <c r="CQ62" s="249">
        <f t="shared" si="88"/>
        <v>0</v>
      </c>
      <c r="CR62" s="249">
        <f t="shared" si="88"/>
        <v>0</v>
      </c>
      <c r="CS62" s="249">
        <f t="shared" si="88"/>
        <v>0</v>
      </c>
      <c r="CT62" s="249">
        <f t="shared" si="88"/>
        <v>0</v>
      </c>
      <c r="CU62" s="249">
        <f t="shared" si="88"/>
        <v>0</v>
      </c>
      <c r="CV62" s="249">
        <f t="shared" si="88"/>
        <v>0</v>
      </c>
      <c r="CW62" s="249">
        <f t="shared" si="88"/>
        <v>0</v>
      </c>
      <c r="CX62" s="249">
        <f t="shared" si="88"/>
        <v>0</v>
      </c>
      <c r="CY62" s="249">
        <f t="shared" si="88"/>
        <v>0</v>
      </c>
      <c r="CZ62" s="249">
        <f t="shared" si="88"/>
        <v>0</v>
      </c>
      <c r="DA62" s="249">
        <f t="shared" si="88"/>
        <v>0</v>
      </c>
      <c r="DB62" s="249">
        <f t="shared" si="88"/>
        <v>0</v>
      </c>
      <c r="DC62" s="249">
        <f t="shared" si="88"/>
        <v>0</v>
      </c>
      <c r="DD62" s="249">
        <f t="shared" si="88"/>
        <v>0</v>
      </c>
      <c r="DE62" s="249">
        <f t="shared" si="88"/>
        <v>0</v>
      </c>
      <c r="DF62" s="249">
        <f t="shared" si="88"/>
        <v>0</v>
      </c>
      <c r="DG62" s="249">
        <f t="shared" si="88"/>
        <v>0</v>
      </c>
      <c r="DH62" s="249">
        <f t="shared" si="88"/>
        <v>0</v>
      </c>
      <c r="DI62" s="249">
        <f t="shared" si="88"/>
        <v>0</v>
      </c>
      <c r="DJ62" s="249">
        <f t="shared" si="88"/>
        <v>0</v>
      </c>
      <c r="DK62" s="249">
        <f t="shared" si="88"/>
        <v>0</v>
      </c>
      <c r="DL62" s="249">
        <f t="shared" si="88"/>
        <v>0</v>
      </c>
      <c r="DM62" s="249">
        <f t="shared" si="88"/>
        <v>0</v>
      </c>
      <c r="DN62" s="249">
        <f t="shared" si="88"/>
        <v>0</v>
      </c>
      <c r="DO62" s="249">
        <f t="shared" si="88"/>
        <v>0</v>
      </c>
      <c r="DP62" s="249">
        <f t="shared" si="88"/>
        <v>0</v>
      </c>
      <c r="DQ62" s="249">
        <f t="shared" si="88"/>
        <v>0</v>
      </c>
      <c r="DR62" s="249">
        <f t="shared" si="88"/>
        <v>0</v>
      </c>
      <c r="DS62" s="249">
        <f t="shared" si="88"/>
        <v>0</v>
      </c>
      <c r="DT62" s="249">
        <f t="shared" si="88"/>
        <v>0</v>
      </c>
      <c r="DU62" s="249">
        <f t="shared" si="88"/>
        <v>0</v>
      </c>
      <c r="DV62" s="249">
        <f t="shared" si="88"/>
        <v>0</v>
      </c>
      <c r="DW62" s="249">
        <f t="shared" si="88"/>
        <v>0</v>
      </c>
      <c r="DX62" s="249">
        <f t="shared" si="88"/>
        <v>0</v>
      </c>
      <c r="DY62" s="249">
        <f t="shared" si="88"/>
        <v>0</v>
      </c>
      <c r="DZ62" s="249">
        <f t="shared" si="88"/>
        <v>0</v>
      </c>
      <c r="EA62" s="249">
        <f t="shared" si="88"/>
        <v>0</v>
      </c>
      <c r="EB62" s="249">
        <f t="shared" si="88"/>
        <v>0</v>
      </c>
      <c r="EC62" s="249">
        <f t="shared" si="88"/>
        <v>0</v>
      </c>
      <c r="ED62" s="249">
        <f t="shared" si="88"/>
        <v>0</v>
      </c>
      <c r="EE62" s="249">
        <f t="shared" si="88"/>
        <v>0</v>
      </c>
      <c r="EF62" s="249">
        <f t="shared" si="88"/>
        <v>0</v>
      </c>
      <c r="EG62" s="249">
        <f t="shared" si="88"/>
        <v>0</v>
      </c>
      <c r="EH62" s="249">
        <f t="shared" ref="EH62:FO62" si="89">SUM(EH60,EH40)</f>
        <v>0</v>
      </c>
      <c r="EI62" s="249">
        <f t="shared" si="89"/>
        <v>0</v>
      </c>
      <c r="EJ62" s="249">
        <f t="shared" si="89"/>
        <v>0</v>
      </c>
      <c r="EK62" s="249">
        <f t="shared" si="89"/>
        <v>0</v>
      </c>
      <c r="EL62" s="249">
        <f t="shared" si="89"/>
        <v>0</v>
      </c>
      <c r="EM62" s="249">
        <f t="shared" si="89"/>
        <v>0</v>
      </c>
      <c r="EN62" s="249">
        <f t="shared" si="89"/>
        <v>0</v>
      </c>
      <c r="EO62" s="249">
        <f t="shared" si="89"/>
        <v>0</v>
      </c>
      <c r="EP62" s="249">
        <f t="shared" si="89"/>
        <v>0</v>
      </c>
      <c r="EQ62" s="249">
        <f t="shared" si="89"/>
        <v>0</v>
      </c>
      <c r="ER62" s="249">
        <f t="shared" si="89"/>
        <v>0</v>
      </c>
      <c r="ES62" s="249">
        <f t="shared" si="89"/>
        <v>0</v>
      </c>
      <c r="ET62" s="249">
        <f t="shared" si="89"/>
        <v>0</v>
      </c>
      <c r="EU62" s="249">
        <f t="shared" si="89"/>
        <v>0</v>
      </c>
      <c r="EV62" s="249">
        <f t="shared" si="89"/>
        <v>0</v>
      </c>
      <c r="EW62" s="249">
        <f t="shared" si="89"/>
        <v>0</v>
      </c>
      <c r="EX62" s="249">
        <f t="shared" si="89"/>
        <v>0</v>
      </c>
      <c r="EY62" s="249">
        <f t="shared" si="89"/>
        <v>0</v>
      </c>
      <c r="EZ62" s="249">
        <f t="shared" si="89"/>
        <v>0</v>
      </c>
      <c r="FA62" s="249">
        <f t="shared" si="89"/>
        <v>0</v>
      </c>
      <c r="FB62" s="249">
        <f t="shared" si="89"/>
        <v>0</v>
      </c>
      <c r="FC62" s="249">
        <f t="shared" si="89"/>
        <v>0</v>
      </c>
      <c r="FD62" s="249">
        <f t="shared" si="89"/>
        <v>0</v>
      </c>
      <c r="FE62" s="249">
        <f t="shared" si="89"/>
        <v>0</v>
      </c>
      <c r="FF62" s="249">
        <f t="shared" si="89"/>
        <v>0</v>
      </c>
      <c r="FG62" s="249">
        <f t="shared" si="89"/>
        <v>0</v>
      </c>
      <c r="FH62" s="249">
        <f t="shared" si="89"/>
        <v>0</v>
      </c>
      <c r="FI62" s="249">
        <f t="shared" si="89"/>
        <v>0</v>
      </c>
      <c r="FJ62" s="249">
        <f t="shared" si="89"/>
        <v>0</v>
      </c>
      <c r="FK62" s="249">
        <f t="shared" si="89"/>
        <v>0</v>
      </c>
      <c r="FL62" s="249">
        <f t="shared" si="89"/>
        <v>0</v>
      </c>
      <c r="FM62" s="249">
        <f t="shared" si="89"/>
        <v>0</v>
      </c>
      <c r="FN62" s="249">
        <f t="shared" si="89"/>
        <v>0</v>
      </c>
      <c r="FO62" s="250">
        <f t="shared" si="89"/>
        <v>0</v>
      </c>
    </row>
    <row r="63" spans="1:171" x14ac:dyDescent="0.4">
      <c r="H63" s="242"/>
      <c r="FO63" s="1" t="s">
        <v>128</v>
      </c>
    </row>
    <row r="64" spans="1:171" x14ac:dyDescent="0.4">
      <c r="H64" s="242"/>
      <c r="FO64" s="1" t="s">
        <v>128</v>
      </c>
    </row>
    <row r="65" spans="8:171" x14ac:dyDescent="0.4">
      <c r="H65" s="242"/>
      <c r="FO65" s="1" t="s">
        <v>128</v>
      </c>
    </row>
    <row r="66" spans="8:171" x14ac:dyDescent="0.4">
      <c r="H66" s="242"/>
      <c r="FO66" s="1" t="s">
        <v>128</v>
      </c>
    </row>
    <row r="67" spans="8:171" x14ac:dyDescent="0.4">
      <c r="H67" s="242"/>
      <c r="FO67" s="1" t="s">
        <v>128</v>
      </c>
    </row>
    <row r="68" spans="8:171" x14ac:dyDescent="0.4">
      <c r="H68" s="242"/>
      <c r="FO68" s="1" t="s">
        <v>128</v>
      </c>
    </row>
    <row r="69" spans="8:171" x14ac:dyDescent="0.4">
      <c r="H69" s="242"/>
      <c r="FO69" s="1" t="s">
        <v>128</v>
      </c>
    </row>
    <row r="70" spans="8:171" x14ac:dyDescent="0.4">
      <c r="H70" s="242"/>
      <c r="FO70" s="1" t="s">
        <v>128</v>
      </c>
    </row>
    <row r="71" spans="8:171" x14ac:dyDescent="0.4">
      <c r="H71" s="242"/>
      <c r="FO71" s="1" t="s">
        <v>128</v>
      </c>
    </row>
    <row r="72" spans="8:171" x14ac:dyDescent="0.4">
      <c r="H72" s="242"/>
      <c r="FO72" s="1" t="s">
        <v>128</v>
      </c>
    </row>
    <row r="73" spans="8:171" x14ac:dyDescent="0.4">
      <c r="H73" s="242"/>
      <c r="FO73" s="1" t="s">
        <v>128</v>
      </c>
    </row>
    <row r="74" spans="8:171" x14ac:dyDescent="0.4">
      <c r="H74" s="242"/>
      <c r="FO74" s="1" t="s">
        <v>128</v>
      </c>
    </row>
    <row r="75" spans="8:171" x14ac:dyDescent="0.4">
      <c r="H75" s="242"/>
      <c r="FO75" s="1" t="s">
        <v>128</v>
      </c>
    </row>
    <row r="76" spans="8:171" x14ac:dyDescent="0.4">
      <c r="H76" s="242"/>
      <c r="FO76" s="1" t="s">
        <v>128</v>
      </c>
    </row>
    <row r="77" spans="8:171" x14ac:dyDescent="0.4">
      <c r="H77" s="242"/>
      <c r="FO77" s="1" t="s">
        <v>128</v>
      </c>
    </row>
    <row r="78" spans="8:171" x14ac:dyDescent="0.4">
      <c r="H78" s="242"/>
      <c r="FO78" s="1" t="s">
        <v>128</v>
      </c>
    </row>
    <row r="79" spans="8:171" x14ac:dyDescent="0.4">
      <c r="H79" s="242"/>
      <c r="FO79" s="1" t="s">
        <v>128</v>
      </c>
    </row>
    <row r="80" spans="8:171" x14ac:dyDescent="0.4">
      <c r="H80" s="242"/>
      <c r="FO80" s="1" t="s">
        <v>128</v>
      </c>
    </row>
    <row r="81" spans="8:171" x14ac:dyDescent="0.4">
      <c r="H81" s="242"/>
      <c r="FO81" s="1" t="s">
        <v>128</v>
      </c>
    </row>
    <row r="82" spans="8:171" x14ac:dyDescent="0.4">
      <c r="H82" s="242"/>
      <c r="FO82" s="1" t="s">
        <v>128</v>
      </c>
    </row>
    <row r="83" spans="8:171" x14ac:dyDescent="0.4">
      <c r="H83" s="242"/>
      <c r="FO83" s="1" t="s">
        <v>128</v>
      </c>
    </row>
    <row r="84" spans="8:171" x14ac:dyDescent="0.4">
      <c r="H84" s="242"/>
      <c r="FO84" s="1" t="s">
        <v>128</v>
      </c>
    </row>
    <row r="85" spans="8:171" x14ac:dyDescent="0.4">
      <c r="H85" s="242"/>
      <c r="FO85" s="1" t="s">
        <v>128</v>
      </c>
    </row>
    <row r="86" spans="8:171" x14ac:dyDescent="0.4">
      <c r="H86" s="242"/>
      <c r="FO86" s="1" t="s">
        <v>128</v>
      </c>
    </row>
    <row r="87" spans="8:171" x14ac:dyDescent="0.4">
      <c r="H87" s="242"/>
      <c r="FO87" s="1" t="s">
        <v>128</v>
      </c>
    </row>
    <row r="88" spans="8:171" x14ac:dyDescent="0.4">
      <c r="H88" s="242"/>
      <c r="FO88" s="1" t="s">
        <v>128</v>
      </c>
    </row>
    <row r="89" spans="8:171" x14ac:dyDescent="0.4">
      <c r="H89" s="242"/>
      <c r="FO89" s="1" t="s">
        <v>128</v>
      </c>
    </row>
    <row r="90" spans="8:171" x14ac:dyDescent="0.4">
      <c r="H90" s="242"/>
      <c r="FO90" s="1" t="s">
        <v>128</v>
      </c>
    </row>
  </sheetData>
  <conditionalFormatting sqref="B5:FO34">
    <cfRule type="expression" dxfId="5" priority="4">
      <formula>MOD(ROW(),2)</formula>
    </cfRule>
  </conditionalFormatting>
  <conditionalFormatting sqref="B44:H54">
    <cfRule type="expression" dxfId="4" priority="3">
      <formula>MOD(ROW(),2)</formula>
    </cfRule>
  </conditionalFormatting>
  <conditionalFormatting sqref="B57:FO58">
    <cfRule type="expression" dxfId="3" priority="2">
      <formula>MOD(ROW(),2)</formula>
    </cfRule>
  </conditionalFormatting>
  <conditionalFormatting sqref="B37:FO38">
    <cfRule type="expression" dxfId="2" priority="1">
      <formula>MOD(ROW(),2)</formula>
    </cfRule>
  </conditionalFormatting>
  <pageMargins left="0.7" right="0.7" top="0.75" bottom="0.75" header="0.3" footer="0.3"/>
  <pageSetup scale="10"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showGridLines="0" view="pageBreakPreview" zoomScale="160" zoomScaleNormal="200" zoomScaleSheetLayoutView="160" zoomScalePageLayoutView="200" workbookViewId="0"/>
  </sheetViews>
  <sheetFormatPr defaultColWidth="8.83984375" defaultRowHeight="12.3" x14ac:dyDescent="0.4"/>
  <cols>
    <col min="1" max="16384" width="8.83984375" style="1"/>
  </cols>
  <sheetData>
    <row r="1" spans="1:9" x14ac:dyDescent="0.4">
      <c r="A1" s="95" t="s">
        <v>253</v>
      </c>
      <c r="B1" s="253"/>
      <c r="C1" s="253"/>
      <c r="D1" s="253"/>
      <c r="E1" s="253"/>
      <c r="F1" s="253"/>
      <c r="G1" s="96"/>
    </row>
    <row r="2" spans="1:9" x14ac:dyDescent="0.4">
      <c r="A2" s="254" t="b">
        <f>ABS(-Debt!A9+Debt!A7-Debt!A5)&lt;0.01</f>
        <v>1</v>
      </c>
      <c r="B2" s="177" t="s">
        <v>254</v>
      </c>
      <c r="C2" s="177"/>
      <c r="D2" s="177"/>
      <c r="E2" s="177"/>
      <c r="F2" s="177"/>
      <c r="G2" s="138"/>
    </row>
    <row r="3" spans="1:9" x14ac:dyDescent="0.4">
      <c r="A3" s="255" t="b">
        <f>ABS(-Debt!A19+Debt!A17-Debt!A15)&lt;0.01</f>
        <v>1</v>
      </c>
      <c r="B3" s="256" t="s">
        <v>255</v>
      </c>
      <c r="C3" s="256"/>
      <c r="D3" s="256"/>
      <c r="E3" s="256"/>
      <c r="F3" s="256"/>
      <c r="G3" s="257"/>
    </row>
    <row r="5" spans="1:9" x14ac:dyDescent="0.4">
      <c r="A5" s="95" t="s">
        <v>256</v>
      </c>
      <c r="B5" s="253"/>
      <c r="C5" s="253"/>
      <c r="D5" s="253"/>
      <c r="E5" s="253"/>
      <c r="F5" s="253"/>
      <c r="G5" s="96"/>
    </row>
    <row r="6" spans="1:9" x14ac:dyDescent="0.4">
      <c r="A6" s="254" t="b">
        <f ca="1">SUM('Monthly CF'!A6:A66)=SUM('Annual CF'!A5:A65)</f>
        <v>1</v>
      </c>
      <c r="B6" s="177" t="s">
        <v>257</v>
      </c>
      <c r="C6" s="177"/>
      <c r="D6" s="177"/>
      <c r="E6" s="177"/>
      <c r="F6" s="177"/>
      <c r="G6" s="138"/>
      <c r="I6" s="127"/>
    </row>
    <row r="7" spans="1:9" x14ac:dyDescent="0.4">
      <c r="A7" s="258" t="b">
        <f ca="1">ABS('Monthly CF'!A59+'Monthly CF'!A56)&lt;0.01</f>
        <v>1</v>
      </c>
      <c r="B7" s="177" t="s">
        <v>259</v>
      </c>
      <c r="C7" s="177"/>
      <c r="D7" s="177"/>
      <c r="E7" s="177"/>
      <c r="F7" s="177"/>
      <c r="G7" s="138"/>
    </row>
    <row r="8" spans="1:9" x14ac:dyDescent="0.4">
      <c r="A8" s="255" t="b">
        <f ca="1">ABS(('Annual CF'!A65-'Monthly CF'!A66))&lt;0.01</f>
        <v>1</v>
      </c>
      <c r="B8" s="256" t="s">
        <v>258</v>
      </c>
      <c r="C8" s="256"/>
      <c r="D8" s="256"/>
      <c r="E8" s="256"/>
      <c r="F8" s="256"/>
      <c r="G8" s="257"/>
    </row>
  </sheetData>
  <conditionalFormatting sqref="A2:A3 A6:A8">
    <cfRule type="containsText" dxfId="1" priority="1" operator="containsText" text="FALSE">
      <formula>NOT(ISERROR(SEARCH("FALSE",A2)))</formula>
    </cfRule>
    <cfRule type="cellIs" dxfId="0" priority="2" operator="equal">
      <formula>TRUE</formula>
    </cfRule>
  </conditionalFormatting>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Read Me First</vt:lpstr>
      <vt:lpstr>Summary</vt:lpstr>
      <vt:lpstr>Revenue</vt:lpstr>
      <vt:lpstr>Expenses</vt:lpstr>
      <vt:lpstr>Monthly CF</vt:lpstr>
      <vt:lpstr>Annual CF</vt:lpstr>
      <vt:lpstr>Equity Waterfall</vt:lpstr>
      <vt:lpstr>Debt</vt:lpstr>
      <vt:lpstr>Construction Budget</vt:lpstr>
      <vt:lpstr>Checks</vt:lpstr>
      <vt:lpstr>ACQPRICE</vt:lpstr>
      <vt:lpstr>AMFEE</vt:lpstr>
      <vt:lpstr>CLOSINGCOSTS</vt:lpstr>
      <vt:lpstr>CLOSINGDATE</vt:lpstr>
      <vt:lpstr>EXITCAP</vt:lpstr>
      <vt:lpstr>HOLD</vt:lpstr>
      <vt:lpstr>HURDLE2</vt:lpstr>
      <vt:lpstr>HURDLE3</vt:lpstr>
      <vt:lpstr>HURDLE4</vt:lpstr>
      <vt:lpstr>PREF</vt:lpstr>
      <vt:lpstr>'Monthly CF'!Print_Area</vt:lpstr>
      <vt:lpstr>'Read Me First'!Print_Area</vt:lpstr>
      <vt:lpstr>Revenue!Print_Area</vt:lpstr>
      <vt:lpstr>Summary!Print_Area</vt:lpstr>
      <vt:lpstr>UNITS</vt:lpstr>
      <vt:lpstr>WORKINGCAP</vt:lpstr>
    </vt:vector>
  </TitlesOfParts>
  <Company>Paul Merage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 Kivel</cp:lastModifiedBy>
  <dcterms:created xsi:type="dcterms:W3CDTF">2017-11-25T02:14:28Z</dcterms:created>
  <dcterms:modified xsi:type="dcterms:W3CDTF">2022-02-17T23:18:56Z</dcterms:modified>
</cp:coreProperties>
</file>