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 Drury\Documents\CAMBRIDGE\CCBC\CCBC Treasurer\18-19\"/>
    </mc:Choice>
  </mc:AlternateContent>
  <xr:revisionPtr revIDLastSave="0" documentId="13_ncr:1_{80CD4F48-67B1-43B1-98E7-FBFC53D242F0}" xr6:coauthVersionLast="45" xr6:coauthVersionMax="45" xr10:uidLastSave="{00000000-0000-0000-0000-000000000000}"/>
  <bookViews>
    <workbookView minimized="1" xWindow="3855" yWindow="3855" windowWidth="21600" windowHeight="11835" tabRatio="750" xr2:uid="{00000000-000D-0000-FFFF-FFFF00000000}"/>
  </bookViews>
  <sheets>
    <sheet name="2018-2019 Current Account" sheetId="1" r:id="rId1"/>
    <sheet name="Report" sheetId="2" r:id="rId2"/>
    <sheet name="JCR Budget" sheetId="3" r:id="rId3"/>
  </sheets>
  <definedNames>
    <definedName name="_xlnm._FilterDatabase" localSheetId="0" hidden="1">'2018-2019 Current Account'!$A$9:$AK$365</definedName>
    <definedName name="Account_table">'2018-2019 Current Account'!$H$2:$AI$6</definedName>
    <definedName name="Capital_Account_Balance">'2018-2019 Current Account'!$C$5</definedName>
    <definedName name="Current_account_balance">'2018-2019 Current Account'!$C$4</definedName>
    <definedName name="exchange_rate">#REF!</definedName>
    <definedName name="_xlnm.Print_Area" localSheetId="1">Report!$A$1:$F$72</definedName>
    <definedName name="uncashed_cheques">'2018-2019 Current Account'!$C$7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G244" i="1" l="1"/>
  <c r="S3" i="1" l="1"/>
  <c r="C33" i="2" s="1"/>
  <c r="C6" i="3"/>
  <c r="B18" i="2"/>
  <c r="G342" i="1"/>
  <c r="G341" i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337" i="1"/>
  <c r="G338" i="1"/>
  <c r="G339" i="1"/>
  <c r="G340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N3" i="1"/>
  <c r="C27" i="2" s="1"/>
  <c r="O3" i="1"/>
  <c r="O5" i="1" s="1"/>
  <c r="P3" i="1"/>
  <c r="AN23" i="2" s="1"/>
  <c r="Q3" i="1"/>
  <c r="AN24" i="2" s="1"/>
  <c r="R3" i="1"/>
  <c r="AN25" i="2" s="1"/>
  <c r="T3" i="1"/>
  <c r="AN27" i="2" s="1"/>
  <c r="U3" i="1"/>
  <c r="V3" i="1"/>
  <c r="AN29" i="2" s="1"/>
  <c r="W3" i="1"/>
  <c r="W6" i="1" s="1"/>
  <c r="X3" i="1"/>
  <c r="AN32" i="2" s="1"/>
  <c r="Y3" i="1"/>
  <c r="Y5" i="1" s="1"/>
  <c r="AP34" i="2" s="1"/>
  <c r="Z3" i="1"/>
  <c r="C41" i="2" s="1"/>
  <c r="AA3" i="1"/>
  <c r="AB3" i="1"/>
  <c r="AB5" i="1" s="1"/>
  <c r="M3" i="1"/>
  <c r="AN20" i="2" s="1"/>
  <c r="I3" i="1"/>
  <c r="I5" i="1" s="1"/>
  <c r="AP16" i="2" s="1"/>
  <c r="J3" i="1"/>
  <c r="H3" i="1"/>
  <c r="A16" i="3"/>
  <c r="C16" i="3" s="1"/>
  <c r="L3" i="1"/>
  <c r="B64" i="2"/>
  <c r="B66" i="2"/>
  <c r="B67" i="2"/>
  <c r="B68" i="2"/>
  <c r="C68" i="2"/>
  <c r="D68" i="2"/>
  <c r="E68" i="2"/>
  <c r="B69" i="2"/>
  <c r="AK4" i="1"/>
  <c r="AF3" i="1"/>
  <c r="C65" i="2" s="1"/>
  <c r="AG3" i="1"/>
  <c r="AH3" i="1"/>
  <c r="AH6" i="1" s="1"/>
  <c r="AQ42" i="2" s="1"/>
  <c r="AI3" i="1"/>
  <c r="AE3" i="1"/>
  <c r="AD3" i="1"/>
  <c r="AN39" i="2" s="1"/>
  <c r="B39" i="3"/>
  <c r="AE5" i="1"/>
  <c r="D64" i="2" s="1"/>
  <c r="H5" i="1"/>
  <c r="AP15" i="2" s="1"/>
  <c r="AF4" i="1"/>
  <c r="AO40" i="2" s="1"/>
  <c r="C7" i="1"/>
  <c r="E1" i="1"/>
  <c r="C1" i="1"/>
  <c r="AC7" i="1"/>
  <c r="B27" i="2"/>
  <c r="B26" i="2"/>
  <c r="B28" i="2"/>
  <c r="B29" i="2"/>
  <c r="B31" i="2"/>
  <c r="B32" i="2"/>
  <c r="B33" i="2"/>
  <c r="B34" i="2"/>
  <c r="B35" i="2"/>
  <c r="B36" i="2"/>
  <c r="B38" i="2"/>
  <c r="B39" i="2"/>
  <c r="B40" i="2"/>
  <c r="B41" i="2"/>
  <c r="B42" i="2"/>
  <c r="B43" i="2"/>
  <c r="E53" i="3"/>
  <c r="E32" i="3"/>
  <c r="B59" i="2"/>
  <c r="B60" i="2" s="1"/>
  <c r="B16" i="2"/>
  <c r="B17" i="2"/>
  <c r="AO16" i="2"/>
  <c r="AN17" i="2"/>
  <c r="AO17" i="2"/>
  <c r="AP17" i="2"/>
  <c r="AQ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N38" i="2"/>
  <c r="AO38" i="2"/>
  <c r="AP38" i="2"/>
  <c r="AQ38" i="2"/>
  <c r="AO39" i="2"/>
  <c r="AO41" i="2"/>
  <c r="AO42" i="2"/>
  <c r="AO43" i="2"/>
  <c r="AO44" i="2"/>
  <c r="AO15" i="2"/>
  <c r="A10" i="3"/>
  <c r="C10" i="3" s="1"/>
  <c r="A47" i="3"/>
  <c r="C47" i="3" s="1"/>
  <c r="A49" i="3"/>
  <c r="C49" i="3" s="1"/>
  <c r="A50" i="3"/>
  <c r="A51" i="3"/>
  <c r="A48" i="3"/>
  <c r="A42" i="3"/>
  <c r="B42" i="3" s="1"/>
  <c r="C42" i="3" s="1"/>
  <c r="C44" i="3" s="1"/>
  <c r="E44" i="3"/>
  <c r="E55" i="3"/>
  <c r="A17" i="3"/>
  <c r="C17" i="3" s="1"/>
  <c r="A18" i="3"/>
  <c r="C18" i="3" s="1"/>
  <c r="A19" i="3"/>
  <c r="C19" i="3" s="1"/>
  <c r="A20" i="3"/>
  <c r="A21" i="3"/>
  <c r="C21" i="3" s="1"/>
  <c r="A22" i="3"/>
  <c r="C22" i="3" s="1"/>
  <c r="A23" i="3"/>
  <c r="C23" i="3" s="1"/>
  <c r="A24" i="3"/>
  <c r="C24" i="3" s="1"/>
  <c r="A25" i="3"/>
  <c r="C25" i="3" s="1"/>
  <c r="A26" i="3"/>
  <c r="C26" i="3" s="1"/>
  <c r="A27" i="3"/>
  <c r="C27" i="3" s="1"/>
  <c r="A28" i="3"/>
  <c r="A29" i="3"/>
  <c r="C29" i="3" s="1"/>
  <c r="A30" i="3"/>
  <c r="C30" i="3" s="1"/>
  <c r="A32" i="3"/>
  <c r="A15" i="3"/>
  <c r="C15" i="3" s="1"/>
  <c r="A7" i="3"/>
  <c r="A9" i="3"/>
  <c r="C9" i="3" s="1"/>
  <c r="AF16" i="2"/>
  <c r="AG16" i="2"/>
  <c r="AH16" i="2"/>
  <c r="AI16" i="2"/>
  <c r="AF17" i="2"/>
  <c r="AG17" i="2"/>
  <c r="AH17" i="2"/>
  <c r="AI17" i="2"/>
  <c r="AF18" i="2"/>
  <c r="AG18" i="2"/>
  <c r="AH18" i="2"/>
  <c r="AI18" i="2"/>
  <c r="AF19" i="2"/>
  <c r="AG19" i="2"/>
  <c r="AH19" i="2"/>
  <c r="AI19" i="2"/>
  <c r="AF20" i="2"/>
  <c r="AG20" i="2"/>
  <c r="AH20" i="2"/>
  <c r="AI20" i="2"/>
  <c r="AF21" i="2"/>
  <c r="AG21" i="2"/>
  <c r="AH21" i="2"/>
  <c r="AI21" i="2"/>
  <c r="AF22" i="2"/>
  <c r="AG22" i="2"/>
  <c r="AH22" i="2"/>
  <c r="AI22" i="2"/>
  <c r="AF23" i="2"/>
  <c r="AG23" i="2"/>
  <c r="AH23" i="2"/>
  <c r="AI23" i="2"/>
  <c r="AF24" i="2"/>
  <c r="AG24" i="2"/>
  <c r="AH24" i="2"/>
  <c r="AI24" i="2"/>
  <c r="AF25" i="2"/>
  <c r="AG25" i="2"/>
  <c r="AH25" i="2"/>
  <c r="AI25" i="2"/>
  <c r="AF26" i="2"/>
  <c r="AG26" i="2"/>
  <c r="AH26" i="2"/>
  <c r="AI26" i="2"/>
  <c r="AF27" i="2"/>
  <c r="AG27" i="2"/>
  <c r="AH27" i="2"/>
  <c r="AI27" i="2"/>
  <c r="AF28" i="2"/>
  <c r="AG28" i="2"/>
  <c r="AH28" i="2"/>
  <c r="AI28" i="2"/>
  <c r="AF29" i="2"/>
  <c r="AG29" i="2"/>
  <c r="AH29" i="2"/>
  <c r="AI29" i="2"/>
  <c r="AF30" i="2"/>
  <c r="AG30" i="2"/>
  <c r="AH30" i="2"/>
  <c r="AI30" i="2"/>
  <c r="AF31" i="2"/>
  <c r="AG31" i="2"/>
  <c r="AH31" i="2"/>
  <c r="AI31" i="2"/>
  <c r="AF32" i="2"/>
  <c r="AG32" i="2"/>
  <c r="AH32" i="2"/>
  <c r="AI32" i="2"/>
  <c r="AF33" i="2"/>
  <c r="AG33" i="2"/>
  <c r="AH33" i="2"/>
  <c r="AI33" i="2"/>
  <c r="AF34" i="2"/>
  <c r="AG34" i="2"/>
  <c r="AH34" i="2"/>
  <c r="AI34" i="2"/>
  <c r="AF35" i="2"/>
  <c r="AG35" i="2"/>
  <c r="AH35" i="2"/>
  <c r="AI35" i="2"/>
  <c r="AF36" i="2"/>
  <c r="AG36" i="2"/>
  <c r="AH36" i="2"/>
  <c r="AI36" i="2"/>
  <c r="AF37" i="2"/>
  <c r="AG37" i="2"/>
  <c r="AH37" i="2"/>
  <c r="AI37" i="2"/>
  <c r="AF38" i="2"/>
  <c r="AG38" i="2"/>
  <c r="AH38" i="2"/>
  <c r="AI38" i="2"/>
  <c r="AF39" i="2"/>
  <c r="AG39" i="2"/>
  <c r="AH39" i="2"/>
  <c r="AI39" i="2"/>
  <c r="AF40" i="2"/>
  <c r="AG40" i="2"/>
  <c r="AH40" i="2"/>
  <c r="AI40" i="2"/>
  <c r="AF41" i="2"/>
  <c r="AG41" i="2"/>
  <c r="AH41" i="2"/>
  <c r="AI41" i="2"/>
  <c r="AF42" i="2"/>
  <c r="AG42" i="2"/>
  <c r="AH42" i="2"/>
  <c r="AI42" i="2"/>
  <c r="AF43" i="2"/>
  <c r="AG43" i="2"/>
  <c r="AH43" i="2"/>
  <c r="AI43" i="2"/>
  <c r="AF44" i="2"/>
  <c r="AG44" i="2"/>
  <c r="AH44" i="2"/>
  <c r="AI44" i="2"/>
  <c r="AG15" i="2"/>
  <c r="AH15" i="2"/>
  <c r="AI15" i="2"/>
  <c r="AF15" i="2"/>
  <c r="E56" i="2"/>
  <c r="AG5" i="1"/>
  <c r="D66" i="2" s="1"/>
  <c r="C2" i="1"/>
  <c r="AA5" i="1"/>
  <c r="AP36" i="2" s="1"/>
  <c r="AN33" i="2"/>
  <c r="AN43" i="2"/>
  <c r="AN31" i="2"/>
  <c r="AP33" i="2"/>
  <c r="AQ33" i="2"/>
  <c r="AP43" i="2"/>
  <c r="AP31" i="2"/>
  <c r="AQ31" i="2"/>
  <c r="AQ43" i="2"/>
  <c r="E12" i="3"/>
  <c r="S6" i="1"/>
  <c r="E33" i="2" s="1"/>
  <c r="AD5" i="1"/>
  <c r="AP39" i="2" s="1"/>
  <c r="G242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AH5" i="1"/>
  <c r="C67" i="2"/>
  <c r="D42" i="2"/>
  <c r="B21" i="3"/>
  <c r="J5" i="1"/>
  <c r="AL16" i="2"/>
  <c r="AK18" i="2"/>
  <c r="AJ34" i="2"/>
  <c r="AM22" i="2"/>
  <c r="AL18" i="2"/>
  <c r="AM31" i="2"/>
  <c r="AK17" i="2"/>
  <c r="AL29" i="2"/>
  <c r="AJ40" i="2"/>
  <c r="AK37" i="2"/>
  <c r="AJ42" i="2"/>
  <c r="AJ38" i="2"/>
  <c r="AL21" i="2"/>
  <c r="AJ18" i="2"/>
  <c r="AM18" i="2"/>
  <c r="AM34" i="2"/>
  <c r="AK38" i="2"/>
  <c r="AM24" i="2"/>
  <c r="AL37" i="2"/>
  <c r="AK16" i="2"/>
  <c r="AM20" i="2"/>
  <c r="AJ41" i="2"/>
  <c r="AJ25" i="2"/>
  <c r="AM33" i="2"/>
  <c r="AJ31" i="2"/>
  <c r="AM42" i="2"/>
  <c r="AK42" i="2"/>
  <c r="AL23" i="2"/>
  <c r="AM27" i="2"/>
  <c r="AK21" i="2"/>
  <c r="AJ36" i="2"/>
  <c r="AJ32" i="2"/>
  <c r="AK31" i="2"/>
  <c r="AK39" i="2"/>
  <c r="AL34" i="2"/>
  <c r="AM36" i="2"/>
  <c r="AM16" i="2"/>
  <c r="AL26" i="2"/>
  <c r="AK43" i="2"/>
  <c r="AJ17" i="2"/>
  <c r="AJ39" i="2"/>
  <c r="AM23" i="2"/>
  <c r="AK25" i="2"/>
  <c r="AL17" i="2"/>
  <c r="AM37" i="2"/>
  <c r="AM39" i="2"/>
  <c r="AL25" i="2"/>
  <c r="AM21" i="2"/>
  <c r="AK30" i="2"/>
  <c r="AM35" i="2"/>
  <c r="AK36" i="2"/>
  <c r="AJ44" i="2"/>
  <c r="AJ15" i="2"/>
  <c r="AJ24" i="2"/>
  <c r="AK22" i="2"/>
  <c r="AM17" i="2"/>
  <c r="AK28" i="2"/>
  <c r="AM29" i="2"/>
  <c r="AJ33" i="2"/>
  <c r="AM44" i="2"/>
  <c r="AJ37" i="2"/>
  <c r="AJ19" i="2"/>
  <c r="AJ27" i="2"/>
  <c r="AK44" i="2"/>
  <c r="AK27" i="2"/>
  <c r="AM26" i="2"/>
  <c r="AL19" i="2"/>
  <c r="AJ16" i="2"/>
  <c r="AM19" i="2"/>
  <c r="AJ21" i="2"/>
  <c r="AL31" i="2"/>
  <c r="AM40" i="2"/>
  <c r="AJ30" i="2"/>
  <c r="AL32" i="2"/>
  <c r="AK19" i="2"/>
  <c r="AL36" i="2"/>
  <c r="AK35" i="2"/>
  <c r="AJ26" i="2"/>
  <c r="AL30" i="2"/>
  <c r="AK23" i="2"/>
  <c r="AK15" i="2"/>
  <c r="AL43" i="2"/>
  <c r="AL15" i="2"/>
  <c r="AM15" i="2"/>
  <c r="AK20" i="2"/>
  <c r="AL20" i="2"/>
  <c r="AM38" i="2"/>
  <c r="AL40" i="2"/>
  <c r="AJ28" i="2"/>
  <c r="AL44" i="2"/>
  <c r="AK33" i="2"/>
  <c r="AM30" i="2"/>
  <c r="AL27" i="2"/>
  <c r="AM43" i="2"/>
  <c r="AL38" i="2"/>
  <c r="AK40" i="2"/>
  <c r="AK29" i="2"/>
  <c r="AK24" i="2"/>
  <c r="AL39" i="2"/>
  <c r="AM25" i="2"/>
  <c r="AJ23" i="2"/>
  <c r="AK32" i="2"/>
  <c r="AL22" i="2"/>
  <c r="AL33" i="2"/>
  <c r="AM32" i="2"/>
  <c r="AJ22" i="2"/>
  <c r="AJ35" i="2"/>
  <c r="AK34" i="2"/>
  <c r="AJ29" i="2"/>
  <c r="AK26" i="2"/>
  <c r="AL28" i="2"/>
  <c r="AJ20" i="2"/>
  <c r="AL42" i="2"/>
  <c r="AL24" i="2"/>
  <c r="AJ43" i="2"/>
  <c r="AM41" i="2"/>
  <c r="AL41" i="2"/>
  <c r="AL35" i="2"/>
  <c r="AK41" i="2"/>
  <c r="AM28" i="2"/>
  <c r="S5" i="1" l="1"/>
  <c r="AP26" i="2" s="1"/>
  <c r="AN42" i="2"/>
  <c r="AN26" i="2"/>
  <c r="B50" i="3"/>
  <c r="E34" i="3"/>
  <c r="B27" i="3"/>
  <c r="B23" i="3"/>
  <c r="C40" i="2"/>
  <c r="AD6" i="1"/>
  <c r="AQ39" i="2" s="1"/>
  <c r="B48" i="3"/>
  <c r="AN40" i="2"/>
  <c r="L5" i="1"/>
  <c r="AP19" i="2" s="1"/>
  <c r="C20" i="2"/>
  <c r="E67" i="2"/>
  <c r="B65" i="2"/>
  <c r="B71" i="2" s="1"/>
  <c r="AN16" i="2"/>
  <c r="C17" i="2"/>
  <c r="AF6" i="1"/>
  <c r="B7" i="3"/>
  <c r="AN15" i="2"/>
  <c r="C16" i="2"/>
  <c r="B28" i="3"/>
  <c r="V5" i="1"/>
  <c r="D36" i="2" s="1"/>
  <c r="V6" i="1"/>
  <c r="AQ29" i="2" s="1"/>
  <c r="B24" i="3"/>
  <c r="AN18" i="2"/>
  <c r="C19" i="2"/>
  <c r="J6" i="1"/>
  <c r="C18" i="2"/>
  <c r="G69" i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68" i="1"/>
  <c r="C34" i="2"/>
  <c r="T5" i="1"/>
  <c r="D34" i="2" s="1"/>
  <c r="K5" i="1"/>
  <c r="AP18" i="2" s="1"/>
  <c r="AP41" i="2"/>
  <c r="N5" i="1"/>
  <c r="AP21" i="2" s="1"/>
  <c r="I6" i="1"/>
  <c r="AQ16" i="2" s="1"/>
  <c r="AP27" i="2"/>
  <c r="AN37" i="2"/>
  <c r="Z5" i="1"/>
  <c r="AP35" i="2" s="1"/>
  <c r="K6" i="1"/>
  <c r="AQ18" i="2" s="1"/>
  <c r="B9" i="3"/>
  <c r="B15" i="3"/>
  <c r="M6" i="1"/>
  <c r="Y6" i="1"/>
  <c r="AN34" i="2"/>
  <c r="D33" i="2"/>
  <c r="M5" i="1"/>
  <c r="T6" i="1"/>
  <c r="B19" i="3"/>
  <c r="C26" i="2"/>
  <c r="B22" i="3"/>
  <c r="D43" i="2"/>
  <c r="AP37" i="2"/>
  <c r="D40" i="2"/>
  <c r="C36" i="2"/>
  <c r="B26" i="3"/>
  <c r="Q6" i="1"/>
  <c r="E31" i="2" s="1"/>
  <c r="C31" i="2"/>
  <c r="Q5" i="1"/>
  <c r="AP24" i="2" s="1"/>
  <c r="AI5" i="1"/>
  <c r="C69" i="2"/>
  <c r="B51" i="3"/>
  <c r="B29" i="3"/>
  <c r="AN36" i="2"/>
  <c r="AI6" i="1"/>
  <c r="L6" i="1"/>
  <c r="AQ19" i="2" s="1"/>
  <c r="AN19" i="2"/>
  <c r="H6" i="1"/>
  <c r="AQ15" i="2" s="1"/>
  <c r="P5" i="1"/>
  <c r="D29" i="2" s="1"/>
  <c r="B18" i="3"/>
  <c r="C29" i="2"/>
  <c r="AP42" i="2"/>
  <c r="D67" i="2"/>
  <c r="B10" i="3"/>
  <c r="AN44" i="2"/>
  <c r="P6" i="1"/>
  <c r="AQ23" i="2" s="1"/>
  <c r="O6" i="1"/>
  <c r="C59" i="2"/>
  <c r="C60" i="2" s="1"/>
  <c r="C48" i="3"/>
  <c r="C53" i="3" s="1"/>
  <c r="C55" i="3" s="1"/>
  <c r="AF5" i="1"/>
  <c r="AE6" i="1"/>
  <c r="E64" i="2" s="1"/>
  <c r="B47" i="3"/>
  <c r="C64" i="2"/>
  <c r="AG6" i="1"/>
  <c r="AN41" i="2"/>
  <c r="C66" i="2"/>
  <c r="B49" i="3"/>
  <c r="B6" i="3"/>
  <c r="B8" i="3"/>
  <c r="C43" i="2"/>
  <c r="B30" i="3"/>
  <c r="AB6" i="1"/>
  <c r="AQ37" i="2" s="1"/>
  <c r="X5" i="1"/>
  <c r="D39" i="2" s="1"/>
  <c r="C39" i="2"/>
  <c r="X6" i="1"/>
  <c r="C35" i="2"/>
  <c r="U5" i="1"/>
  <c r="AP28" i="2" s="1"/>
  <c r="AN28" i="2"/>
  <c r="U6" i="1"/>
  <c r="B20" i="3"/>
  <c r="C32" i="2"/>
  <c r="R6" i="1"/>
  <c r="R5" i="1"/>
  <c r="AN35" i="2"/>
  <c r="Z6" i="1"/>
  <c r="E41" i="2" s="1"/>
  <c r="AQ30" i="2"/>
  <c r="E38" i="2"/>
  <c r="C42" i="2"/>
  <c r="B16" i="3"/>
  <c r="AA6" i="1"/>
  <c r="AQ26" i="2"/>
  <c r="B25" i="3"/>
  <c r="C38" i="2"/>
  <c r="N6" i="1"/>
  <c r="W5" i="1"/>
  <c r="AN30" i="2"/>
  <c r="AN21" i="2"/>
  <c r="B44" i="3"/>
  <c r="AP22" i="2"/>
  <c r="D28" i="2"/>
  <c r="AN22" i="2"/>
  <c r="C28" i="2"/>
  <c r="B17" i="3"/>
  <c r="C32" i="3"/>
  <c r="B21" i="2"/>
  <c r="B45" i="2"/>
  <c r="AQ24" i="2"/>
  <c r="C12" i="3"/>
  <c r="G155" i="1" l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D27" i="2"/>
  <c r="E36" i="2"/>
  <c r="D41" i="2"/>
  <c r="AQ40" i="2"/>
  <c r="E65" i="2"/>
  <c r="E29" i="2"/>
  <c r="AP29" i="2"/>
  <c r="AP32" i="2"/>
  <c r="D31" i="2"/>
  <c r="AQ35" i="2"/>
  <c r="D35" i="2"/>
  <c r="E43" i="2"/>
  <c r="E34" i="2"/>
  <c r="AQ27" i="2"/>
  <c r="AQ34" i="2"/>
  <c r="E40" i="2"/>
  <c r="D26" i="2"/>
  <c r="AP20" i="2"/>
  <c r="E26" i="2"/>
  <c r="AQ20" i="2"/>
  <c r="C21" i="2"/>
  <c r="E21" i="2" s="1"/>
  <c r="B53" i="3"/>
  <c r="B55" i="3" s="1"/>
  <c r="B56" i="3" s="1"/>
  <c r="B12" i="3"/>
  <c r="AP23" i="2"/>
  <c r="B32" i="3"/>
  <c r="C45" i="2"/>
  <c r="C71" i="2"/>
  <c r="AP25" i="2"/>
  <c r="D32" i="2"/>
  <c r="AQ28" i="2"/>
  <c r="E35" i="2"/>
  <c r="E39" i="2"/>
  <c r="AQ32" i="2"/>
  <c r="E28" i="2"/>
  <c r="AQ22" i="2"/>
  <c r="E32" i="2"/>
  <c r="AQ25" i="2"/>
  <c r="E66" i="2"/>
  <c r="AQ41" i="2"/>
  <c r="AP40" i="2"/>
  <c r="D65" i="2"/>
  <c r="AQ44" i="2"/>
  <c r="E69" i="2"/>
  <c r="D69" i="2"/>
  <c r="AP44" i="2"/>
  <c r="E27" i="2"/>
  <c r="AQ21" i="2"/>
  <c r="AQ36" i="2"/>
  <c r="E42" i="2"/>
  <c r="AP30" i="2"/>
  <c r="D38" i="2"/>
  <c r="C34" i="3"/>
  <c r="G168" i="1" l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E71" i="2"/>
  <c r="B34" i="3"/>
  <c r="E45" i="2"/>
  <c r="G239" i="1" l="1"/>
  <c r="G240" i="1" s="1"/>
  <c r="G241" i="1" s="1"/>
  <c r="G236" i="1"/>
  <c r="G237" i="1" s="1"/>
  <c r="G238" i="1" s="1"/>
  <c r="C5" i="1" l="1"/>
  <c r="C50" i="2" l="1"/>
  <c r="C53" i="2" s="1"/>
  <c r="C5" i="2"/>
  <c r="F10" i="1"/>
  <c r="B3" i="3" s="1"/>
  <c r="C2" i="2"/>
  <c r="F11" i="1" l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tc={61C576C6-79E5-4034-A8B4-E7D32FBF801D}</author>
    <author>tc={99B48F7E-5944-4BB4-9927-9FA53C17FCF1}</author>
  </authors>
  <commentList>
    <comment ref="B226" authorId="0" shapeId="0" xr:uid="{61C576C6-79E5-4034-A8B4-E7D32FBF801D}">
      <text>
        <t>[Threaded comment]
Your version of Excel allows you to read this threaded comment; however, any edits to it will get removed if the file is opened in a newer version of Excel. Learn more: https://go.microsoft.com/fwlink/?linkid=870924
Comment:
    Funded by Alumnus Gavin</t>
      </text>
    </comment>
    <comment ref="B235" authorId="1" shapeId="0" xr:uid="{99B48F7E-5944-4BB4-9927-9FA53C17FCF1}">
      <text>
        <t>[Threaded comment]
Your version of Excel allows you to read this threaded comment; however, any edits to it will get removed if the file is opened in a newer version of Excel. Learn more: https://go.microsoft.com/fwlink/?linkid=870924
Comment:
    Funded by alumnus Gavin</t>
      </text>
    </comment>
  </commentList>
</comments>
</file>

<file path=xl/sharedStrings.xml><?xml version="1.0" encoding="utf-8"?>
<sst xmlns="http://schemas.openxmlformats.org/spreadsheetml/2006/main" count="1025" uniqueCount="338">
  <si>
    <t>£200 cash</t>
  </si>
  <si>
    <t>Current account</t>
  </si>
  <si>
    <t>Capital account</t>
  </si>
  <si>
    <t xml:space="preserve">Last updated: </t>
  </si>
  <si>
    <t>Grant from capital</t>
  </si>
  <si>
    <t>JCR Current</t>
  </si>
  <si>
    <t>Club Subs</t>
  </si>
  <si>
    <t>Equipment hire</t>
  </si>
  <si>
    <t>Sponsorship</t>
  </si>
  <si>
    <t>Bank charges</t>
  </si>
  <si>
    <t>Insurance</t>
  </si>
  <si>
    <t>Membership</t>
  </si>
  <si>
    <t>Maintenance and Boat Refurb</t>
  </si>
  <si>
    <t>Race entry</t>
  </si>
  <si>
    <t>Transport</t>
  </si>
  <si>
    <t>Training camp</t>
  </si>
  <si>
    <t>Training</t>
  </si>
  <si>
    <t>Coaching</t>
  </si>
  <si>
    <t>Fines</t>
  </si>
  <si>
    <t>Ents</t>
  </si>
  <si>
    <t>Freshers/BBQ</t>
  </si>
  <si>
    <t>Misc</t>
  </si>
  <si>
    <t>Signage</t>
  </si>
  <si>
    <t>Kit</t>
  </si>
  <si>
    <t>Contingency</t>
  </si>
  <si>
    <t>Paid in cash</t>
  </si>
  <si>
    <t>Donations</t>
  </si>
  <si>
    <t>Grant to current</t>
  </si>
  <si>
    <t>New boat</t>
  </si>
  <si>
    <t>New blades</t>
  </si>
  <si>
    <t>Other new kit</t>
  </si>
  <si>
    <t>CA contingency</t>
  </si>
  <si>
    <t>Total spent</t>
  </si>
  <si>
    <t>Opening balance:</t>
  </si>
  <si>
    <t>Budget</t>
  </si>
  <si>
    <t xml:space="preserve">Capital account balance: </t>
  </si>
  <si>
    <t>Budget used</t>
  </si>
  <si>
    <t>Remaining</t>
  </si>
  <si>
    <t>Total value of uncashed cheques:</t>
  </si>
  <si>
    <t>Total cash with Treasurer</t>
  </si>
  <si>
    <t>positive is paid out, -ve is paid in</t>
  </si>
  <si>
    <t>Date</t>
  </si>
  <si>
    <t>Name</t>
  </si>
  <si>
    <t>Transfer type</t>
  </si>
  <si>
    <t>Paid</t>
  </si>
  <si>
    <t>Amount</t>
  </si>
  <si>
    <t>Current balance</t>
  </si>
  <si>
    <t>Capital balance</t>
  </si>
  <si>
    <t>JCR</t>
  </si>
  <si>
    <t>Subs</t>
  </si>
  <si>
    <t>Maintenance</t>
  </si>
  <si>
    <t>Check</t>
  </si>
  <si>
    <t>Notes</t>
  </si>
  <si>
    <t>Miriam Guth sub</t>
  </si>
  <si>
    <t>Transfer</t>
  </si>
  <si>
    <t xml:space="preserve">yes </t>
  </si>
  <si>
    <t>Bank Charges</t>
  </si>
  <si>
    <t>Rudder W&amp;W</t>
  </si>
  <si>
    <t>O Faust Gym</t>
  </si>
  <si>
    <t xml:space="preserve">Paul Knight Coach </t>
  </si>
  <si>
    <t>Cash Withdraw</t>
  </si>
  <si>
    <t>Cambridge Rowing Tank</t>
  </si>
  <si>
    <t>L Griffin Gym</t>
  </si>
  <si>
    <t xml:space="preserve">Sewiing kit </t>
  </si>
  <si>
    <t>Autum Head</t>
  </si>
  <si>
    <t>Freshers BBQ - Holly</t>
  </si>
  <si>
    <t>Freshers BBQ - Shen</t>
  </si>
  <si>
    <t>Current account folder</t>
  </si>
  <si>
    <t xml:space="preserve"> </t>
  </si>
  <si>
    <t>Freshers posters</t>
  </si>
  <si>
    <t>CUCBC Michaelmas bill</t>
  </si>
  <si>
    <t>Subs May and Micahelmas 2018 (senior only)</t>
  </si>
  <si>
    <t>JCR Budget</t>
  </si>
  <si>
    <t>Cable ties</t>
  </si>
  <si>
    <t>Water bottles</t>
  </si>
  <si>
    <t>City - Quad hire (5 weeks)</t>
  </si>
  <si>
    <t xml:space="preserve">City - July to October erg </t>
  </si>
  <si>
    <t>City - Trailer Hire</t>
  </si>
  <si>
    <t>Uni IV Entry</t>
  </si>
  <si>
    <t>Sophie P gym</t>
  </si>
  <si>
    <t>Truck Hire for France</t>
  </si>
  <si>
    <t>Oisin Gym</t>
  </si>
  <si>
    <t>Queen's erg</t>
  </si>
  <si>
    <t>Crew Reveal Pizza and food</t>
  </si>
  <si>
    <t>Peterbrough coach hire</t>
  </si>
  <si>
    <t>France coach deposite</t>
  </si>
  <si>
    <t>Winter head race entry</t>
  </si>
  <si>
    <t xml:space="preserve">Al Coach Michaelmas </t>
  </si>
  <si>
    <t xml:space="preserve">Ben Rymer Peterborough </t>
  </si>
  <si>
    <t>M Guth sub</t>
  </si>
  <si>
    <t>Peterborough mileage Kate</t>
  </si>
  <si>
    <t>Peterbrough sub</t>
  </si>
  <si>
    <t xml:space="preserve">Cash </t>
  </si>
  <si>
    <t xml:space="preserve">Emma Sprint </t>
  </si>
  <si>
    <t xml:space="preserve">Clare Novie Regetta </t>
  </si>
  <si>
    <t>City quad hire</t>
  </si>
  <si>
    <t>Jet Photograph 1981/2 crew</t>
  </si>
  <si>
    <t xml:space="preserve">W1 CRUSTACEANS </t>
  </si>
  <si>
    <t xml:space="preserve">M1 CRUSTACEANS </t>
  </si>
  <si>
    <t>M3 CRUSTACEANS</t>
  </si>
  <si>
    <t>Emma Simmons France</t>
  </si>
  <si>
    <t>Alex Tocher France</t>
  </si>
  <si>
    <t>Antonis Georgiou France</t>
  </si>
  <si>
    <t xml:space="preserve">M2 CRUSTACEANS </t>
  </si>
  <si>
    <t>ES Rowing - Height Washer</t>
  </si>
  <si>
    <t>Ben Orborn Gym</t>
  </si>
  <si>
    <t xml:space="preserve">Alex Graves Physio Contribution </t>
  </si>
  <si>
    <t>Electrical tapes</t>
  </si>
  <si>
    <t xml:space="preserve">Fairbains Entry </t>
  </si>
  <si>
    <t>Cheque</t>
  </si>
  <si>
    <t>Fairbains *REVERSED*</t>
  </si>
  <si>
    <t>Oliver Neale France</t>
  </si>
  <si>
    <t>Vassilieva V France</t>
  </si>
  <si>
    <t>Mateo Hoare France</t>
  </si>
  <si>
    <t>Farbairn Entry</t>
  </si>
  <si>
    <t>Ameila France</t>
  </si>
  <si>
    <t>Sim B France</t>
  </si>
  <si>
    <t>David K France</t>
  </si>
  <si>
    <t>France Lake Deposite (84.80 euros)</t>
  </si>
  <si>
    <t>France Lake payment charges</t>
  </si>
  <si>
    <t>Emily Marr France</t>
  </si>
  <si>
    <t>Oliver Neale Sub</t>
  </si>
  <si>
    <t>Oliver O'brien France</t>
  </si>
  <si>
    <t>Tara France</t>
  </si>
  <si>
    <t>Ben Rymer France</t>
  </si>
  <si>
    <t>Elizabeth Guest France</t>
  </si>
  <si>
    <t>Erin Fitzsimons France</t>
  </si>
  <si>
    <t xml:space="preserve">Stephen Matthew Coaching Michaelmas </t>
  </si>
  <si>
    <t>Holly France</t>
  </si>
  <si>
    <t>Jess Jiang France</t>
  </si>
  <si>
    <t>France - Shen</t>
  </si>
  <si>
    <t>Fleece - Shen</t>
  </si>
  <si>
    <t>Fleece - Ben</t>
  </si>
  <si>
    <t xml:space="preserve">Fleece - Elisavet </t>
  </si>
  <si>
    <t xml:space="preserve">Colliear Robinson - Eagles </t>
  </si>
  <si>
    <t>Fleece - Sim</t>
  </si>
  <si>
    <t>H Lamden France</t>
  </si>
  <si>
    <t xml:space="preserve">France Ferry </t>
  </si>
  <si>
    <t>France Coach remaining</t>
  </si>
  <si>
    <t xml:space="preserve">Towergate Insurance </t>
  </si>
  <si>
    <t>Elizabeth Guest Fleece</t>
  </si>
  <si>
    <t>Osin F gym</t>
  </si>
  <si>
    <t>Fleece - Max</t>
  </si>
  <si>
    <t>France cost cover paid to Kate</t>
  </si>
  <si>
    <t>France Launch deposite exchange differences</t>
  </si>
  <si>
    <t>Catering facility Christ's</t>
  </si>
  <si>
    <t>Nicholas Cutler - racking 'Cutler 1x'</t>
  </si>
  <si>
    <t>D Davidson bump supper</t>
  </si>
  <si>
    <t>Deposite</t>
  </si>
  <si>
    <t xml:space="preserve">France Accomidation </t>
  </si>
  <si>
    <t>France Accomidation payment charge</t>
  </si>
  <si>
    <t>Winter H2H</t>
  </si>
  <si>
    <t>Speaker x3 and charger</t>
  </si>
  <si>
    <t>Jeremy Preddy racking</t>
  </si>
  <si>
    <t>Newham SC</t>
  </si>
  <si>
    <t>yes</t>
  </si>
  <si>
    <t>Beagle rigger</t>
  </si>
  <si>
    <t>Michaelmas subs</t>
  </si>
  <si>
    <t>CCRC erg (Oct - Dec 18)</t>
  </si>
  <si>
    <t xml:space="preserve">Kate Hurst Blazer </t>
  </si>
  <si>
    <t>Lent Bill</t>
  </si>
  <si>
    <t>HoRR and BR membership for Adam + Isabelle (2018)</t>
  </si>
  <si>
    <t xml:space="preserve">Al France expenses </t>
  </si>
  <si>
    <t>Robinson head</t>
  </si>
  <si>
    <t>Michaelmas BCD Menu Printing Will</t>
  </si>
  <si>
    <t>Miram G Sub</t>
  </si>
  <si>
    <t>Yes</t>
  </si>
  <si>
    <t>Son of Thame HoRR and WehoRR</t>
  </si>
  <si>
    <t>WEHORR Entry</t>
  </si>
  <si>
    <t>BCS Menu etc Holly B</t>
  </si>
  <si>
    <t xml:space="preserve">France Camp final </t>
  </si>
  <si>
    <t xml:space="preserve">International payment charges </t>
  </si>
  <si>
    <t xml:space="preserve">CCBC Cocktail extra </t>
  </si>
  <si>
    <t xml:space="preserve">Pembroke Regetta </t>
  </si>
  <si>
    <t>Concept 2 Gates</t>
  </si>
  <si>
    <t>Kate Hurst Camp refund</t>
  </si>
  <si>
    <t>City trailer hire</t>
  </si>
  <si>
    <t>London Head Trailer Fee</t>
  </si>
  <si>
    <t xml:space="preserve">Barton P trailer donation </t>
  </si>
  <si>
    <t>Miriam Guth BCD</t>
  </si>
  <si>
    <t xml:space="preserve">Milsoz Mich &amp; Lent Bill </t>
  </si>
  <si>
    <t>M3 Talbot cup</t>
  </si>
  <si>
    <t xml:space="preserve">Oliver Neale BCD </t>
  </si>
  <si>
    <t>HORR entry (leftover)</t>
  </si>
  <si>
    <t>Stephen Matthew Coaching Lent</t>
  </si>
  <si>
    <t xml:space="preserve">Capitial injection </t>
  </si>
  <si>
    <t>Jack Wilson Coach Lent</t>
  </si>
  <si>
    <t xml:space="preserve">British Rowing club affilation </t>
  </si>
  <si>
    <t>Current Account Report</t>
  </si>
  <si>
    <t>Balance per bank statement</t>
  </si>
  <si>
    <t>Need to change this to look up F column</t>
  </si>
  <si>
    <t>Less: cheques to be cashed</t>
  </si>
  <si>
    <t>Add: income not yet on bank statement</t>
  </si>
  <si>
    <t>Balance per our accounts</t>
  </si>
  <si>
    <t>Social Account</t>
  </si>
  <si>
    <t>Current Account Activities</t>
  </si>
  <si>
    <t xml:space="preserve">Updated: </t>
  </si>
  <si>
    <t>End of 18/19 Year</t>
  </si>
  <si>
    <t>2018/19 Budget</t>
  </si>
  <si>
    <t>Income</t>
  </si>
  <si>
    <t>Comments</t>
  </si>
  <si>
    <t>2013-2014 Current Account</t>
  </si>
  <si>
    <t>Column</t>
  </si>
  <si>
    <t>INCOME</t>
  </si>
  <si>
    <t>H</t>
  </si>
  <si>
    <t>I</t>
  </si>
  <si>
    <t>J</t>
  </si>
  <si>
    <t>K</t>
  </si>
  <si>
    <t>L</t>
  </si>
  <si>
    <t>M</t>
  </si>
  <si>
    <t>Total</t>
  </si>
  <si>
    <t>N</t>
  </si>
  <si>
    <t>O</t>
  </si>
  <si>
    <t>P</t>
  </si>
  <si>
    <t>Expenditure</t>
  </si>
  <si>
    <t>Budget left</t>
  </si>
  <si>
    <t>Q</t>
  </si>
  <si>
    <t>EXPENDITURE</t>
  </si>
  <si>
    <t>R</t>
  </si>
  <si>
    <t>S</t>
  </si>
  <si>
    <t>T</t>
  </si>
  <si>
    <t>U</t>
  </si>
  <si>
    <t>V</t>
  </si>
  <si>
    <t>W</t>
  </si>
  <si>
    <t>Alumni costs</t>
  </si>
  <si>
    <t>X</t>
  </si>
  <si>
    <t>Y</t>
  </si>
  <si>
    <t>Henley</t>
  </si>
  <si>
    <t>Z</t>
  </si>
  <si>
    <t>AA</t>
  </si>
  <si>
    <t>AB</t>
  </si>
  <si>
    <t>AC</t>
  </si>
  <si>
    <t>AD</t>
  </si>
  <si>
    <t>AE</t>
  </si>
  <si>
    <t>AG</t>
  </si>
  <si>
    <t>AI</t>
  </si>
  <si>
    <t>AJ</t>
  </si>
  <si>
    <t>AK</t>
  </si>
  <si>
    <t>Boathouse work</t>
  </si>
  <si>
    <t>AL</t>
  </si>
  <si>
    <t>AM</t>
  </si>
  <si>
    <t>Capital Account</t>
  </si>
  <si>
    <t>I would just update this section for the capital account manually, unless you can get full statements of donations and expenditure from Peter Pride.</t>
  </si>
  <si>
    <t>Capital Account Activities</t>
  </si>
  <si>
    <t>Lent 2015</t>
  </si>
  <si>
    <t>2014/15 Budget</t>
  </si>
  <si>
    <t>Need to get a statement from College</t>
  </si>
  <si>
    <t>CURRENT ACCOUNT 18-19</t>
  </si>
  <si>
    <t>ACTUAL Opening Balance</t>
  </si>
  <si>
    <t>YTD</t>
  </si>
  <si>
    <t>Year Projected Total for Oct 18/ Sept 19</t>
  </si>
  <si>
    <t>Budget 1st Sept 2019 -31st August 2020</t>
  </si>
  <si>
    <t>Grant from Capital</t>
  </si>
  <si>
    <t>NET CASHFLOW</t>
  </si>
  <si>
    <t>ACTUAL Closing Balance</t>
  </si>
  <si>
    <t>PROJECTED CAPITAL ACCOUNT 13-14</t>
  </si>
  <si>
    <t>Year Projected Total for Sept 14/ Sept 15</t>
  </si>
  <si>
    <t>Budget 1st Sept 2015 -31st August 2016</t>
  </si>
  <si>
    <t>Boat purchase this year</t>
  </si>
  <si>
    <t>CLOSING BALANCE</t>
  </si>
  <si>
    <t>Antonis Georgiou Fleece</t>
  </si>
  <si>
    <t>WEHORR refund</t>
  </si>
  <si>
    <t>Paul Braton Crustaceans</t>
  </si>
  <si>
    <t>Cam conservation  license</t>
  </si>
  <si>
    <t>Son of Thame WehoRR refund</t>
  </si>
  <si>
    <t>Midland rowing servicing, ergs</t>
  </si>
  <si>
    <t xml:space="preserve">Capital injection </t>
  </si>
  <si>
    <t>Head of the Cam</t>
  </si>
  <si>
    <t>Committee fleece</t>
  </si>
  <si>
    <t>France T-shirts</t>
  </si>
  <si>
    <t>Gelcoat filler</t>
  </si>
  <si>
    <t>BCD coaches</t>
  </si>
  <si>
    <t>Lent sub</t>
  </si>
  <si>
    <t>Spring H2H</t>
  </si>
  <si>
    <t>City sprints</t>
  </si>
  <si>
    <t>City erg hire</t>
  </si>
  <si>
    <t>Swiss ball for gym</t>
  </si>
  <si>
    <t xml:space="preserve">Tricia Smith training camp </t>
  </si>
  <si>
    <t>Pippa Whitaker training camp</t>
  </si>
  <si>
    <t xml:space="preserve">Rebecca Dell training camp </t>
  </si>
  <si>
    <t xml:space="preserve">Captital injection </t>
  </si>
  <si>
    <t>repairs to Janousek 2X</t>
  </si>
  <si>
    <t>Notthinham City regatta</t>
  </si>
  <si>
    <t xml:space="preserve">Sam Drury physio contribution </t>
  </si>
  <si>
    <t>Notthinham City mini-bus hire</t>
  </si>
  <si>
    <t>Cillit Bang</t>
  </si>
  <si>
    <t xml:space="preserve">Alex T Notthingham </t>
  </si>
  <si>
    <t>Champ head</t>
  </si>
  <si>
    <t xml:space="preserve">CUCBC Easter Bill </t>
  </si>
  <si>
    <t>Notthingham travel contribution</t>
  </si>
  <si>
    <t>Emily Fleece</t>
  </si>
  <si>
    <t xml:space="preserve">Emily Notthingham </t>
  </si>
  <si>
    <t>CRUSTACEANS HOC</t>
  </si>
  <si>
    <t>Stamphele repair</t>
  </si>
  <si>
    <t>Bump entry</t>
  </si>
  <si>
    <t>Rowing for mental health delivery</t>
  </si>
  <si>
    <t>BBQ Kate</t>
  </si>
  <si>
    <t>BBQ Holly</t>
  </si>
  <si>
    <t>Gym ball</t>
  </si>
  <si>
    <t xml:space="preserve">Sammy Physio </t>
  </si>
  <si>
    <t>x-press head</t>
  </si>
  <si>
    <t xml:space="preserve">Parcel force cox orb </t>
  </si>
  <si>
    <t>May S&amp;C Milosz</t>
  </si>
  <si>
    <t xml:space="preserve">Featurespace sponsorship </t>
  </si>
  <si>
    <t>Jack Wilson Coach Mays</t>
  </si>
  <si>
    <t>Stephen Matthews Coach Mays</t>
  </si>
  <si>
    <t>Sofia Pedersen Gym</t>
  </si>
  <si>
    <t>Tom Strudwick CUBC Camp</t>
  </si>
  <si>
    <t>Kate BR and Coaching Membership</t>
  </si>
  <si>
    <t>Sammy Website Domain</t>
  </si>
  <si>
    <t>Tara Mich&amp;Lent coaching</t>
  </si>
  <si>
    <t>Holly BCD menus Lents&amp;Mays</t>
  </si>
  <si>
    <t>Robin J Taylor historic crews boards</t>
  </si>
  <si>
    <t>Robin J Taylor board signwriting</t>
  </si>
  <si>
    <t>Alumnus Gavin Suggett crew boards donation</t>
  </si>
  <si>
    <t>Committee fleeces - Stitch</t>
  </si>
  <si>
    <t>Includes £3545 for repairs to 2x Janousek</t>
  </si>
  <si>
    <t>City hire town bumps July19</t>
  </si>
  <si>
    <t>Conor Burgess Chesterton? Eqp. Hire July19</t>
  </si>
  <si>
    <t>City boat racking M8+ &amp; W8+ Nov18-Jul19</t>
  </si>
  <si>
    <t>City erg hire - Apr-Aug 19</t>
  </si>
  <si>
    <t>Xpress pair boat racking - Alan Martin Aug19-20</t>
  </si>
  <si>
    <t>S Airey Racking May19-20</t>
  </si>
  <si>
    <t>Carried to next year budget</t>
  </si>
  <si>
    <t>£1927 expected from City, giving £5400 income</t>
  </si>
  <si>
    <t>£950 expected from Mays, giving £3235 income</t>
  </si>
  <si>
    <t>Consider adjusting budget? 2017-18 cost was £3707.69</t>
  </si>
  <si>
    <t>Nottingham Regatta coach cost £425, not budgeted for</t>
  </si>
  <si>
    <t>Includes 3x£250 + £165 for CUBC training camp, so training expenditure excluding CUCB camp is £633.97</t>
  </si>
  <si>
    <t>Signs were bought and funded by Alumnus Gavin Suggett</t>
  </si>
  <si>
    <t>Rowing for Mental Heath delivery, and postage for committee fleeces</t>
  </si>
  <si>
    <t>Includes £807.30 from Christ's Catering (BCD) and £215 for Kate's blazer</t>
  </si>
  <si>
    <t>Net:</t>
  </si>
  <si>
    <t>Opening balance £2315.39</t>
  </si>
  <si>
    <t>Net income £60.42</t>
  </si>
  <si>
    <t>Water bottles, eagles on blazers, 1981/2 photo, website domain, £120 on physio</t>
  </si>
  <si>
    <t>City invoiced in 2018/2019 but paid on 29/09/2019</t>
  </si>
  <si>
    <t>Colin Calcott single boat racking Aug19-20 (£250)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</si>
</sst>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_ ;[Red]\-0.00\ "/>
    <numFmt numFmtId="165" formatCode="[$-F800]dddd\,\ mmmm\ dd\,\ yyyy"/>
    <numFmt numFmtId="166" formatCode="#,##0.00_ ;[Red]\-#,##0.00\ "/>
    <numFmt numFmtId="167" formatCode="#,##0.00000000000_ ;[Red]\-#,##0.00000000000\ "/>
  </numFmts>
  <fonts count="2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10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indexed="8"/>
      <name val="Calibri"/>
      <family val="2"/>
    </font>
    <font>
      <sz val="13"/>
      <color theme="1"/>
      <name val="Calibri"/>
      <family val="2"/>
      <scheme val="minor"/>
    </font>
    <font>
      <i/>
      <sz val="13"/>
      <color indexed="8"/>
      <name val="Calibri"/>
      <family val="2"/>
    </font>
    <font>
      <sz val="13"/>
      <name val="Calibri"/>
      <family val="2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5"/>
      <color rgb="FF333333"/>
      <name val="Arial"/>
      <family val="2"/>
    </font>
    <font>
      <i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71">
    <xf numFmtId="0" fontId="0" fillId="0" borderId="0" xfId="0"/>
    <xf numFmtId="40" fontId="2" fillId="2" borderId="3" xfId="0" applyNumberFormat="1" applyFont="1" applyFill="1" applyBorder="1"/>
    <xf numFmtId="40" fontId="2" fillId="3" borderId="4" xfId="0" applyNumberFormat="1" applyFont="1" applyFill="1" applyBorder="1"/>
    <xf numFmtId="40" fontId="2" fillId="4" borderId="5" xfId="0" applyNumberFormat="1" applyFont="1" applyFill="1" applyBorder="1"/>
    <xf numFmtId="40" fontId="0" fillId="6" borderId="5" xfId="0" applyNumberFormat="1" applyFill="1" applyBorder="1"/>
    <xf numFmtId="40" fontId="0" fillId="4" borderId="7" xfId="0" applyNumberFormat="1" applyFill="1" applyBorder="1"/>
    <xf numFmtId="40" fontId="0" fillId="6" borderId="7" xfId="0" applyNumberFormat="1" applyFill="1" applyBorder="1"/>
    <xf numFmtId="9" fontId="0" fillId="6" borderId="7" xfId="0" applyNumberFormat="1" applyFill="1" applyBorder="1"/>
    <xf numFmtId="9" fontId="0" fillId="4" borderId="7" xfId="0" applyNumberFormat="1" applyFill="1" applyBorder="1"/>
    <xf numFmtId="40" fontId="0" fillId="6" borderId="10" xfId="0" applyNumberFormat="1" applyFill="1" applyBorder="1"/>
    <xf numFmtId="40" fontId="2" fillId="8" borderId="11" xfId="0" applyNumberFormat="1" applyFont="1" applyFill="1" applyBorder="1"/>
    <xf numFmtId="0" fontId="0" fillId="6" borderId="0" xfId="0" applyFill="1"/>
    <xf numFmtId="0" fontId="0" fillId="4" borderId="13" xfId="0" applyFill="1" applyBorder="1"/>
    <xf numFmtId="164" fontId="0" fillId="5" borderId="7" xfId="0" applyNumberFormat="1" applyFill="1" applyBorder="1"/>
    <xf numFmtId="164" fontId="0" fillId="6" borderId="7" xfId="0" applyNumberFormat="1" applyFill="1" applyBorder="1"/>
    <xf numFmtId="164" fontId="4" fillId="9" borderId="16" xfId="0" applyNumberFormat="1" applyFont="1" applyFill="1" applyBorder="1"/>
    <xf numFmtId="164" fontId="4" fillId="9" borderId="15" xfId="0" applyNumberFormat="1" applyFont="1" applyFill="1" applyBorder="1" applyAlignment="1">
      <alignment horizontal="center"/>
    </xf>
    <xf numFmtId="164" fontId="5" fillId="9" borderId="17" xfId="0" applyNumberFormat="1" applyFont="1" applyFill="1" applyBorder="1" applyAlignment="1">
      <alignment horizontal="center"/>
    </xf>
    <xf numFmtId="164" fontId="4" fillId="9" borderId="18" xfId="0" applyNumberFormat="1" applyFont="1" applyFill="1" applyBorder="1" applyAlignment="1">
      <alignment horizontal="center"/>
    </xf>
    <xf numFmtId="164" fontId="4" fillId="9" borderId="21" xfId="0" applyNumberFormat="1" applyFont="1" applyFill="1" applyBorder="1" applyAlignment="1">
      <alignment horizontal="center"/>
    </xf>
    <xf numFmtId="164" fontId="4" fillId="9" borderId="0" xfId="0" applyNumberFormat="1" applyFont="1" applyFill="1"/>
    <xf numFmtId="164" fontId="5" fillId="9" borderId="23" xfId="0" applyNumberFormat="1" applyFont="1" applyFill="1" applyBorder="1" applyAlignment="1">
      <alignment horizontal="center"/>
    </xf>
    <xf numFmtId="164" fontId="5" fillId="9" borderId="21" xfId="0" applyNumberFormat="1" applyFont="1" applyFill="1" applyBorder="1" applyAlignment="1">
      <alignment horizontal="center"/>
    </xf>
    <xf numFmtId="164" fontId="5" fillId="9" borderId="0" xfId="0" applyNumberFormat="1" applyFont="1" applyFill="1" applyAlignment="1">
      <alignment horizontal="center"/>
    </xf>
    <xf numFmtId="164" fontId="0" fillId="9" borderId="0" xfId="0" applyNumberFormat="1" applyFill="1"/>
    <xf numFmtId="164" fontId="4" fillId="9" borderId="0" xfId="0" applyNumberFormat="1" applyFont="1" applyFill="1" applyAlignment="1">
      <alignment horizontal="center"/>
    </xf>
    <xf numFmtId="164" fontId="4" fillId="9" borderId="23" xfId="0" applyNumberFormat="1" applyFont="1" applyFill="1" applyBorder="1" applyAlignment="1">
      <alignment horizontal="center"/>
    </xf>
    <xf numFmtId="164" fontId="6" fillId="9" borderId="0" xfId="0" applyNumberFormat="1" applyFont="1" applyFill="1" applyAlignment="1">
      <alignment horizontal="center"/>
    </xf>
    <xf numFmtId="164" fontId="4" fillId="9" borderId="24" xfId="0" applyNumberFormat="1" applyFont="1" applyFill="1" applyBorder="1" applyAlignment="1">
      <alignment horizontal="center"/>
    </xf>
    <xf numFmtId="164" fontId="4" fillId="9" borderId="25" xfId="0" applyNumberFormat="1" applyFont="1" applyFill="1" applyBorder="1" applyAlignment="1">
      <alignment horizontal="center"/>
    </xf>
    <xf numFmtId="0" fontId="4" fillId="0" borderId="24" xfId="0" applyFont="1" applyBorder="1"/>
    <xf numFmtId="2" fontId="4" fillId="0" borderId="26" xfId="0" applyNumberFormat="1" applyFont="1" applyBorder="1" applyAlignment="1">
      <alignment horizontal="center"/>
    </xf>
    <xf numFmtId="0" fontId="0" fillId="9" borderId="0" xfId="0" applyFill="1"/>
    <xf numFmtId="0" fontId="4" fillId="9" borderId="16" xfId="0" applyFont="1" applyFill="1" applyBorder="1"/>
    <xf numFmtId="4" fontId="4" fillId="9" borderId="15" xfId="0" applyNumberFormat="1" applyFont="1" applyFill="1" applyBorder="1" applyAlignment="1">
      <alignment horizontal="center"/>
    </xf>
    <xf numFmtId="0" fontId="0" fillId="0" borderId="6" xfId="0" applyBorder="1"/>
    <xf numFmtId="0" fontId="0" fillId="7" borderId="0" xfId="0" applyFill="1"/>
    <xf numFmtId="0" fontId="4" fillId="0" borderId="17" xfId="0" applyFont="1" applyBorder="1"/>
    <xf numFmtId="4" fontId="4" fillId="0" borderId="19" xfId="0" applyNumberFormat="1" applyFont="1" applyBorder="1" applyAlignment="1">
      <alignment horizontal="center"/>
    </xf>
    <xf numFmtId="0" fontId="5" fillId="14" borderId="17" xfId="0" applyFont="1" applyFill="1" applyBorder="1"/>
    <xf numFmtId="0" fontId="9" fillId="14" borderId="18" xfId="0" applyFont="1" applyFill="1" applyBorder="1"/>
    <xf numFmtId="0" fontId="4" fillId="14" borderId="21" xfId="0" applyFont="1" applyFill="1" applyBorder="1"/>
    <xf numFmtId="0" fontId="0" fillId="14" borderId="0" xfId="0" applyFill="1"/>
    <xf numFmtId="40" fontId="5" fillId="14" borderId="21" xfId="0" applyNumberFormat="1" applyFont="1" applyFill="1" applyBorder="1"/>
    <xf numFmtId="40" fontId="5" fillId="14" borderId="0" xfId="0" applyNumberFormat="1" applyFont="1" applyFill="1"/>
    <xf numFmtId="3" fontId="4" fillId="14" borderId="0" xfId="0" applyNumberFormat="1" applyFont="1" applyFill="1" applyAlignment="1">
      <alignment horizontal="center"/>
    </xf>
    <xf numFmtId="0" fontId="5" fillId="14" borderId="21" xfId="0" applyFont="1" applyFill="1" applyBorder="1"/>
    <xf numFmtId="3" fontId="5" fillId="14" borderId="0" xfId="0" applyNumberFormat="1" applyFont="1" applyFill="1" applyAlignment="1">
      <alignment horizontal="center"/>
    </xf>
    <xf numFmtId="166" fontId="5" fillId="14" borderId="0" xfId="0" applyNumberFormat="1" applyFont="1" applyFill="1" applyAlignment="1">
      <alignment horizontal="center"/>
    </xf>
    <xf numFmtId="0" fontId="4" fillId="14" borderId="24" xfId="0" applyFont="1" applyFill="1" applyBorder="1"/>
    <xf numFmtId="0" fontId="4" fillId="14" borderId="20" xfId="0" applyFont="1" applyFill="1" applyBorder="1" applyAlignment="1">
      <alignment horizontal="center"/>
    </xf>
    <xf numFmtId="0" fontId="5" fillId="14" borderId="23" xfId="0" applyFont="1" applyFill="1" applyBorder="1" applyAlignment="1">
      <alignment horizontal="center"/>
    </xf>
    <xf numFmtId="3" fontId="5" fillId="14" borderId="23" xfId="0" applyNumberFormat="1" applyFont="1" applyFill="1" applyBorder="1" applyAlignment="1">
      <alignment horizontal="center"/>
    </xf>
    <xf numFmtId="3" fontId="4" fillId="14" borderId="23" xfId="0" applyNumberFormat="1" applyFont="1" applyFill="1" applyBorder="1" applyAlignment="1">
      <alignment horizontal="center"/>
    </xf>
    <xf numFmtId="0" fontId="4" fillId="14" borderId="23" xfId="0" applyFont="1" applyFill="1" applyBorder="1" applyAlignment="1">
      <alignment horizontal="center"/>
    </xf>
    <xf numFmtId="164" fontId="4" fillId="9" borderId="27" xfId="0" applyNumberFormat="1" applyFont="1" applyFill="1" applyBorder="1" applyAlignment="1">
      <alignment horizontal="center"/>
    </xf>
    <xf numFmtId="164" fontId="0" fillId="5" borderId="0" xfId="0" applyNumberFormat="1" applyFill="1"/>
    <xf numFmtId="164" fontId="5" fillId="9" borderId="22" xfId="0" applyNumberFormat="1" applyFont="1" applyFill="1" applyBorder="1" applyAlignment="1">
      <alignment horizontal="center"/>
    </xf>
    <xf numFmtId="0" fontId="12" fillId="4" borderId="7" xfId="0" applyFont="1" applyFill="1" applyBorder="1"/>
    <xf numFmtId="164" fontId="12" fillId="11" borderId="7" xfId="0" applyNumberFormat="1" applyFont="1" applyFill="1" applyBorder="1"/>
    <xf numFmtId="0" fontId="0" fillId="5" borderId="0" xfId="0" applyFill="1"/>
    <xf numFmtId="14" fontId="0" fillId="11" borderId="12" xfId="0" applyNumberFormat="1" applyFill="1" applyBorder="1"/>
    <xf numFmtId="0" fontId="3" fillId="11" borderId="1" xfId="0" applyFont="1" applyFill="1" applyBorder="1" applyAlignment="1">
      <alignment horizontal="right"/>
    </xf>
    <xf numFmtId="14" fontId="3" fillId="11" borderId="1" xfId="0" applyNumberFormat="1" applyFont="1" applyFill="1" applyBorder="1" applyAlignment="1">
      <alignment horizontal="left"/>
    </xf>
    <xf numFmtId="14" fontId="2" fillId="11" borderId="1" xfId="0" applyNumberFormat="1" applyFont="1" applyFill="1" applyBorder="1"/>
    <xf numFmtId="40" fontId="0" fillId="15" borderId="12" xfId="0" applyNumberFormat="1" applyFill="1" applyBorder="1"/>
    <xf numFmtId="40" fontId="2" fillId="15" borderId="1" xfId="0" applyNumberFormat="1" applyFont="1" applyFill="1" applyBorder="1"/>
    <xf numFmtId="40" fontId="2" fillId="15" borderId="2" xfId="0" applyNumberFormat="1" applyFont="1" applyFill="1" applyBorder="1"/>
    <xf numFmtId="40" fontId="2" fillId="2" borderId="4" xfId="0" applyNumberFormat="1" applyFont="1" applyFill="1" applyBorder="1"/>
    <xf numFmtId="40" fontId="2" fillId="16" borderId="4" xfId="0" applyNumberFormat="1" applyFont="1" applyFill="1" applyBorder="1"/>
    <xf numFmtId="0" fontId="2" fillId="17" borderId="5" xfId="0" applyFont="1" applyFill="1" applyBorder="1"/>
    <xf numFmtId="0" fontId="0" fillId="11" borderId="0" xfId="0" applyFill="1"/>
    <xf numFmtId="14" fontId="0" fillId="11" borderId="0" xfId="0" applyNumberFormat="1" applyFill="1"/>
    <xf numFmtId="0" fontId="0" fillId="15" borderId="0" xfId="0" applyFill="1"/>
    <xf numFmtId="0" fontId="0" fillId="15" borderId="6" xfId="0" applyFill="1" applyBorder="1"/>
    <xf numFmtId="40" fontId="0" fillId="5" borderId="2" xfId="0" applyNumberFormat="1" applyFill="1" applyBorder="1"/>
    <xf numFmtId="40" fontId="0" fillId="5" borderId="5" xfId="0" applyNumberFormat="1" applyFill="1" applyBorder="1"/>
    <xf numFmtId="40" fontId="0" fillId="7" borderId="5" xfId="0" applyNumberFormat="1" applyFill="1" applyBorder="1"/>
    <xf numFmtId="0" fontId="0" fillId="17" borderId="6" xfId="0" applyFill="1" applyBorder="1"/>
    <xf numFmtId="9" fontId="0" fillId="2" borderId="4" xfId="0" applyNumberFormat="1" applyFill="1" applyBorder="1"/>
    <xf numFmtId="164" fontId="0" fillId="2" borderId="28" xfId="0" applyNumberFormat="1" applyFill="1" applyBorder="1"/>
    <xf numFmtId="40" fontId="0" fillId="5" borderId="6" xfId="0" applyNumberFormat="1" applyFill="1" applyBorder="1"/>
    <xf numFmtId="40" fontId="0" fillId="5" borderId="7" xfId="0" applyNumberFormat="1" applyFill="1" applyBorder="1"/>
    <xf numFmtId="40" fontId="0" fillId="7" borderId="7" xfId="0" applyNumberFormat="1" applyFill="1" applyBorder="1"/>
    <xf numFmtId="0" fontId="0" fillId="16" borderId="4" xfId="0" applyFill="1" applyBorder="1"/>
    <xf numFmtId="164" fontId="0" fillId="16" borderId="28" xfId="0" applyNumberFormat="1" applyFill="1" applyBorder="1"/>
    <xf numFmtId="9" fontId="0" fillId="11" borderId="0" xfId="0" applyNumberFormat="1" applyFill="1"/>
    <xf numFmtId="9" fontId="0" fillId="15" borderId="12" xfId="0" applyNumberFormat="1" applyFill="1" applyBorder="1"/>
    <xf numFmtId="9" fontId="0" fillId="15" borderId="0" xfId="0" applyNumberFormat="1" applyFill="1"/>
    <xf numFmtId="9" fontId="0" fillId="15" borderId="6" xfId="0" applyNumberFormat="1" applyFill="1" applyBorder="1"/>
    <xf numFmtId="9" fontId="0" fillId="5" borderId="6" xfId="0" applyNumberFormat="1" applyFill="1" applyBorder="1"/>
    <xf numFmtId="9" fontId="0" fillId="5" borderId="7" xfId="0" applyNumberFormat="1" applyFill="1" applyBorder="1"/>
    <xf numFmtId="9" fontId="0" fillId="7" borderId="7" xfId="0" applyNumberFormat="1" applyFill="1" applyBorder="1"/>
    <xf numFmtId="9" fontId="0" fillId="17" borderId="6" xfId="0" applyNumberFormat="1" applyFill="1" applyBorder="1"/>
    <xf numFmtId="0" fontId="0" fillId="11" borderId="8" xfId="0" applyFill="1" applyBorder="1"/>
    <xf numFmtId="14" fontId="0" fillId="11" borderId="9" xfId="0" applyNumberFormat="1" applyFill="1" applyBorder="1"/>
    <xf numFmtId="0" fontId="0" fillId="8" borderId="11" xfId="0" applyFill="1" applyBorder="1"/>
    <xf numFmtId="164" fontId="1" fillId="8" borderId="9" xfId="0" applyNumberFormat="1" applyFont="1" applyFill="1" applyBorder="1"/>
    <xf numFmtId="14" fontId="0" fillId="11" borderId="8" xfId="0" applyNumberFormat="1" applyFill="1" applyBorder="1"/>
    <xf numFmtId="40" fontId="0" fillId="15" borderId="11" xfId="0" applyNumberFormat="1" applyFill="1" applyBorder="1"/>
    <xf numFmtId="0" fontId="0" fillId="15" borderId="8" xfId="0" applyFill="1" applyBorder="1"/>
    <xf numFmtId="0" fontId="0" fillId="15" borderId="9" xfId="0" applyFill="1" applyBorder="1"/>
    <xf numFmtId="40" fontId="0" fillId="5" borderId="9" xfId="0" applyNumberFormat="1" applyFill="1" applyBorder="1"/>
    <xf numFmtId="40" fontId="0" fillId="5" borderId="10" xfId="0" applyNumberFormat="1" applyFill="1" applyBorder="1"/>
    <xf numFmtId="40" fontId="0" fillId="7" borderId="10" xfId="0" applyNumberFormat="1" applyFill="1" applyBorder="1"/>
    <xf numFmtId="0" fontId="0" fillId="11" borderId="6" xfId="0" applyFill="1" applyBorder="1"/>
    <xf numFmtId="0" fontId="0" fillId="17" borderId="13" xfId="0" applyFill="1" applyBorder="1"/>
    <xf numFmtId="14" fontId="2" fillId="15" borderId="13" xfId="0" applyNumberFormat="1" applyFont="1" applyFill="1" applyBorder="1"/>
    <xf numFmtId="0" fontId="2" fillId="15" borderId="13" xfId="0" applyFont="1" applyFill="1" applyBorder="1"/>
    <xf numFmtId="14" fontId="2" fillId="8" borderId="13" xfId="0" applyNumberFormat="1" applyFont="1" applyFill="1" applyBorder="1"/>
    <xf numFmtId="0" fontId="2" fillId="18" borderId="11" xfId="0" applyFont="1" applyFill="1" applyBorder="1"/>
    <xf numFmtId="0" fontId="0" fillId="11" borderId="7" xfId="0" applyFill="1" applyBorder="1"/>
    <xf numFmtId="0" fontId="0" fillId="4" borderId="7" xfId="0" applyFill="1" applyBorder="1"/>
    <xf numFmtId="164" fontId="0" fillId="11" borderId="7" xfId="0" applyNumberFormat="1" applyFill="1" applyBorder="1"/>
    <xf numFmtId="43" fontId="7" fillId="11" borderId="5" xfId="1" applyFill="1" applyBorder="1"/>
    <xf numFmtId="164" fontId="0" fillId="5" borderId="2" xfId="0" applyNumberFormat="1" applyFill="1" applyBorder="1"/>
    <xf numFmtId="164" fontId="0" fillId="5" borderId="5" xfId="0" applyNumberFormat="1" applyFill="1" applyBorder="1"/>
    <xf numFmtId="164" fontId="0" fillId="6" borderId="5" xfId="0" applyNumberFormat="1" applyFill="1" applyBorder="1"/>
    <xf numFmtId="164" fontId="0" fillId="7" borderId="5" xfId="0" applyNumberFormat="1" applyFill="1" applyBorder="1"/>
    <xf numFmtId="0" fontId="0" fillId="4" borderId="2" xfId="0" applyFill="1" applyBorder="1"/>
    <xf numFmtId="0" fontId="0" fillId="17" borderId="5" xfId="0" applyFill="1" applyBorder="1"/>
    <xf numFmtId="0" fontId="0" fillId="11" borderId="12" xfId="0" applyFill="1" applyBorder="1"/>
    <xf numFmtId="43" fontId="7" fillId="11" borderId="7" xfId="1" applyFill="1" applyBorder="1"/>
    <xf numFmtId="40" fontId="0" fillId="5" borderId="0" xfId="0" applyNumberFormat="1" applyFill="1"/>
    <xf numFmtId="40" fontId="0" fillId="5" borderId="12" xfId="0" applyNumberFormat="1" applyFill="1" applyBorder="1"/>
    <xf numFmtId="40" fontId="0" fillId="6" borderId="12" xfId="0" applyNumberFormat="1" applyFill="1" applyBorder="1"/>
    <xf numFmtId="40" fontId="0" fillId="7" borderId="12" xfId="0" applyNumberFormat="1" applyFill="1" applyBorder="1"/>
    <xf numFmtId="40" fontId="0" fillId="4" borderId="12" xfId="0" applyNumberFormat="1" applyFill="1" applyBorder="1"/>
    <xf numFmtId="0" fontId="0" fillId="17" borderId="7" xfId="0" applyFill="1" applyBorder="1"/>
    <xf numFmtId="164" fontId="0" fillId="5" borderId="12" xfId="0" applyNumberFormat="1" applyFill="1" applyBorder="1"/>
    <xf numFmtId="164" fontId="0" fillId="6" borderId="12" xfId="0" applyNumberFormat="1" applyFill="1" applyBorder="1"/>
    <xf numFmtId="164" fontId="0" fillId="7" borderId="12" xfId="0" applyNumberFormat="1" applyFill="1" applyBorder="1"/>
    <xf numFmtId="14" fontId="0" fillId="11" borderId="6" xfId="0" applyNumberFormat="1" applyFill="1" applyBorder="1"/>
    <xf numFmtId="164" fontId="0" fillId="7" borderId="7" xfId="0" applyNumberFormat="1" applyFill="1" applyBorder="1"/>
    <xf numFmtId="14" fontId="0" fillId="4" borderId="7" xfId="0" applyNumberFormat="1" applyFill="1" applyBorder="1"/>
    <xf numFmtId="0" fontId="0" fillId="17" borderId="0" xfId="0" applyFill="1"/>
    <xf numFmtId="0" fontId="10" fillId="17" borderId="7" xfId="0" applyFont="1" applyFill="1" applyBorder="1"/>
    <xf numFmtId="0" fontId="11" fillId="17" borderId="7" xfId="0" applyFont="1" applyFill="1" applyBorder="1"/>
    <xf numFmtId="14" fontId="12" fillId="11" borderId="6" xfId="0" applyNumberFormat="1" applyFont="1" applyFill="1" applyBorder="1"/>
    <xf numFmtId="0" fontId="12" fillId="11" borderId="7" xfId="0" applyFont="1" applyFill="1" applyBorder="1"/>
    <xf numFmtId="40" fontId="12" fillId="5" borderId="0" xfId="0" applyNumberFormat="1" applyFont="1" applyFill="1"/>
    <xf numFmtId="164" fontId="12" fillId="5" borderId="7" xfId="0" applyNumberFormat="1" applyFont="1" applyFill="1" applyBorder="1"/>
    <xf numFmtId="164" fontId="12" fillId="6" borderId="7" xfId="0" applyNumberFormat="1" applyFont="1" applyFill="1" applyBorder="1"/>
    <xf numFmtId="164" fontId="12" fillId="7" borderId="7" xfId="0" applyNumberFormat="1" applyFont="1" applyFill="1" applyBorder="1"/>
    <xf numFmtId="0" fontId="12" fillId="17" borderId="7" xfId="0" applyFont="1" applyFill="1" applyBorder="1"/>
    <xf numFmtId="0" fontId="12" fillId="0" borderId="0" xfId="0" applyFont="1"/>
    <xf numFmtId="0" fontId="0" fillId="0" borderId="0" xfId="0" applyAlignment="1">
      <alignment wrapText="1"/>
    </xf>
    <xf numFmtId="40" fontId="0" fillId="0" borderId="0" xfId="0" applyNumberFormat="1" applyAlignment="1">
      <alignment wrapText="1"/>
    </xf>
    <xf numFmtId="40" fontId="0" fillId="0" borderId="12" xfId="0" applyNumberFormat="1" applyBorder="1" applyAlignment="1">
      <alignment wrapText="1"/>
    </xf>
    <xf numFmtId="0" fontId="0" fillId="0" borderId="0" xfId="0" quotePrefix="1" applyAlignment="1">
      <alignment wrapText="1"/>
    </xf>
    <xf numFmtId="9" fontId="0" fillId="0" borderId="0" xfId="0" applyNumberFormat="1" applyAlignment="1">
      <alignment wrapText="1"/>
    </xf>
    <xf numFmtId="40" fontId="2" fillId="2" borderId="3" xfId="0" applyNumberFormat="1" applyFont="1" applyFill="1" applyBorder="1" applyAlignment="1">
      <alignment wrapText="1"/>
    </xf>
    <xf numFmtId="40" fontId="2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40" fontId="2" fillId="0" borderId="12" xfId="0" applyNumberFormat="1" applyFont="1" applyBorder="1" applyAlignment="1">
      <alignment wrapText="1"/>
    </xf>
    <xf numFmtId="40" fontId="2" fillId="0" borderId="0" xfId="0" applyNumberFormat="1" applyFont="1" applyAlignment="1">
      <alignment wrapText="1"/>
    </xf>
    <xf numFmtId="0" fontId="0" fillId="0" borderId="6" xfId="0" applyBorder="1" applyAlignment="1">
      <alignment wrapText="1"/>
    </xf>
    <xf numFmtId="166" fontId="0" fillId="0" borderId="0" xfId="0" applyNumberFormat="1" applyAlignment="1">
      <alignment wrapText="1"/>
    </xf>
    <xf numFmtId="40" fontId="2" fillId="0" borderId="11" xfId="0" applyNumberFormat="1" applyFont="1" applyBorder="1" applyAlignment="1">
      <alignment wrapText="1"/>
    </xf>
    <xf numFmtId="40" fontId="2" fillId="0" borderId="8" xfId="0" applyNumberFormat="1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40" fontId="2" fillId="0" borderId="29" xfId="0" applyNumberFormat="1" applyFont="1" applyBorder="1" applyAlignment="1">
      <alignment wrapText="1"/>
    </xf>
    <xf numFmtId="40" fontId="2" fillId="0" borderId="4" xfId="0" applyNumberFormat="1" applyFont="1" applyBorder="1" applyAlignment="1">
      <alignment wrapText="1"/>
    </xf>
    <xf numFmtId="40" fontId="2" fillId="0" borderId="3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8" xfId="0" applyBorder="1" applyAlignment="1">
      <alignment wrapText="1"/>
    </xf>
    <xf numFmtId="9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12" borderId="9" xfId="0" applyNumberFormat="1" applyFont="1" applyFill="1" applyBorder="1" applyAlignment="1">
      <alignment horizontal="center" vertical="center" wrapText="1"/>
    </xf>
    <xf numFmtId="164" fontId="14" fillId="12" borderId="6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4" fillId="10" borderId="6" xfId="0" applyNumberFormat="1" applyFont="1" applyFill="1" applyBorder="1" applyAlignment="1">
      <alignment horizontal="center" vertical="center" wrapText="1"/>
    </xf>
    <xf numFmtId="164" fontId="14" fillId="10" borderId="9" xfId="0" applyNumberFormat="1" applyFont="1" applyFill="1" applyBorder="1" applyAlignment="1">
      <alignment horizontal="center" vertical="center" wrapText="1"/>
    </xf>
    <xf numFmtId="9" fontId="13" fillId="14" borderId="14" xfId="0" applyNumberFormat="1" applyFont="1" applyFill="1" applyBorder="1" applyAlignment="1">
      <alignment horizontal="center" vertical="center" wrapText="1"/>
    </xf>
    <xf numFmtId="165" fontId="13" fillId="14" borderId="14" xfId="0" applyNumberFormat="1" applyFont="1" applyFill="1" applyBorder="1" applyAlignment="1">
      <alignment horizontal="center" vertical="center" wrapText="1"/>
    </xf>
    <xf numFmtId="3" fontId="13" fillId="14" borderId="15" xfId="0" applyNumberFormat="1" applyFont="1" applyFill="1" applyBorder="1" applyAlignment="1">
      <alignment horizontal="left" vertical="center" wrapText="1"/>
    </xf>
    <xf numFmtId="3" fontId="14" fillId="14" borderId="12" xfId="0" applyNumberFormat="1" applyFont="1" applyFill="1" applyBorder="1" applyAlignment="1">
      <alignment vertical="center" wrapText="1"/>
    </xf>
    <xf numFmtId="40" fontId="13" fillId="14" borderId="0" xfId="0" applyNumberFormat="1" applyFont="1" applyFill="1" applyAlignment="1">
      <alignment horizontal="center" vertical="center" wrapText="1"/>
    </xf>
    <xf numFmtId="9" fontId="13" fillId="14" borderId="0" xfId="0" applyNumberFormat="1" applyFont="1" applyFill="1" applyAlignment="1">
      <alignment horizontal="center" vertical="center" wrapText="1"/>
    </xf>
    <xf numFmtId="3" fontId="13" fillId="14" borderId="6" xfId="0" applyNumberFormat="1" applyFont="1" applyFill="1" applyBorder="1" applyAlignment="1">
      <alignment vertical="center" wrapText="1"/>
    </xf>
    <xf numFmtId="3" fontId="13" fillId="14" borderId="12" xfId="0" applyNumberFormat="1" applyFont="1" applyFill="1" applyBorder="1" applyAlignment="1">
      <alignment vertical="center" wrapText="1"/>
    </xf>
    <xf numFmtId="40" fontId="14" fillId="14" borderId="0" xfId="0" applyNumberFormat="1" applyFont="1" applyFill="1" applyAlignment="1">
      <alignment horizontal="center" vertical="center" wrapText="1"/>
    </xf>
    <xf numFmtId="9" fontId="14" fillId="14" borderId="0" xfId="0" applyNumberFormat="1" applyFont="1" applyFill="1" applyAlignment="1">
      <alignment horizontal="center" vertical="center" wrapText="1"/>
    </xf>
    <xf numFmtId="3" fontId="14" fillId="14" borderId="6" xfId="0" applyNumberFormat="1" applyFont="1" applyFill="1" applyBorder="1" applyAlignment="1">
      <alignment vertical="center" wrapText="1"/>
    </xf>
    <xf numFmtId="40" fontId="14" fillId="0" borderId="0" xfId="0" applyNumberFormat="1" applyFont="1" applyAlignment="1">
      <alignment horizontal="center" vertical="center" wrapText="1"/>
    </xf>
    <xf numFmtId="164" fontId="14" fillId="13" borderId="6" xfId="0" applyNumberFormat="1" applyFont="1" applyFill="1" applyBorder="1" applyAlignment="1">
      <alignment horizontal="center" vertical="center" wrapText="1"/>
    </xf>
    <xf numFmtId="164" fontId="14" fillId="13" borderId="9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40" fontId="16" fillId="14" borderId="6" xfId="0" applyNumberFormat="1" applyFont="1" applyFill="1" applyBorder="1" applyAlignment="1">
      <alignment horizontal="center" vertical="center" wrapText="1"/>
    </xf>
    <xf numFmtId="40" fontId="16" fillId="14" borderId="12" xfId="0" applyNumberFormat="1" applyFont="1" applyFill="1" applyBorder="1" applyAlignment="1">
      <alignment vertical="center" wrapText="1"/>
    </xf>
    <xf numFmtId="40" fontId="16" fillId="14" borderId="0" xfId="0" applyNumberFormat="1" applyFont="1" applyFill="1" applyAlignment="1">
      <alignment horizontal="center" vertical="center" wrapText="1"/>
    </xf>
    <xf numFmtId="9" fontId="16" fillId="14" borderId="0" xfId="0" applyNumberFormat="1" applyFont="1" applyFill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3" fontId="17" fillId="14" borderId="12" xfId="0" applyNumberFormat="1" applyFont="1" applyFill="1" applyBorder="1" applyAlignment="1">
      <alignment vertical="center" wrapText="1"/>
    </xf>
    <xf numFmtId="40" fontId="17" fillId="14" borderId="0" xfId="0" applyNumberFormat="1" applyFont="1" applyFill="1" applyAlignment="1">
      <alignment horizontal="center" vertical="center" wrapText="1"/>
    </xf>
    <xf numFmtId="9" fontId="17" fillId="14" borderId="0" xfId="0" applyNumberFormat="1" applyFont="1" applyFill="1" applyAlignment="1">
      <alignment horizontal="center" vertical="center" wrapText="1"/>
    </xf>
    <xf numFmtId="3" fontId="16" fillId="14" borderId="6" xfId="0" applyNumberFormat="1" applyFont="1" applyFill="1" applyBorder="1" applyAlignment="1">
      <alignment vertical="center" wrapText="1"/>
    </xf>
    <xf numFmtId="3" fontId="16" fillId="14" borderId="12" xfId="0" applyNumberFormat="1" applyFont="1" applyFill="1" applyBorder="1" applyAlignment="1">
      <alignment vertical="center" wrapText="1"/>
    </xf>
    <xf numFmtId="3" fontId="18" fillId="14" borderId="6" xfId="0" applyNumberFormat="1" applyFont="1" applyFill="1" applyBorder="1" applyAlignment="1">
      <alignment vertical="center" wrapText="1"/>
    </xf>
    <xf numFmtId="3" fontId="17" fillId="14" borderId="11" xfId="0" applyNumberFormat="1" applyFont="1" applyFill="1" applyBorder="1" applyAlignment="1">
      <alignment vertical="center" wrapText="1"/>
    </xf>
    <xf numFmtId="40" fontId="17" fillId="14" borderId="8" xfId="0" applyNumberFormat="1" applyFont="1" applyFill="1" applyBorder="1" applyAlignment="1">
      <alignment horizontal="center" vertical="center" wrapText="1"/>
    </xf>
    <xf numFmtId="9" fontId="17" fillId="14" borderId="8" xfId="0" applyNumberFormat="1" applyFont="1" applyFill="1" applyBorder="1" applyAlignment="1">
      <alignment horizontal="center" vertical="center" wrapText="1"/>
    </xf>
    <xf numFmtId="3" fontId="16" fillId="14" borderId="9" xfId="0" applyNumberFormat="1" applyFont="1" applyFill="1" applyBorder="1" applyAlignment="1">
      <alignment vertical="center" wrapText="1"/>
    </xf>
    <xf numFmtId="0" fontId="19" fillId="17" borderId="7" xfId="0" applyFont="1" applyFill="1" applyBorder="1"/>
    <xf numFmtId="0" fontId="20" fillId="0" borderId="0" xfId="0" applyFont="1"/>
    <xf numFmtId="40" fontId="0" fillId="11" borderId="12" xfId="0" applyNumberFormat="1" applyFill="1" applyBorder="1"/>
    <xf numFmtId="9" fontId="4" fillId="14" borderId="14" xfId="0" applyNumberFormat="1" applyFont="1" applyFill="1" applyBorder="1" applyAlignment="1">
      <alignment horizontal="center" vertical="center" wrapText="1"/>
    </xf>
    <xf numFmtId="3" fontId="4" fillId="14" borderId="15" xfId="0" applyNumberFormat="1" applyFont="1" applyFill="1" applyBorder="1" applyAlignment="1">
      <alignment horizontal="left" vertical="center" wrapText="1"/>
    </xf>
    <xf numFmtId="3" fontId="22" fillId="14" borderId="12" xfId="0" applyNumberFormat="1" applyFont="1" applyFill="1" applyBorder="1" applyAlignment="1">
      <alignment vertical="center" wrapText="1"/>
    </xf>
    <xf numFmtId="3" fontId="4" fillId="14" borderId="6" xfId="0" applyNumberFormat="1" applyFont="1" applyFill="1" applyBorder="1" applyAlignment="1">
      <alignment vertical="center" wrapText="1"/>
    </xf>
    <xf numFmtId="3" fontId="4" fillId="14" borderId="12" xfId="0" applyNumberFormat="1" applyFont="1" applyFill="1" applyBorder="1" applyAlignment="1">
      <alignment vertical="center" wrapText="1"/>
    </xf>
    <xf numFmtId="3" fontId="22" fillId="14" borderId="6" xfId="0" applyNumberFormat="1" applyFont="1" applyFill="1" applyBorder="1" applyAlignment="1">
      <alignment vertical="center" wrapText="1"/>
    </xf>
    <xf numFmtId="3" fontId="5" fillId="14" borderId="12" xfId="0" applyNumberFormat="1" applyFont="1" applyFill="1" applyBorder="1" applyAlignment="1">
      <alignment vertical="center" wrapText="1"/>
    </xf>
    <xf numFmtId="40" fontId="22" fillId="14" borderId="12" xfId="0" applyNumberFormat="1" applyFont="1" applyFill="1" applyBorder="1" applyAlignment="1">
      <alignment vertical="center" wrapText="1"/>
    </xf>
    <xf numFmtId="3" fontId="4" fillId="14" borderId="11" xfId="0" applyNumberFormat="1" applyFont="1" applyFill="1" applyBorder="1" applyAlignment="1">
      <alignment vertical="center" wrapText="1"/>
    </xf>
    <xf numFmtId="40" fontId="4" fillId="14" borderId="8" xfId="0" applyNumberFormat="1" applyFont="1" applyFill="1" applyBorder="1" applyAlignment="1">
      <alignment horizontal="center" vertical="center" wrapText="1"/>
    </xf>
    <xf numFmtId="9" fontId="4" fillId="14" borderId="8" xfId="0" applyNumberFormat="1" applyFont="1" applyFill="1" applyBorder="1" applyAlignment="1">
      <alignment horizontal="center" vertical="center" wrapText="1"/>
    </xf>
    <xf numFmtId="164" fontId="14" fillId="12" borderId="30" xfId="0" applyNumberFormat="1" applyFont="1" applyFill="1" applyBorder="1" applyAlignment="1">
      <alignment horizontal="center" vertical="center" wrapText="1"/>
    </xf>
    <xf numFmtId="40" fontId="4" fillId="14" borderId="0" xfId="0" applyNumberFormat="1" applyFont="1" applyFill="1" applyAlignment="1">
      <alignment horizontal="center" vertical="center" wrapText="1"/>
    </xf>
    <xf numFmtId="9" fontId="4" fillId="14" borderId="0" xfId="0" applyNumberFormat="1" applyFont="1" applyFill="1" applyAlignment="1">
      <alignment horizontal="center" vertical="center" wrapText="1"/>
    </xf>
    <xf numFmtId="40" fontId="4" fillId="14" borderId="6" xfId="0" applyNumberFormat="1" applyFont="1" applyFill="1" applyBorder="1" applyAlignment="1">
      <alignment horizontal="center" vertical="center" wrapText="1"/>
    </xf>
    <xf numFmtId="40" fontId="22" fillId="14" borderId="0" xfId="0" applyNumberFormat="1" applyFont="1" applyFill="1" applyAlignment="1">
      <alignment horizontal="center" vertical="center" wrapText="1"/>
    </xf>
    <xf numFmtId="9" fontId="22" fillId="14" borderId="0" xfId="0" applyNumberFormat="1" applyFont="1" applyFill="1" applyAlignment="1">
      <alignment horizontal="center" vertical="center" wrapText="1"/>
    </xf>
    <xf numFmtId="40" fontId="22" fillId="14" borderId="6" xfId="0" applyNumberFormat="1" applyFont="1" applyFill="1" applyBorder="1" applyAlignment="1">
      <alignment horizontal="center" vertical="center" wrapText="1"/>
    </xf>
    <xf numFmtId="40" fontId="23" fillId="14" borderId="0" xfId="0" applyNumberFormat="1" applyFont="1" applyFill="1" applyAlignment="1">
      <alignment horizontal="center" vertical="center" wrapText="1"/>
    </xf>
    <xf numFmtId="40" fontId="4" fillId="14" borderId="9" xfId="0" applyNumberFormat="1" applyFont="1" applyFill="1" applyBorder="1" applyAlignment="1">
      <alignment horizontal="center" vertical="center" wrapText="1"/>
    </xf>
    <xf numFmtId="0" fontId="24" fillId="0" borderId="0" xfId="0" applyFont="1"/>
    <xf numFmtId="0" fontId="0" fillId="11" borderId="7" xfId="0" applyFont="1" applyFill="1" applyBorder="1"/>
    <xf numFmtId="0" fontId="25" fillId="11" borderId="7" xfId="0" applyFont="1" applyFill="1" applyBorder="1"/>
    <xf numFmtId="0" fontId="9" fillId="11" borderId="7" xfId="0" applyFont="1" applyFill="1" applyBorder="1"/>
    <xf numFmtId="3" fontId="26" fillId="14" borderId="6" xfId="0" applyNumberFormat="1" applyFont="1" applyFill="1" applyBorder="1" applyAlignment="1">
      <alignment vertical="center" wrapText="1"/>
    </xf>
    <xf numFmtId="0" fontId="22" fillId="0" borderId="0" xfId="0" applyFont="1" applyAlignment="1">
      <alignment vertical="center" wrapText="1"/>
    </xf>
    <xf numFmtId="40" fontId="22" fillId="0" borderId="0" xfId="0" applyNumberFormat="1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 wrapText="1"/>
    </xf>
    <xf numFmtId="40" fontId="26" fillId="14" borderId="6" xfId="0" applyNumberFormat="1" applyFont="1" applyFill="1" applyBorder="1" applyAlignment="1">
      <alignment horizontal="center" vertical="center" wrapText="1"/>
    </xf>
    <xf numFmtId="9" fontId="22" fillId="14" borderId="0" xfId="0" applyNumberFormat="1" applyFont="1" applyFill="1" applyAlignment="1">
      <alignment horizontal="right" vertical="center" wrapText="1"/>
    </xf>
    <xf numFmtId="167" fontId="27" fillId="0" borderId="10" xfId="0" applyNumberFormat="1" applyFont="1" applyBorder="1" applyAlignment="1">
      <alignment wrapText="1"/>
    </xf>
    <xf numFmtId="14" fontId="4" fillId="14" borderId="3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40" fontId="0" fillId="0" borderId="0" xfId="0" applyNumberFormat="1" applyBorder="1" applyAlignment="1">
      <alignment wrapText="1"/>
    </xf>
    <xf numFmtId="9" fontId="0" fillId="0" borderId="0" xfId="0" applyNumberFormat="1" applyBorder="1" applyAlignment="1">
      <alignment wrapText="1"/>
    </xf>
    <xf numFmtId="3" fontId="15" fillId="14" borderId="16" xfId="0" applyNumberFormat="1" applyFont="1" applyFill="1" applyBorder="1" applyAlignment="1">
      <alignment horizontal="center" vertical="center" wrapText="1"/>
    </xf>
    <xf numFmtId="3" fontId="15" fillId="14" borderId="14" xfId="0" applyNumberFormat="1" applyFont="1" applyFill="1" applyBorder="1" applyAlignment="1">
      <alignment horizontal="center" vertical="center" wrapText="1"/>
    </xf>
    <xf numFmtId="0" fontId="14" fillId="10" borderId="11" xfId="0" applyFont="1" applyFill="1" applyBorder="1" applyAlignment="1">
      <alignment horizontal="left" vertical="center" wrapText="1"/>
    </xf>
    <xf numFmtId="0" fontId="14" fillId="10" borderId="8" xfId="0" applyFont="1" applyFill="1" applyBorder="1" applyAlignment="1">
      <alignment horizontal="left" vertical="center" wrapText="1"/>
    </xf>
    <xf numFmtId="0" fontId="14" fillId="12" borderId="12" xfId="0" applyFont="1" applyFill="1" applyBorder="1" applyAlignment="1">
      <alignment horizontal="left" vertical="center" wrapText="1"/>
    </xf>
    <xf numFmtId="0" fontId="14" fillId="12" borderId="0" xfId="0" applyFont="1" applyFill="1" applyAlignment="1">
      <alignment horizontal="left" vertical="center" wrapText="1"/>
    </xf>
    <xf numFmtId="0" fontId="14" fillId="13" borderId="12" xfId="0" applyFont="1" applyFill="1" applyBorder="1" applyAlignment="1">
      <alignment horizontal="left" vertical="center" wrapText="1"/>
    </xf>
    <xf numFmtId="0" fontId="14" fillId="13" borderId="0" xfId="0" applyFont="1" applyFill="1" applyAlignment="1">
      <alignment horizontal="left" vertical="center" wrapText="1"/>
    </xf>
    <xf numFmtId="0" fontId="14" fillId="13" borderId="11" xfId="0" applyFont="1" applyFill="1" applyBorder="1" applyAlignment="1">
      <alignment horizontal="left" vertical="center" wrapText="1"/>
    </xf>
    <xf numFmtId="0" fontId="14" fillId="13" borderId="8" xfId="0" applyFont="1" applyFill="1" applyBorder="1" applyAlignment="1">
      <alignment horizontal="left" vertical="center" wrapText="1"/>
    </xf>
    <xf numFmtId="0" fontId="14" fillId="10" borderId="12" xfId="0" applyFont="1" applyFill="1" applyBorder="1" applyAlignment="1">
      <alignment horizontal="left" vertical="center" wrapText="1"/>
    </xf>
    <xf numFmtId="0" fontId="14" fillId="10" borderId="0" xfId="0" applyFont="1" applyFill="1" applyAlignment="1">
      <alignment horizontal="left" vertical="center" wrapText="1"/>
    </xf>
    <xf numFmtId="0" fontId="14" fillId="12" borderId="11" xfId="0" applyFont="1" applyFill="1" applyBorder="1" applyAlignment="1">
      <alignment horizontal="left" vertical="center" wrapText="1"/>
    </xf>
    <xf numFmtId="0" fontId="14" fillId="12" borderId="8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3" fontId="13" fillId="0" borderId="16" xfId="0" applyNumberFormat="1" applyFont="1" applyBorder="1" applyAlignment="1">
      <alignment horizontal="center" vertical="center" wrapText="1"/>
    </xf>
    <xf numFmtId="3" fontId="13" fillId="0" borderId="14" xfId="0" applyNumberFormat="1" applyFont="1" applyBorder="1" applyAlignment="1">
      <alignment horizontal="center" vertical="center" wrapText="1"/>
    </xf>
    <xf numFmtId="3" fontId="13" fillId="0" borderId="15" xfId="0" applyNumberFormat="1" applyFont="1" applyBorder="1" applyAlignment="1">
      <alignment horizontal="center" vertical="center" wrapText="1"/>
    </xf>
    <xf numFmtId="3" fontId="21" fillId="14" borderId="16" xfId="0" applyNumberFormat="1" applyFont="1" applyFill="1" applyBorder="1" applyAlignment="1">
      <alignment horizontal="center" vertical="center" wrapText="1"/>
    </xf>
    <xf numFmtId="3" fontId="21" fillId="14" borderId="1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5"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9" defaultPivotStyle="PivotStyleLight16"/>
  <colors>
    <mruColors>
      <color rgb="FFCCDFA1"/>
      <color rgb="FFFFFFCC"/>
      <color rgb="FFFF7D7D"/>
      <color rgb="FFADF7F5"/>
      <color rgb="FF72EEEE"/>
      <color rgb="FFFEF998"/>
      <color rgb="FFFFFF00"/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Drury" id="{E8F514F0-7535-4C44-A989-E87BF7EA7645}" userId="1d4d310f6418876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6" dT="2019-08-20T19:32:13.76" personId="{E8F514F0-7535-4C44-A989-E87BF7EA7645}" id="{61C576C6-79E5-4034-A8B4-E7D32FBF801D}">
    <text>Funded by Alumnus Gavin</text>
  </threadedComment>
  <threadedComment ref="B235" dT="2019-09-26T13:15:35.90" personId="{E8F514F0-7535-4C44-A989-E87BF7EA7645}" id="{99B48F7E-5944-4BB4-9927-9FA53C17FCF1}">
    <text>Funded by alumnus Gavin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65"/>
  <sheetViews>
    <sheetView tabSelected="1" zoomScale="85" zoomScaleNormal="85" workbookViewId="0">
      <pane xSplit="7" ySplit="9" topLeftCell="H212" activePane="bottomRight" state="frozen"/>
      <selection pane="topRight" activeCell="C24" sqref="C24"/>
      <selection pane="bottomLeft" activeCell="C24" sqref="C24"/>
      <selection pane="bottomRight" activeCell="K4" sqref="K4"/>
    </sheetView>
  </sheetViews>
  <sheetFormatPr defaultRowHeight="15" x14ac:dyDescent="0.25"/>
  <cols>
    <col min="1" max="1" width="11.5703125" customWidth="1"/>
    <col min="2" max="2" width="45.7109375" bestFit="1" customWidth="1"/>
    <col min="3" max="3" width="13" bestFit="1" customWidth="1"/>
    <col min="4" max="4" width="4" customWidth="1"/>
    <col min="5" max="5" width="9.85546875" customWidth="1"/>
    <col min="6" max="6" width="11" customWidth="1"/>
    <col min="7" max="7" width="11.5703125" style="35" bestFit="1" customWidth="1"/>
    <col min="8" max="8" width="9.140625" customWidth="1"/>
    <col min="9" max="9" width="9.85546875" customWidth="1"/>
    <col min="10" max="10" width="10" bestFit="1" customWidth="1"/>
    <col min="11" max="11" width="9.42578125" customWidth="1"/>
    <col min="12" max="12" width="9.140625" bestFit="1" customWidth="1"/>
    <col min="13" max="13" width="7.85546875" customWidth="1"/>
    <col min="14" max="14" width="9.5703125" customWidth="1"/>
    <col min="15" max="15" width="9.5703125" bestFit="1" customWidth="1"/>
    <col min="16" max="16" width="14.28515625" customWidth="1"/>
    <col min="17" max="17" width="8.85546875" customWidth="1"/>
    <col min="18" max="18" width="10.7109375" customWidth="1"/>
    <col min="19" max="19" width="10.28515625" bestFit="1" customWidth="1"/>
    <col min="20" max="20" width="8.85546875" customWidth="1"/>
    <col min="21" max="21" width="9.85546875" customWidth="1"/>
    <col min="22" max="22" width="8.7109375" customWidth="1"/>
    <col min="23" max="23" width="8.140625" customWidth="1"/>
    <col min="24" max="24" width="10" bestFit="1" customWidth="1"/>
    <col min="25" max="25" width="10.28515625" customWidth="1"/>
    <col min="26" max="26" width="9.140625" customWidth="1"/>
    <col min="27" max="27" width="11.140625" customWidth="1"/>
    <col min="28" max="28" width="7.85546875" customWidth="1"/>
    <col min="29" max="30" width="9.140625" customWidth="1"/>
    <col min="31" max="31" width="11.85546875" customWidth="1"/>
    <col min="32" max="32" width="10.28515625" customWidth="1"/>
    <col min="33" max="33" width="9" customWidth="1"/>
    <col min="34" max="34" width="10" customWidth="1"/>
    <col min="35" max="35" width="11.140625" customWidth="1"/>
    <col min="37" max="37" width="80.5703125" customWidth="1"/>
  </cols>
  <sheetData>
    <row r="1" spans="1:37" x14ac:dyDescent="0.25">
      <c r="B1" s="210" t="s">
        <v>0</v>
      </c>
      <c r="C1" s="210">
        <f>270+60</f>
        <v>330</v>
      </c>
      <c r="E1" s="210">
        <f>53-21</f>
        <v>32</v>
      </c>
      <c r="H1" s="60" t="s">
        <v>1</v>
      </c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56"/>
      <c r="X1" s="60"/>
      <c r="Y1" s="60"/>
      <c r="Z1" s="60"/>
      <c r="AA1" s="60"/>
      <c r="AB1" s="60"/>
      <c r="AD1" s="36" t="s">
        <v>2</v>
      </c>
      <c r="AE1" s="36"/>
      <c r="AF1" s="36"/>
      <c r="AG1" s="36"/>
      <c r="AH1" s="36"/>
      <c r="AI1" s="36"/>
    </row>
    <row r="2" spans="1:37" x14ac:dyDescent="0.25">
      <c r="A2" s="61"/>
      <c r="B2" s="62" t="s">
        <v>3</v>
      </c>
      <c r="C2" s="63">
        <f ca="1">TODAY()</f>
        <v>43939</v>
      </c>
      <c r="D2" s="64"/>
      <c r="E2" s="65"/>
      <c r="F2" s="66"/>
      <c r="G2" s="67"/>
      <c r="H2" s="1" t="s">
        <v>4</v>
      </c>
      <c r="I2" s="68" t="s">
        <v>5</v>
      </c>
      <c r="J2" s="68" t="s">
        <v>6</v>
      </c>
      <c r="K2" s="68" t="s">
        <v>7</v>
      </c>
      <c r="L2" s="68" t="s">
        <v>8</v>
      </c>
      <c r="M2" s="68" t="s">
        <v>9</v>
      </c>
      <c r="N2" s="68" t="s">
        <v>10</v>
      </c>
      <c r="O2" s="68" t="s">
        <v>11</v>
      </c>
      <c r="P2" s="68" t="s">
        <v>12</v>
      </c>
      <c r="Q2" s="68" t="s">
        <v>13</v>
      </c>
      <c r="R2" s="68" t="s">
        <v>14</v>
      </c>
      <c r="S2" s="68" t="s">
        <v>15</v>
      </c>
      <c r="T2" s="68" t="s">
        <v>16</v>
      </c>
      <c r="U2" s="68" t="s">
        <v>17</v>
      </c>
      <c r="V2" s="68" t="s">
        <v>18</v>
      </c>
      <c r="W2" s="68" t="s">
        <v>19</v>
      </c>
      <c r="X2" s="68" t="s">
        <v>20</v>
      </c>
      <c r="Y2" s="68" t="s">
        <v>21</v>
      </c>
      <c r="Z2" s="68" t="s">
        <v>22</v>
      </c>
      <c r="AA2" s="68" t="s">
        <v>23</v>
      </c>
      <c r="AB2" s="68" t="s">
        <v>24</v>
      </c>
      <c r="AC2" s="2" t="s">
        <v>25</v>
      </c>
      <c r="AD2" s="69" t="s">
        <v>26</v>
      </c>
      <c r="AE2" s="69" t="s">
        <v>27</v>
      </c>
      <c r="AF2" s="69" t="s">
        <v>28</v>
      </c>
      <c r="AG2" s="69" t="s">
        <v>29</v>
      </c>
      <c r="AH2" s="69" t="s">
        <v>30</v>
      </c>
      <c r="AI2" s="69" t="s">
        <v>31</v>
      </c>
      <c r="AJ2" s="3"/>
      <c r="AK2" s="70"/>
    </row>
    <row r="3" spans="1:37" x14ac:dyDescent="0.25">
      <c r="A3" s="61"/>
      <c r="B3" s="71"/>
      <c r="C3" s="71"/>
      <c r="D3" s="72"/>
      <c r="E3" s="65" t="s">
        <v>32</v>
      </c>
      <c r="F3" s="73"/>
      <c r="G3" s="74"/>
      <c r="H3" s="75">
        <f>SUM(H10:H365)</f>
        <v>7145</v>
      </c>
      <c r="I3" s="75">
        <f>SUM(I10:I365)</f>
        <v>13500</v>
      </c>
      <c r="J3" s="75">
        <f>SUM(J10:J365)</f>
        <v>2285</v>
      </c>
      <c r="K3" s="75">
        <f>SUM(K10:K365)</f>
        <v>5400</v>
      </c>
      <c r="L3" s="75">
        <f>SUM(L10:L316)</f>
        <v>5000</v>
      </c>
      <c r="M3" s="76">
        <f t="shared" ref="M3:AB3" si="0">-SUM(M10:M365)</f>
        <v>72</v>
      </c>
      <c r="N3" s="76">
        <f t="shared" si="0"/>
        <v>3708.02</v>
      </c>
      <c r="O3" s="76">
        <f t="shared" si="0"/>
        <v>1532</v>
      </c>
      <c r="P3" s="76">
        <f t="shared" si="0"/>
        <v>5802.91</v>
      </c>
      <c r="Q3" s="76">
        <f t="shared" si="0"/>
        <v>4679.5</v>
      </c>
      <c r="R3" s="76">
        <f t="shared" si="0"/>
        <v>404</v>
      </c>
      <c r="S3" s="76">
        <f t="shared" si="0"/>
        <v>5000.8100000000004</v>
      </c>
      <c r="T3" s="76">
        <f t="shared" si="0"/>
        <v>1548.97</v>
      </c>
      <c r="U3" s="76">
        <f t="shared" si="0"/>
        <v>7014.8</v>
      </c>
      <c r="V3" s="76">
        <f t="shared" si="0"/>
        <v>0</v>
      </c>
      <c r="W3" s="76">
        <f t="shared" si="0"/>
        <v>131.83000000000001</v>
      </c>
      <c r="X3" s="76">
        <f t="shared" si="0"/>
        <v>606.58000000000004</v>
      </c>
      <c r="Y3" s="76">
        <f t="shared" si="0"/>
        <v>818.21</v>
      </c>
      <c r="Z3" s="76">
        <f t="shared" si="0"/>
        <v>0</v>
      </c>
      <c r="AA3" s="76">
        <f t="shared" si="0"/>
        <v>22.949999999999989</v>
      </c>
      <c r="AB3" s="76">
        <f t="shared" si="0"/>
        <v>0</v>
      </c>
      <c r="AC3" s="4"/>
      <c r="AD3" s="77">
        <f>SUM(AD10:AD261)</f>
        <v>0</v>
      </c>
      <c r="AE3" s="77">
        <f>-SUM(AE10:AE261)</f>
        <v>7145</v>
      </c>
      <c r="AF3" s="77">
        <f>-SUM(AF10:AF261)</f>
        <v>0</v>
      </c>
      <c r="AG3" s="77">
        <f>-SUM(AG10:AG261)</f>
        <v>0</v>
      </c>
      <c r="AH3" s="77">
        <f>-SUM(AH10:AH261)</f>
        <v>0</v>
      </c>
      <c r="AI3" s="77">
        <f>-SUM(AI10:AI261)</f>
        <v>0</v>
      </c>
      <c r="AJ3" s="5"/>
      <c r="AK3" s="78"/>
    </row>
    <row r="4" spans="1:37" x14ac:dyDescent="0.25">
      <c r="A4" s="61"/>
      <c r="B4" s="79" t="s">
        <v>33</v>
      </c>
      <c r="C4" s="80">
        <v>2315.39</v>
      </c>
      <c r="D4" s="72"/>
      <c r="E4" s="65" t="s">
        <v>34</v>
      </c>
      <c r="F4" s="73"/>
      <c r="G4" s="74"/>
      <c r="H4" s="81">
        <v>0</v>
      </c>
      <c r="I4" s="82">
        <v>13500</v>
      </c>
      <c r="J4" s="82">
        <v>3600</v>
      </c>
      <c r="K4" s="82">
        <v>5500</v>
      </c>
      <c r="L4" s="82">
        <v>5000</v>
      </c>
      <c r="M4" s="82">
        <v>72</v>
      </c>
      <c r="N4" s="82">
        <v>3600</v>
      </c>
      <c r="O4" s="82">
        <v>1600</v>
      </c>
      <c r="P4" s="82">
        <v>6000</v>
      </c>
      <c r="Q4" s="82">
        <v>5000</v>
      </c>
      <c r="R4" s="82">
        <v>200</v>
      </c>
      <c r="S4" s="82">
        <v>3250</v>
      </c>
      <c r="T4" s="82">
        <v>1000</v>
      </c>
      <c r="U4" s="82">
        <v>6500</v>
      </c>
      <c r="V4" s="82">
        <v>300</v>
      </c>
      <c r="W4" s="82">
        <v>200</v>
      </c>
      <c r="X4" s="82">
        <v>450</v>
      </c>
      <c r="Y4" s="82">
        <v>225</v>
      </c>
      <c r="Z4" s="82">
        <v>350</v>
      </c>
      <c r="AA4" s="82">
        <v>0</v>
      </c>
      <c r="AB4" s="82">
        <v>500</v>
      </c>
      <c r="AC4" s="6"/>
      <c r="AD4" s="83">
        <v>7000</v>
      </c>
      <c r="AE4" s="83">
        <v>0</v>
      </c>
      <c r="AF4" s="77">
        <f>-SUM(AF11:AF241)</f>
        <v>0</v>
      </c>
      <c r="AG4" s="83">
        <v>0</v>
      </c>
      <c r="AH4" s="83">
        <v>2000</v>
      </c>
      <c r="AI4" s="83">
        <v>300</v>
      </c>
      <c r="AJ4" s="5"/>
      <c r="AK4" s="78">
        <f>107.47+1500+750</f>
        <v>2357.4700000000003</v>
      </c>
    </row>
    <row r="5" spans="1:37" x14ac:dyDescent="0.25">
      <c r="A5" s="61"/>
      <c r="B5" s="84" t="s">
        <v>35</v>
      </c>
      <c r="C5" s="85">
        <f>INDEX(G10:G311, MATCH(99^20, G10:G311))</f>
        <v>22939.05</v>
      </c>
      <c r="D5" s="86"/>
      <c r="E5" s="87" t="s">
        <v>36</v>
      </c>
      <c r="F5" s="88"/>
      <c r="G5" s="89"/>
      <c r="H5" s="90" t="str">
        <f t="shared" ref="H5:AB5" si="1">IF(H4=0,"-",(H3/H4))</f>
        <v>-</v>
      </c>
      <c r="I5" s="91">
        <f t="shared" si="1"/>
        <v>1</v>
      </c>
      <c r="J5" s="91">
        <f t="shared" si="1"/>
        <v>0.63472222222222219</v>
      </c>
      <c r="K5" s="91">
        <f t="shared" si="1"/>
        <v>0.98181818181818181</v>
      </c>
      <c r="L5" s="91">
        <f t="shared" si="1"/>
        <v>1</v>
      </c>
      <c r="M5" s="91">
        <f t="shared" si="1"/>
        <v>1</v>
      </c>
      <c r="N5" s="91">
        <f t="shared" si="1"/>
        <v>1.0300055555555556</v>
      </c>
      <c r="O5" s="91">
        <f t="shared" si="1"/>
        <v>0.95750000000000002</v>
      </c>
      <c r="P5" s="91">
        <f t="shared" si="1"/>
        <v>0.96715166666666663</v>
      </c>
      <c r="Q5" s="91">
        <f t="shared" si="1"/>
        <v>0.93589999999999995</v>
      </c>
      <c r="R5" s="91">
        <f t="shared" si="1"/>
        <v>2.02</v>
      </c>
      <c r="S5" s="91">
        <f t="shared" si="1"/>
        <v>1.5387107692307693</v>
      </c>
      <c r="T5" s="91">
        <f t="shared" si="1"/>
        <v>1.54897</v>
      </c>
      <c r="U5" s="91">
        <f t="shared" si="1"/>
        <v>1.0791999999999999</v>
      </c>
      <c r="V5" s="91">
        <f t="shared" si="1"/>
        <v>0</v>
      </c>
      <c r="W5" s="91">
        <f t="shared" si="1"/>
        <v>0.65915000000000001</v>
      </c>
      <c r="X5" s="91">
        <f t="shared" si="1"/>
        <v>1.3479555555555556</v>
      </c>
      <c r="Y5" s="91">
        <f t="shared" si="1"/>
        <v>3.6364888888888891</v>
      </c>
      <c r="Z5" s="91">
        <f t="shared" si="1"/>
        <v>0</v>
      </c>
      <c r="AA5" s="91" t="str">
        <f t="shared" si="1"/>
        <v>-</v>
      </c>
      <c r="AB5" s="91">
        <f t="shared" si="1"/>
        <v>0</v>
      </c>
      <c r="AC5" s="7"/>
      <c r="AD5" s="92">
        <f t="shared" ref="AD5:AI5" si="2">IF(AD4=0,"-",(AD3/AD4))</f>
        <v>0</v>
      </c>
      <c r="AE5" s="92" t="str">
        <f t="shared" si="2"/>
        <v>-</v>
      </c>
      <c r="AF5" s="92" t="str">
        <f t="shared" si="2"/>
        <v>-</v>
      </c>
      <c r="AG5" s="92" t="str">
        <f t="shared" si="2"/>
        <v>-</v>
      </c>
      <c r="AH5" s="92">
        <f t="shared" si="2"/>
        <v>0</v>
      </c>
      <c r="AI5" s="92">
        <f t="shared" si="2"/>
        <v>0</v>
      </c>
      <c r="AJ5" s="8"/>
      <c r="AK5" s="93"/>
    </row>
    <row r="6" spans="1:37" x14ac:dyDescent="0.25">
      <c r="A6" s="61"/>
      <c r="B6" s="94"/>
      <c r="C6" s="94"/>
      <c r="D6" s="72"/>
      <c r="E6" s="65" t="s">
        <v>37</v>
      </c>
      <c r="F6" s="73"/>
      <c r="G6" s="74"/>
      <c r="H6" s="81">
        <f t="shared" ref="H6:AB6" si="3">(H4-H3)</f>
        <v>-7145</v>
      </c>
      <c r="I6" s="82">
        <f t="shared" si="3"/>
        <v>0</v>
      </c>
      <c r="J6" s="82">
        <f t="shared" si="3"/>
        <v>1315</v>
      </c>
      <c r="K6" s="82">
        <f t="shared" si="3"/>
        <v>100</v>
      </c>
      <c r="L6" s="82">
        <f t="shared" si="3"/>
        <v>0</v>
      </c>
      <c r="M6" s="82">
        <f t="shared" si="3"/>
        <v>0</v>
      </c>
      <c r="N6" s="82">
        <f t="shared" si="3"/>
        <v>-108.01999999999998</v>
      </c>
      <c r="O6" s="82">
        <f t="shared" si="3"/>
        <v>68</v>
      </c>
      <c r="P6" s="82">
        <f t="shared" si="3"/>
        <v>197.09000000000015</v>
      </c>
      <c r="Q6" s="82">
        <f t="shared" si="3"/>
        <v>320.5</v>
      </c>
      <c r="R6" s="82">
        <f t="shared" si="3"/>
        <v>-204</v>
      </c>
      <c r="S6" s="82">
        <f t="shared" si="3"/>
        <v>-1750.8100000000004</v>
      </c>
      <c r="T6" s="82">
        <f t="shared" si="3"/>
        <v>-548.97</v>
      </c>
      <c r="U6" s="82">
        <f t="shared" si="3"/>
        <v>-514.80000000000018</v>
      </c>
      <c r="V6" s="82">
        <f t="shared" si="3"/>
        <v>300</v>
      </c>
      <c r="W6" s="82">
        <f t="shared" si="3"/>
        <v>68.169999999999987</v>
      </c>
      <c r="X6" s="82">
        <f t="shared" si="3"/>
        <v>-156.58000000000004</v>
      </c>
      <c r="Y6" s="82">
        <f t="shared" si="3"/>
        <v>-593.21</v>
      </c>
      <c r="Z6" s="82">
        <f t="shared" si="3"/>
        <v>350</v>
      </c>
      <c r="AA6" s="82">
        <f t="shared" si="3"/>
        <v>-22.949999999999989</v>
      </c>
      <c r="AB6" s="82">
        <f t="shared" si="3"/>
        <v>500</v>
      </c>
      <c r="AC6" s="6"/>
      <c r="AD6" s="83">
        <f t="shared" ref="AD6:AI6" si="4">(AD4-AD3)</f>
        <v>7000</v>
      </c>
      <c r="AE6" s="83">
        <f t="shared" si="4"/>
        <v>-7145</v>
      </c>
      <c r="AF6" s="83">
        <f t="shared" si="4"/>
        <v>0</v>
      </c>
      <c r="AG6" s="83">
        <f t="shared" si="4"/>
        <v>0</v>
      </c>
      <c r="AH6" s="83">
        <f t="shared" si="4"/>
        <v>2000</v>
      </c>
      <c r="AI6" s="83">
        <f t="shared" si="4"/>
        <v>300</v>
      </c>
      <c r="AJ6" s="5"/>
      <c r="AK6" s="78"/>
    </row>
    <row r="7" spans="1:37" x14ac:dyDescent="0.25">
      <c r="A7" s="95"/>
      <c r="B7" s="96" t="s">
        <v>38</v>
      </c>
      <c r="C7" s="97">
        <f>ABS(SUMIF(D10:D315,"UNCASHED",D10:D315))</f>
        <v>0</v>
      </c>
      <c r="D7" s="98"/>
      <c r="E7" s="99" t="s">
        <v>39</v>
      </c>
      <c r="F7" s="100"/>
      <c r="G7" s="101"/>
      <c r="H7" s="102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9">
        <f>-SUM(AC10:AC239)</f>
        <v>0</v>
      </c>
      <c r="AD7" s="104"/>
      <c r="AE7" s="104"/>
      <c r="AF7" s="104"/>
      <c r="AG7" s="104"/>
      <c r="AH7" s="104"/>
      <c r="AI7" s="104"/>
      <c r="AJ7" s="5"/>
      <c r="AK7" s="78"/>
    </row>
    <row r="8" spans="1:37" x14ac:dyDescent="0.25">
      <c r="A8" s="71"/>
      <c r="B8" s="71"/>
      <c r="C8" s="71"/>
      <c r="D8" s="71"/>
      <c r="E8" s="71"/>
      <c r="F8" s="71"/>
      <c r="G8" s="105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11" t="s">
        <v>40</v>
      </c>
      <c r="AD8" s="36"/>
      <c r="AE8" s="36"/>
      <c r="AF8" s="36"/>
      <c r="AG8" s="36"/>
      <c r="AH8" s="36"/>
      <c r="AI8" s="36"/>
      <c r="AJ8" s="12"/>
      <c r="AK8" s="106"/>
    </row>
    <row r="9" spans="1:37" x14ac:dyDescent="0.25">
      <c r="A9" s="107" t="s">
        <v>41</v>
      </c>
      <c r="B9" s="108" t="s">
        <v>42</v>
      </c>
      <c r="C9" s="108" t="s">
        <v>43</v>
      </c>
      <c r="D9" s="109" t="s">
        <v>44</v>
      </c>
      <c r="E9" s="107" t="s">
        <v>45</v>
      </c>
      <c r="F9" s="108" t="s">
        <v>46</v>
      </c>
      <c r="G9" s="108" t="s">
        <v>47</v>
      </c>
      <c r="H9" s="1" t="s">
        <v>4</v>
      </c>
      <c r="I9" s="68" t="s">
        <v>48</v>
      </c>
      <c r="J9" s="68" t="s">
        <v>49</v>
      </c>
      <c r="K9" s="68" t="s">
        <v>7</v>
      </c>
      <c r="L9" s="68" t="s">
        <v>8</v>
      </c>
      <c r="M9" s="68" t="s">
        <v>9</v>
      </c>
      <c r="N9" s="68" t="s">
        <v>10</v>
      </c>
      <c r="O9" s="68" t="s">
        <v>11</v>
      </c>
      <c r="P9" s="68" t="s">
        <v>50</v>
      </c>
      <c r="Q9" s="68" t="s">
        <v>13</v>
      </c>
      <c r="R9" s="68" t="s">
        <v>14</v>
      </c>
      <c r="S9" s="68" t="s">
        <v>15</v>
      </c>
      <c r="T9" s="68" t="s">
        <v>16</v>
      </c>
      <c r="U9" s="68" t="s">
        <v>17</v>
      </c>
      <c r="V9" s="68" t="s">
        <v>18</v>
      </c>
      <c r="W9" s="68" t="s">
        <v>19</v>
      </c>
      <c r="X9" s="68" t="s">
        <v>20</v>
      </c>
      <c r="Y9" s="68" t="s">
        <v>21</v>
      </c>
      <c r="Z9" s="68" t="s">
        <v>22</v>
      </c>
      <c r="AA9" s="68" t="s">
        <v>23</v>
      </c>
      <c r="AB9" s="68" t="s">
        <v>24</v>
      </c>
      <c r="AC9" s="2" t="s">
        <v>25</v>
      </c>
      <c r="AD9" s="69" t="s">
        <v>26</v>
      </c>
      <c r="AE9" s="69" t="s">
        <v>27</v>
      </c>
      <c r="AF9" s="69" t="s">
        <v>28</v>
      </c>
      <c r="AG9" s="69" t="s">
        <v>29</v>
      </c>
      <c r="AH9" s="69" t="s">
        <v>30</v>
      </c>
      <c r="AI9" s="69" t="s">
        <v>31</v>
      </c>
      <c r="AJ9" s="10" t="s">
        <v>51</v>
      </c>
      <c r="AK9" s="110" t="s">
        <v>52</v>
      </c>
    </row>
    <row r="10" spans="1:37" x14ac:dyDescent="0.25">
      <c r="A10" s="105"/>
      <c r="B10" s="108" t="s">
        <v>42</v>
      </c>
      <c r="C10" s="111"/>
      <c r="D10" s="112"/>
      <c r="E10" s="113"/>
      <c r="F10" s="211">
        <f>Current_account_balance</f>
        <v>2315.39</v>
      </c>
      <c r="G10" s="114">
        <v>30084.05</v>
      </c>
      <c r="H10" s="115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7"/>
      <c r="AD10" s="118"/>
      <c r="AE10" s="118"/>
      <c r="AF10" s="118"/>
      <c r="AG10" s="118"/>
      <c r="AH10" s="118"/>
      <c r="AI10" s="118"/>
      <c r="AJ10" s="119"/>
      <c r="AK10" s="120"/>
    </row>
    <row r="11" spans="1:37" x14ac:dyDescent="0.25">
      <c r="A11" s="132">
        <v>43346</v>
      </c>
      <c r="B11" s="111" t="s">
        <v>53</v>
      </c>
      <c r="C11" s="111" t="s">
        <v>54</v>
      </c>
      <c r="D11" s="112" t="s">
        <v>155</v>
      </c>
      <c r="E11" s="113">
        <v>10</v>
      </c>
      <c r="F11" s="211">
        <f>IF(E11=0,"",IF(D11&gt;0,IF(D11="CASH",F10,IF(D11="UNCASHED",F10,IF(D11="DONATION",F10,F10+E11))),F10))</f>
        <v>2325.39</v>
      </c>
      <c r="G11" s="122">
        <f>IF(B11=0, " ", G10+SUM(AD11:AI11))</f>
        <v>30084.05</v>
      </c>
      <c r="H11" s="123"/>
      <c r="I11" s="124"/>
      <c r="J11" s="124">
        <v>10</v>
      </c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5"/>
      <c r="AD11" s="126"/>
      <c r="AE11" s="126"/>
      <c r="AF11" s="126"/>
      <c r="AG11" s="126"/>
      <c r="AH11" s="126"/>
      <c r="AI11" s="126"/>
      <c r="AJ11" s="127"/>
      <c r="AK11" s="128"/>
    </row>
    <row r="12" spans="1:37" x14ac:dyDescent="0.25">
      <c r="A12" s="132">
        <v>43351</v>
      </c>
      <c r="B12" s="111" t="s">
        <v>56</v>
      </c>
      <c r="C12" s="111" t="s">
        <v>54</v>
      </c>
      <c r="D12" s="112" t="s">
        <v>55</v>
      </c>
      <c r="E12" s="113">
        <v>-6</v>
      </c>
      <c r="F12" s="211">
        <f t="shared" ref="F12:F76" si="5">IF(E12=0,"",IF(D12&gt;0,IF(D12="CASH",F11,IF(D12="UNCASHED",F11,IF(D12="DONATION",F11,F11+E12))),F11))</f>
        <v>2319.39</v>
      </c>
      <c r="G12" s="122">
        <f t="shared" ref="G12:G68" si="6">IF(B12=0, " ", G11+SUM(AD12:AI12))</f>
        <v>30084.05</v>
      </c>
      <c r="H12" s="123"/>
      <c r="I12" s="124"/>
      <c r="J12" s="124"/>
      <c r="K12" s="124"/>
      <c r="L12" s="124"/>
      <c r="M12" s="124">
        <v>-6</v>
      </c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5"/>
      <c r="AD12" s="126"/>
      <c r="AE12" s="126"/>
      <c r="AF12" s="126"/>
      <c r="AG12" s="126"/>
      <c r="AH12" s="126"/>
      <c r="AI12" s="126"/>
      <c r="AJ12" s="127"/>
      <c r="AK12" s="128"/>
    </row>
    <row r="13" spans="1:37" x14ac:dyDescent="0.25">
      <c r="A13" s="132">
        <v>43355</v>
      </c>
      <c r="B13" s="111" t="s">
        <v>57</v>
      </c>
      <c r="C13" s="111" t="s">
        <v>54</v>
      </c>
      <c r="D13" s="112" t="s">
        <v>55</v>
      </c>
      <c r="E13" s="113">
        <v>-100.8</v>
      </c>
      <c r="F13" s="211">
        <f t="shared" si="5"/>
        <v>2218.5899999999997</v>
      </c>
      <c r="G13" s="122">
        <f t="shared" si="6"/>
        <v>30084.05</v>
      </c>
      <c r="H13" s="123"/>
      <c r="I13" s="124"/>
      <c r="J13" s="124"/>
      <c r="K13" s="124"/>
      <c r="L13" s="124"/>
      <c r="M13" s="124"/>
      <c r="N13" s="124"/>
      <c r="O13" s="124"/>
      <c r="P13" s="124">
        <v>-100.8</v>
      </c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5"/>
      <c r="AD13" s="126"/>
      <c r="AE13" s="126"/>
      <c r="AF13" s="126"/>
      <c r="AG13" s="126"/>
      <c r="AH13" s="126"/>
      <c r="AI13" s="126"/>
      <c r="AJ13" s="127"/>
      <c r="AK13" s="128"/>
    </row>
    <row r="14" spans="1:37" x14ac:dyDescent="0.25">
      <c r="A14" s="132">
        <v>43355</v>
      </c>
      <c r="B14" s="111" t="s">
        <v>58</v>
      </c>
      <c r="C14" s="111" t="s">
        <v>54</v>
      </c>
      <c r="D14" s="112" t="s">
        <v>55</v>
      </c>
      <c r="E14" s="113">
        <v>10</v>
      </c>
      <c r="F14" s="211">
        <f t="shared" si="5"/>
        <v>2228.5899999999997</v>
      </c>
      <c r="G14" s="122">
        <f t="shared" si="6"/>
        <v>30084.05</v>
      </c>
      <c r="H14" s="123"/>
      <c r="I14" s="124"/>
      <c r="J14" s="124"/>
      <c r="K14" s="124">
        <v>10</v>
      </c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5"/>
      <c r="AD14" s="126"/>
      <c r="AE14" s="126"/>
      <c r="AF14" s="126"/>
      <c r="AG14" s="126"/>
      <c r="AH14" s="126"/>
      <c r="AI14" s="126"/>
      <c r="AJ14" s="127"/>
      <c r="AK14" s="128"/>
    </row>
    <row r="15" spans="1:37" x14ac:dyDescent="0.25">
      <c r="A15" s="132">
        <v>43361</v>
      </c>
      <c r="B15" s="111" t="s">
        <v>59</v>
      </c>
      <c r="C15" s="111" t="s">
        <v>60</v>
      </c>
      <c r="D15" s="112" t="s">
        <v>55</v>
      </c>
      <c r="E15" s="113">
        <v>-60</v>
      </c>
      <c r="F15" s="211">
        <f t="shared" si="5"/>
        <v>2168.5899999999997</v>
      </c>
      <c r="G15" s="122">
        <f t="shared" si="6"/>
        <v>30084.05</v>
      </c>
      <c r="H15" s="123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>
        <v>-60</v>
      </c>
      <c r="V15" s="124"/>
      <c r="W15" s="124"/>
      <c r="X15" s="124"/>
      <c r="Y15" s="124"/>
      <c r="Z15" s="124"/>
      <c r="AA15" s="124"/>
      <c r="AB15" s="124"/>
      <c r="AC15" s="125"/>
      <c r="AD15" s="126"/>
      <c r="AE15" s="126"/>
      <c r="AF15" s="126"/>
      <c r="AG15" s="126"/>
      <c r="AH15" s="126"/>
      <c r="AI15" s="126"/>
      <c r="AJ15" s="127"/>
      <c r="AK15" s="128"/>
    </row>
    <row r="16" spans="1:37" x14ac:dyDescent="0.25">
      <c r="A16" s="132">
        <v>43362</v>
      </c>
      <c r="B16" s="111" t="s">
        <v>61</v>
      </c>
      <c r="C16" s="111" t="s">
        <v>54</v>
      </c>
      <c r="D16" s="112" t="s">
        <v>55</v>
      </c>
      <c r="E16" s="113">
        <v>-120</v>
      </c>
      <c r="F16" s="211">
        <f t="shared" si="5"/>
        <v>2048.5899999999997</v>
      </c>
      <c r="G16" s="122">
        <f t="shared" si="6"/>
        <v>30084.05</v>
      </c>
      <c r="H16" s="123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>
        <v>-120</v>
      </c>
      <c r="U16" s="124"/>
      <c r="V16" s="124"/>
      <c r="W16" s="124"/>
      <c r="X16" s="124"/>
      <c r="Y16" s="124"/>
      <c r="Z16" s="124"/>
      <c r="AA16" s="124"/>
      <c r="AB16" s="124"/>
      <c r="AC16" s="125"/>
      <c r="AD16" s="126"/>
      <c r="AE16" s="126"/>
      <c r="AF16" s="126"/>
      <c r="AG16" s="126"/>
      <c r="AH16" s="126"/>
      <c r="AI16" s="126"/>
      <c r="AJ16" s="127"/>
      <c r="AK16" s="128"/>
    </row>
    <row r="17" spans="1:37" x14ac:dyDescent="0.25">
      <c r="A17" s="132">
        <v>43371</v>
      </c>
      <c r="B17" s="111" t="s">
        <v>62</v>
      </c>
      <c r="C17" s="111" t="s">
        <v>54</v>
      </c>
      <c r="D17" s="112" t="s">
        <v>55</v>
      </c>
      <c r="E17" s="113">
        <v>10</v>
      </c>
      <c r="F17" s="211">
        <f t="shared" si="5"/>
        <v>2058.5899999999997</v>
      </c>
      <c r="G17" s="122">
        <f t="shared" si="6"/>
        <v>30084.05</v>
      </c>
      <c r="H17" s="123"/>
      <c r="I17" s="124"/>
      <c r="J17" s="124"/>
      <c r="K17" s="124">
        <v>10</v>
      </c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5"/>
      <c r="AD17" s="126"/>
      <c r="AE17" s="126"/>
      <c r="AF17" s="126"/>
      <c r="AG17" s="126"/>
      <c r="AH17" s="126"/>
      <c r="AI17" s="126"/>
      <c r="AJ17" s="127"/>
      <c r="AK17" s="128"/>
    </row>
    <row r="18" spans="1:37" x14ac:dyDescent="0.25">
      <c r="A18" s="132">
        <v>43374</v>
      </c>
      <c r="B18" s="111" t="s">
        <v>63</v>
      </c>
      <c r="C18" s="111" t="s">
        <v>54</v>
      </c>
      <c r="D18" s="112" t="s">
        <v>55</v>
      </c>
      <c r="E18" s="113">
        <v>-5.99</v>
      </c>
      <c r="F18" s="211">
        <f t="shared" si="5"/>
        <v>2052.6</v>
      </c>
      <c r="G18" s="122">
        <f t="shared" si="6"/>
        <v>30084.05</v>
      </c>
      <c r="H18" s="123"/>
      <c r="I18" s="129"/>
      <c r="J18" s="129"/>
      <c r="K18" s="129"/>
      <c r="L18" s="129"/>
      <c r="M18" s="129"/>
      <c r="N18" s="129"/>
      <c r="O18" s="129"/>
      <c r="P18" s="129">
        <v>-5.99</v>
      </c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4"/>
      <c r="AB18" s="129"/>
      <c r="AC18" s="130"/>
      <c r="AD18" s="131"/>
      <c r="AE18" s="131"/>
      <c r="AF18" s="131"/>
      <c r="AG18" s="131"/>
      <c r="AH18" s="131"/>
      <c r="AI18" s="131"/>
      <c r="AJ18" s="127"/>
      <c r="AK18" s="128"/>
    </row>
    <row r="19" spans="1:37" x14ac:dyDescent="0.25">
      <c r="A19" s="132">
        <v>43376</v>
      </c>
      <c r="B19" s="111" t="s">
        <v>53</v>
      </c>
      <c r="C19" s="111" t="s">
        <v>54</v>
      </c>
      <c r="D19" s="112" t="s">
        <v>55</v>
      </c>
      <c r="E19" s="113">
        <v>10</v>
      </c>
      <c r="F19" s="211">
        <f t="shared" si="5"/>
        <v>2062.6</v>
      </c>
      <c r="G19" s="122">
        <f t="shared" si="6"/>
        <v>30084.05</v>
      </c>
      <c r="H19" s="123"/>
      <c r="I19" s="13"/>
      <c r="J19" s="13">
        <v>10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24"/>
      <c r="AB19" s="13"/>
      <c r="AC19" s="14"/>
      <c r="AD19" s="133"/>
      <c r="AE19" s="133"/>
      <c r="AF19" s="133"/>
      <c r="AG19" s="133"/>
      <c r="AH19" s="133"/>
      <c r="AI19" s="133"/>
      <c r="AJ19" s="127"/>
      <c r="AK19" s="128"/>
    </row>
    <row r="20" spans="1:37" x14ac:dyDescent="0.25">
      <c r="A20" s="132">
        <v>43376</v>
      </c>
      <c r="B20" s="111" t="s">
        <v>64</v>
      </c>
      <c r="C20" s="111" t="s">
        <v>54</v>
      </c>
      <c r="D20" s="112" t="s">
        <v>55</v>
      </c>
      <c r="E20" s="113">
        <v>-220</v>
      </c>
      <c r="F20" s="211">
        <f t="shared" si="5"/>
        <v>1842.6</v>
      </c>
      <c r="G20" s="122">
        <f t="shared" si="6"/>
        <v>30084.05</v>
      </c>
      <c r="H20" s="123"/>
      <c r="I20" s="13"/>
      <c r="J20" s="13"/>
      <c r="K20" s="13"/>
      <c r="L20" s="13"/>
      <c r="M20" s="13"/>
      <c r="N20" s="13"/>
      <c r="O20" s="13"/>
      <c r="P20" s="13"/>
      <c r="Q20" s="13">
        <v>-220</v>
      </c>
      <c r="R20" s="13"/>
      <c r="S20" s="13"/>
      <c r="T20" s="13"/>
      <c r="U20" s="13"/>
      <c r="V20" s="13"/>
      <c r="W20" s="13"/>
      <c r="X20" s="13"/>
      <c r="Y20" s="13"/>
      <c r="Z20" s="13"/>
      <c r="AA20" s="124"/>
      <c r="AB20" s="13"/>
      <c r="AC20" s="14"/>
      <c r="AD20" s="133"/>
      <c r="AE20" s="133"/>
      <c r="AF20" s="133"/>
      <c r="AG20" s="133"/>
      <c r="AH20" s="133"/>
      <c r="AI20" s="133"/>
      <c r="AJ20" s="127"/>
      <c r="AK20" s="128"/>
    </row>
    <row r="21" spans="1:37" x14ac:dyDescent="0.25">
      <c r="A21" s="132">
        <v>43379</v>
      </c>
      <c r="B21" s="111" t="s">
        <v>65</v>
      </c>
      <c r="C21" s="111" t="s">
        <v>54</v>
      </c>
      <c r="D21" s="112" t="s">
        <v>55</v>
      </c>
      <c r="E21" s="113">
        <v>-145.06</v>
      </c>
      <c r="F21" s="211">
        <f t="shared" si="5"/>
        <v>1697.54</v>
      </c>
      <c r="G21" s="122">
        <f t="shared" si="6"/>
        <v>30084.05</v>
      </c>
      <c r="H21" s="12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>
        <v>-145.06</v>
      </c>
      <c r="Y21" s="13"/>
      <c r="Z21" s="13"/>
      <c r="AA21" s="13"/>
      <c r="AB21" s="13"/>
      <c r="AC21" s="14"/>
      <c r="AD21" s="133"/>
      <c r="AE21" s="133"/>
      <c r="AF21" s="133"/>
      <c r="AG21" s="133"/>
      <c r="AH21" s="133"/>
      <c r="AI21" s="133"/>
      <c r="AJ21" s="127"/>
      <c r="AK21" s="128"/>
    </row>
    <row r="22" spans="1:37" x14ac:dyDescent="0.25">
      <c r="A22" s="132">
        <v>43379</v>
      </c>
      <c r="B22" s="111" t="s">
        <v>66</v>
      </c>
      <c r="C22" s="111" t="s">
        <v>54</v>
      </c>
      <c r="D22" s="112" t="s">
        <v>55</v>
      </c>
      <c r="E22" s="113">
        <v>-6.1</v>
      </c>
      <c r="F22" s="211">
        <f t="shared" si="5"/>
        <v>1691.44</v>
      </c>
      <c r="G22" s="122">
        <f t="shared" si="6"/>
        <v>30084.05</v>
      </c>
      <c r="H22" s="12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>
        <v>-6.1</v>
      </c>
      <c r="Y22" s="13"/>
      <c r="Z22" s="13"/>
      <c r="AA22" s="13"/>
      <c r="AB22" s="13"/>
      <c r="AC22" s="14"/>
      <c r="AD22" s="133"/>
      <c r="AE22" s="133"/>
      <c r="AF22" s="133"/>
      <c r="AG22" s="133"/>
      <c r="AH22" s="133"/>
      <c r="AI22" s="133"/>
      <c r="AJ22" s="127"/>
      <c r="AK22" s="128"/>
    </row>
    <row r="23" spans="1:37" x14ac:dyDescent="0.25">
      <c r="A23" s="132">
        <v>43379</v>
      </c>
      <c r="B23" s="111" t="s">
        <v>67</v>
      </c>
      <c r="C23" s="111" t="s">
        <v>54</v>
      </c>
      <c r="D23" s="112" t="s">
        <v>55</v>
      </c>
      <c r="E23" s="113">
        <v>-3.59</v>
      </c>
      <c r="F23" s="211">
        <f t="shared" si="5"/>
        <v>1687.8500000000001</v>
      </c>
      <c r="G23" s="122">
        <f t="shared" si="6"/>
        <v>30084.05</v>
      </c>
      <c r="H23" s="12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 t="s">
        <v>68</v>
      </c>
      <c r="Y23" s="13">
        <v>-3.59</v>
      </c>
      <c r="Z23" s="13"/>
      <c r="AA23" s="13"/>
      <c r="AB23" s="13"/>
      <c r="AC23" s="14"/>
      <c r="AD23" s="133"/>
      <c r="AE23" s="133"/>
      <c r="AF23" s="133"/>
      <c r="AG23" s="133"/>
      <c r="AH23" s="133"/>
      <c r="AI23" s="133"/>
      <c r="AJ23" s="127"/>
      <c r="AK23" s="128"/>
    </row>
    <row r="24" spans="1:37" x14ac:dyDescent="0.25">
      <c r="A24" s="132">
        <v>43380</v>
      </c>
      <c r="B24" s="111" t="s">
        <v>69</v>
      </c>
      <c r="C24" s="111" t="s">
        <v>54</v>
      </c>
      <c r="D24" s="112" t="s">
        <v>55</v>
      </c>
      <c r="E24" s="113">
        <v>-96.4</v>
      </c>
      <c r="F24" s="211">
        <f t="shared" si="5"/>
        <v>1591.45</v>
      </c>
      <c r="G24" s="122">
        <f t="shared" si="6"/>
        <v>30084.05</v>
      </c>
      <c r="H24" s="12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>
        <v>-96.4</v>
      </c>
      <c r="Y24" s="13"/>
      <c r="Z24" s="13"/>
      <c r="AA24" s="13"/>
      <c r="AB24" s="13"/>
      <c r="AC24" s="14"/>
      <c r="AD24" s="133"/>
      <c r="AE24" s="133"/>
      <c r="AF24" s="133"/>
      <c r="AG24" s="133"/>
      <c r="AH24" s="133"/>
      <c r="AI24" s="133"/>
      <c r="AJ24" s="127"/>
      <c r="AK24" s="128"/>
    </row>
    <row r="25" spans="1:37" x14ac:dyDescent="0.25">
      <c r="A25" s="132">
        <v>43381</v>
      </c>
      <c r="B25" s="111" t="s">
        <v>70</v>
      </c>
      <c r="C25" s="111" t="s">
        <v>54</v>
      </c>
      <c r="D25" s="112" t="s">
        <v>55</v>
      </c>
      <c r="E25" s="113">
        <v>-65</v>
      </c>
      <c r="F25" s="211">
        <f t="shared" si="5"/>
        <v>1526.45</v>
      </c>
      <c r="G25" s="122">
        <f t="shared" si="6"/>
        <v>30084.05</v>
      </c>
      <c r="H25" s="123"/>
      <c r="I25" s="13"/>
      <c r="J25" s="13"/>
      <c r="K25" s="13"/>
      <c r="L25" s="13"/>
      <c r="M25" s="13"/>
      <c r="N25" s="13"/>
      <c r="O25" s="13"/>
      <c r="P25" s="13"/>
      <c r="Q25" s="13">
        <v>-65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4"/>
      <c r="AD25" s="133"/>
      <c r="AE25" s="133"/>
      <c r="AF25" s="133"/>
      <c r="AG25" s="133"/>
      <c r="AH25" s="133"/>
      <c r="AI25" s="133"/>
      <c r="AJ25" s="127"/>
      <c r="AK25" s="128"/>
    </row>
    <row r="26" spans="1:37" x14ac:dyDescent="0.25">
      <c r="A26" s="132">
        <v>43381</v>
      </c>
      <c r="B26" s="234" t="s">
        <v>71</v>
      </c>
      <c r="C26" s="111" t="s">
        <v>54</v>
      </c>
      <c r="D26" s="112" t="s">
        <v>55</v>
      </c>
      <c r="E26" s="113">
        <v>1175</v>
      </c>
      <c r="F26" s="211">
        <f t="shared" si="5"/>
        <v>2701.45</v>
      </c>
      <c r="G26" s="122">
        <f t="shared" si="6"/>
        <v>30084.05</v>
      </c>
      <c r="H26" s="123"/>
      <c r="I26" s="13"/>
      <c r="J26" s="13">
        <v>150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4"/>
      <c r="AD26" s="133"/>
      <c r="AE26" s="133"/>
      <c r="AF26" s="133"/>
      <c r="AG26" s="133"/>
      <c r="AH26" s="133"/>
      <c r="AI26" s="133"/>
      <c r="AJ26" s="127"/>
      <c r="AK26" s="128"/>
    </row>
    <row r="27" spans="1:37" x14ac:dyDescent="0.25">
      <c r="A27" s="132">
        <v>43381</v>
      </c>
      <c r="B27" s="111" t="s">
        <v>72</v>
      </c>
      <c r="C27" s="111" t="s">
        <v>54</v>
      </c>
      <c r="D27" s="112" t="s">
        <v>55</v>
      </c>
      <c r="E27" s="113">
        <v>16750</v>
      </c>
      <c r="F27" s="211">
        <f>IF(E27=0,"",IF(D27&gt;0,IF(D27="CASH",F26,IF(D27="UNCASHED",F26,IF(D27="DONATION",F26,F26+E27))),F26))</f>
        <v>19451.45</v>
      </c>
      <c r="G27" s="122">
        <f>IF(B27=0, " ", G26+SUM(AD27:AI27))</f>
        <v>30084.05</v>
      </c>
      <c r="H27" s="123"/>
      <c r="I27" s="13">
        <v>13500</v>
      </c>
      <c r="J27" s="13"/>
      <c r="K27" s="13"/>
      <c r="L27" s="13"/>
      <c r="M27" s="13"/>
      <c r="N27" s="13"/>
      <c r="O27" s="13"/>
      <c r="P27" s="13"/>
      <c r="Q27" s="13"/>
      <c r="R27" s="13"/>
      <c r="S27" s="13">
        <v>3250</v>
      </c>
      <c r="T27" s="13"/>
      <c r="U27" s="13"/>
      <c r="V27" s="13"/>
      <c r="W27" s="13"/>
      <c r="X27" s="13"/>
      <c r="Y27" s="13"/>
      <c r="Z27" s="13"/>
      <c r="AA27" s="13"/>
      <c r="AB27" s="13"/>
      <c r="AC27" s="14"/>
      <c r="AD27" s="133"/>
      <c r="AE27" s="133"/>
      <c r="AF27" s="133"/>
      <c r="AG27" s="133"/>
      <c r="AH27" s="133"/>
      <c r="AI27" s="133"/>
      <c r="AJ27" s="127"/>
      <c r="AK27" s="128"/>
    </row>
    <row r="28" spans="1:37" x14ac:dyDescent="0.25">
      <c r="A28" s="132">
        <v>43381</v>
      </c>
      <c r="B28" s="111" t="s">
        <v>73</v>
      </c>
      <c r="C28" s="111" t="s">
        <v>54</v>
      </c>
      <c r="D28" s="112" t="s">
        <v>55</v>
      </c>
      <c r="E28" s="113">
        <v>-2.99</v>
      </c>
      <c r="F28" s="211">
        <f t="shared" si="5"/>
        <v>19448.46</v>
      </c>
      <c r="G28" s="122">
        <f t="shared" si="6"/>
        <v>30084.05</v>
      </c>
      <c r="H28" s="123"/>
      <c r="I28" s="13"/>
      <c r="J28" s="13"/>
      <c r="K28" s="13"/>
      <c r="L28" s="13"/>
      <c r="M28" s="13"/>
      <c r="N28" s="13"/>
      <c r="O28" s="13"/>
      <c r="P28" s="13">
        <v>-2.99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4"/>
      <c r="AD28" s="133"/>
      <c r="AE28" s="133"/>
      <c r="AF28" s="133"/>
      <c r="AG28" s="133"/>
      <c r="AH28" s="133"/>
      <c r="AI28" s="133"/>
      <c r="AJ28" s="127"/>
      <c r="AK28" s="128"/>
    </row>
    <row r="29" spans="1:37" x14ac:dyDescent="0.25">
      <c r="A29" s="132">
        <v>43382</v>
      </c>
      <c r="B29" s="139" t="s">
        <v>56</v>
      </c>
      <c r="C29" s="111" t="s">
        <v>54</v>
      </c>
      <c r="D29" s="112" t="s">
        <v>55</v>
      </c>
      <c r="E29" s="113">
        <v>-6</v>
      </c>
      <c r="F29" s="211">
        <f t="shared" si="5"/>
        <v>19442.46</v>
      </c>
      <c r="G29" s="122">
        <f t="shared" si="6"/>
        <v>30084.05</v>
      </c>
      <c r="H29" s="123"/>
      <c r="I29" s="13"/>
      <c r="J29" s="13"/>
      <c r="K29" s="13"/>
      <c r="L29" s="13"/>
      <c r="M29" s="13">
        <v>-6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4"/>
      <c r="AD29" s="133"/>
      <c r="AE29" s="133"/>
      <c r="AF29" s="133"/>
      <c r="AG29" s="133"/>
      <c r="AH29" s="133"/>
      <c r="AI29" s="133"/>
      <c r="AJ29" s="127"/>
      <c r="AK29" s="128"/>
    </row>
    <row r="30" spans="1:37" x14ac:dyDescent="0.25">
      <c r="A30" s="132">
        <v>43383</v>
      </c>
      <c r="B30" s="111" t="s">
        <v>74</v>
      </c>
      <c r="C30" s="111" t="s">
        <v>54</v>
      </c>
      <c r="D30" s="112" t="s">
        <v>55</v>
      </c>
      <c r="E30" s="113">
        <v>-226.74</v>
      </c>
      <c r="F30" s="211">
        <f t="shared" si="5"/>
        <v>19215.719999999998</v>
      </c>
      <c r="G30" s="122">
        <f t="shared" si="6"/>
        <v>30084.05</v>
      </c>
      <c r="H30" s="12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>
        <v>-226.74</v>
      </c>
      <c r="Z30" s="13"/>
      <c r="AA30" s="13"/>
      <c r="AB30" s="13"/>
      <c r="AC30" s="14"/>
      <c r="AD30" s="133"/>
      <c r="AE30" s="133"/>
      <c r="AF30" s="133"/>
      <c r="AG30" s="133"/>
      <c r="AH30" s="133"/>
      <c r="AI30" s="133"/>
      <c r="AJ30" s="127"/>
      <c r="AK30" s="128"/>
    </row>
    <row r="31" spans="1:37" x14ac:dyDescent="0.25">
      <c r="A31" s="132">
        <v>43383</v>
      </c>
      <c r="B31" s="111" t="s">
        <v>75</v>
      </c>
      <c r="C31" s="111" t="s">
        <v>54</v>
      </c>
      <c r="D31" s="112" t="s">
        <v>55</v>
      </c>
      <c r="E31" s="113">
        <v>100</v>
      </c>
      <c r="F31" s="211">
        <f t="shared" si="5"/>
        <v>19315.719999999998</v>
      </c>
      <c r="G31" s="122">
        <f t="shared" si="6"/>
        <v>30084.05</v>
      </c>
      <c r="H31" s="123"/>
      <c r="I31" s="13"/>
      <c r="J31" s="13"/>
      <c r="K31" s="13">
        <v>100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4"/>
      <c r="AD31" s="133"/>
      <c r="AE31" s="133"/>
      <c r="AF31" s="133"/>
      <c r="AG31" s="133"/>
      <c r="AH31" s="133"/>
      <c r="AI31" s="133"/>
      <c r="AJ31" s="127"/>
      <c r="AK31" s="128"/>
    </row>
    <row r="32" spans="1:37" x14ac:dyDescent="0.25">
      <c r="A32" s="132">
        <v>43383</v>
      </c>
      <c r="B32" s="111" t="s">
        <v>76</v>
      </c>
      <c r="C32" s="111" t="s">
        <v>54</v>
      </c>
      <c r="D32" s="112" t="s">
        <v>55</v>
      </c>
      <c r="E32" s="113">
        <v>134</v>
      </c>
      <c r="F32" s="211">
        <f t="shared" si="5"/>
        <v>19449.719999999998</v>
      </c>
      <c r="G32" s="122">
        <f t="shared" si="6"/>
        <v>30084.05</v>
      </c>
      <c r="H32" s="123"/>
      <c r="I32" s="13"/>
      <c r="J32" s="13"/>
      <c r="K32" s="13">
        <v>134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4"/>
      <c r="AD32" s="133"/>
      <c r="AE32" s="133"/>
      <c r="AF32" s="133"/>
      <c r="AG32" s="133"/>
      <c r="AH32" s="133"/>
      <c r="AI32" s="133"/>
      <c r="AJ32" s="127"/>
      <c r="AK32" s="128"/>
    </row>
    <row r="33" spans="1:37" x14ac:dyDescent="0.25">
      <c r="A33" s="132">
        <v>43383</v>
      </c>
      <c r="B33" s="111" t="s">
        <v>77</v>
      </c>
      <c r="C33" s="111" t="s">
        <v>54</v>
      </c>
      <c r="D33" s="112" t="s">
        <v>55</v>
      </c>
      <c r="E33" s="113">
        <v>50</v>
      </c>
      <c r="F33" s="211">
        <f t="shared" si="5"/>
        <v>19499.719999999998</v>
      </c>
      <c r="G33" s="122">
        <f t="shared" si="6"/>
        <v>30084.05</v>
      </c>
      <c r="H33" s="123"/>
      <c r="I33" s="13"/>
      <c r="J33" s="13"/>
      <c r="K33" s="13">
        <v>50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4"/>
      <c r="AD33" s="133"/>
      <c r="AE33" s="133"/>
      <c r="AF33" s="133"/>
      <c r="AG33" s="133"/>
      <c r="AH33" s="133"/>
      <c r="AI33" s="133"/>
      <c r="AJ33" s="127"/>
      <c r="AK33" s="128"/>
    </row>
    <row r="34" spans="1:37" x14ac:dyDescent="0.25">
      <c r="A34" s="132">
        <v>43385</v>
      </c>
      <c r="B34" s="111" t="s">
        <v>78</v>
      </c>
      <c r="C34" s="111" t="s">
        <v>54</v>
      </c>
      <c r="D34" s="112" t="s">
        <v>55</v>
      </c>
      <c r="E34" s="113">
        <v>-25</v>
      </c>
      <c r="F34" s="211">
        <f t="shared" si="5"/>
        <v>19474.719999999998</v>
      </c>
      <c r="G34" s="122">
        <f t="shared" si="6"/>
        <v>30084.05</v>
      </c>
      <c r="H34" s="123"/>
      <c r="I34" s="13"/>
      <c r="J34" s="13"/>
      <c r="K34" s="13"/>
      <c r="L34" s="13"/>
      <c r="M34" s="13"/>
      <c r="N34" s="13"/>
      <c r="O34" s="13"/>
      <c r="P34" s="13"/>
      <c r="Q34" s="13">
        <v>-25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4"/>
      <c r="AD34" s="133"/>
      <c r="AE34" s="133"/>
      <c r="AF34" s="133"/>
      <c r="AG34" s="133"/>
      <c r="AH34" s="133"/>
      <c r="AI34" s="133"/>
      <c r="AJ34" s="127"/>
      <c r="AK34" s="128"/>
    </row>
    <row r="35" spans="1:37" x14ac:dyDescent="0.25">
      <c r="A35" s="132">
        <v>43388</v>
      </c>
      <c r="B35" s="111" t="s">
        <v>79</v>
      </c>
      <c r="C35" s="111" t="s">
        <v>54</v>
      </c>
      <c r="D35" s="112" t="s">
        <v>55</v>
      </c>
      <c r="E35" s="113">
        <v>10</v>
      </c>
      <c r="F35" s="211">
        <f t="shared" si="5"/>
        <v>19484.719999999998</v>
      </c>
      <c r="G35" s="122">
        <f t="shared" si="6"/>
        <v>30084.05</v>
      </c>
      <c r="H35" s="123"/>
      <c r="I35" s="13"/>
      <c r="J35" s="13"/>
      <c r="K35" s="13">
        <v>10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4"/>
      <c r="AD35" s="133"/>
      <c r="AE35" s="133"/>
      <c r="AF35" s="133"/>
      <c r="AG35" s="133"/>
      <c r="AH35" s="133"/>
      <c r="AI35" s="133"/>
      <c r="AJ35" s="127"/>
      <c r="AK35" s="128"/>
    </row>
    <row r="36" spans="1:37" x14ac:dyDescent="0.25">
      <c r="A36" s="132">
        <v>43388</v>
      </c>
      <c r="B36" s="111" t="s">
        <v>80</v>
      </c>
      <c r="C36" s="111" t="s">
        <v>54</v>
      </c>
      <c r="D36" s="112" t="s">
        <v>55</v>
      </c>
      <c r="E36" s="113">
        <v>-800</v>
      </c>
      <c r="F36" s="211">
        <f t="shared" si="5"/>
        <v>18684.719999999998</v>
      </c>
      <c r="G36" s="122">
        <f t="shared" si="6"/>
        <v>30084.05</v>
      </c>
      <c r="H36" s="12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>
        <v>-800</v>
      </c>
      <c r="T36" s="13"/>
      <c r="U36" s="13"/>
      <c r="V36" s="13"/>
      <c r="W36" s="13"/>
      <c r="X36" s="13"/>
      <c r="Y36" s="13"/>
      <c r="Z36" s="13"/>
      <c r="AA36" s="13"/>
      <c r="AB36" s="13"/>
      <c r="AC36" s="14"/>
      <c r="AD36" s="133"/>
      <c r="AE36" s="133"/>
      <c r="AF36" s="133"/>
      <c r="AG36" s="133"/>
      <c r="AH36" s="133"/>
      <c r="AI36" s="133"/>
      <c r="AJ36" s="127"/>
      <c r="AK36" s="128"/>
    </row>
    <row r="37" spans="1:37" x14ac:dyDescent="0.25">
      <c r="A37" s="132">
        <v>43394</v>
      </c>
      <c r="B37" s="111" t="s">
        <v>81</v>
      </c>
      <c r="C37" s="111" t="s">
        <v>54</v>
      </c>
      <c r="D37" s="112" t="s">
        <v>55</v>
      </c>
      <c r="E37" s="113">
        <v>20</v>
      </c>
      <c r="F37" s="211">
        <f t="shared" si="5"/>
        <v>18704.719999999998</v>
      </c>
      <c r="G37" s="122">
        <f t="shared" si="6"/>
        <v>30084.05</v>
      </c>
      <c r="H37" s="123"/>
      <c r="I37" s="13"/>
      <c r="J37" s="13"/>
      <c r="K37" s="13">
        <v>20</v>
      </c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4"/>
      <c r="AD37" s="133"/>
      <c r="AE37" s="133"/>
      <c r="AF37" s="133"/>
      <c r="AG37" s="133"/>
      <c r="AH37" s="133"/>
      <c r="AI37" s="133"/>
      <c r="AJ37" s="127"/>
      <c r="AK37" s="135"/>
    </row>
    <row r="38" spans="1:37" x14ac:dyDescent="0.25">
      <c r="A38" s="132">
        <v>43394</v>
      </c>
      <c r="B38" s="111" t="s">
        <v>82</v>
      </c>
      <c r="C38" s="111" t="s">
        <v>54</v>
      </c>
      <c r="D38" s="112" t="s">
        <v>55</v>
      </c>
      <c r="E38" s="113">
        <v>-264</v>
      </c>
      <c r="F38" s="211">
        <f t="shared" si="5"/>
        <v>18440.719999999998</v>
      </c>
      <c r="G38" s="122">
        <f t="shared" si="6"/>
        <v>30084.05</v>
      </c>
      <c r="H38" s="123"/>
      <c r="I38" s="13"/>
      <c r="J38" s="13"/>
      <c r="K38" s="13"/>
      <c r="L38" s="13"/>
      <c r="M38" s="13"/>
      <c r="N38" s="13"/>
      <c r="O38" s="13"/>
      <c r="P38" s="13"/>
      <c r="Q38" s="13">
        <v>-264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4"/>
      <c r="AD38" s="133"/>
      <c r="AE38" s="133"/>
      <c r="AF38" s="133"/>
      <c r="AG38" s="133"/>
      <c r="AH38" s="133"/>
      <c r="AI38" s="133"/>
      <c r="AJ38" s="127"/>
      <c r="AK38" s="128"/>
    </row>
    <row r="39" spans="1:37" x14ac:dyDescent="0.25">
      <c r="A39" s="132">
        <v>43394</v>
      </c>
      <c r="B39" s="111" t="s">
        <v>83</v>
      </c>
      <c r="C39" s="111" t="s">
        <v>54</v>
      </c>
      <c r="D39" s="112" t="s">
        <v>55</v>
      </c>
      <c r="E39" s="113">
        <v>-197.14</v>
      </c>
      <c r="F39" s="211">
        <f t="shared" si="5"/>
        <v>18243.579999999998</v>
      </c>
      <c r="G39" s="122">
        <f t="shared" si="6"/>
        <v>30084.05</v>
      </c>
      <c r="H39" s="12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>
        <v>-197.14</v>
      </c>
      <c r="Y39" s="13"/>
      <c r="Z39" s="13"/>
      <c r="AA39" s="13"/>
      <c r="AB39" s="13"/>
      <c r="AC39" s="14"/>
      <c r="AD39" s="133"/>
      <c r="AE39" s="133"/>
      <c r="AF39" s="133"/>
      <c r="AG39" s="133"/>
      <c r="AH39" s="133"/>
      <c r="AI39" s="133"/>
      <c r="AJ39" s="127"/>
      <c r="AK39" s="128"/>
    </row>
    <row r="40" spans="1:37" x14ac:dyDescent="0.25">
      <c r="A40" s="132">
        <v>76267</v>
      </c>
      <c r="B40" s="111" t="s">
        <v>84</v>
      </c>
      <c r="C40" s="111" t="s">
        <v>54</v>
      </c>
      <c r="D40" s="112" t="s">
        <v>55</v>
      </c>
      <c r="E40" s="113">
        <v>-650</v>
      </c>
      <c r="F40" s="211">
        <f t="shared" si="5"/>
        <v>17593.579999999998</v>
      </c>
      <c r="G40" s="122">
        <f t="shared" si="6"/>
        <v>30084.05</v>
      </c>
      <c r="H40" s="12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>
        <v>-650</v>
      </c>
      <c r="U40" s="13"/>
      <c r="V40" s="13"/>
      <c r="W40" s="13"/>
      <c r="X40" s="13"/>
      <c r="Y40" s="13"/>
      <c r="Z40" s="13"/>
      <c r="AA40" s="13"/>
      <c r="AB40" s="13"/>
      <c r="AC40" s="14"/>
      <c r="AD40" s="133"/>
      <c r="AE40" s="133"/>
      <c r="AF40" s="133"/>
      <c r="AG40" s="133"/>
      <c r="AH40" s="133"/>
      <c r="AI40" s="133"/>
      <c r="AJ40" s="127"/>
      <c r="AK40" s="128"/>
    </row>
    <row r="41" spans="1:37" x14ac:dyDescent="0.25">
      <c r="A41" s="132">
        <v>76267</v>
      </c>
      <c r="B41" s="111" t="s">
        <v>85</v>
      </c>
      <c r="C41" s="111" t="s">
        <v>54</v>
      </c>
      <c r="D41" s="112" t="s">
        <v>55</v>
      </c>
      <c r="E41" s="113">
        <v>-750</v>
      </c>
      <c r="F41" s="211">
        <f t="shared" si="5"/>
        <v>16843.579999999998</v>
      </c>
      <c r="G41" s="122">
        <f t="shared" si="6"/>
        <v>30084.05</v>
      </c>
      <c r="H41" s="12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>
        <v>-750</v>
      </c>
      <c r="T41" s="13"/>
      <c r="U41" s="13"/>
      <c r="V41" s="13"/>
      <c r="W41" s="13"/>
      <c r="X41" s="13"/>
      <c r="Y41" s="13"/>
      <c r="Z41" s="13"/>
      <c r="AA41" s="13"/>
      <c r="AB41" s="13"/>
      <c r="AC41" s="14"/>
      <c r="AD41" s="133"/>
      <c r="AE41" s="133"/>
      <c r="AF41" s="133"/>
      <c r="AG41" s="133"/>
      <c r="AH41" s="133"/>
      <c r="AI41" s="133"/>
      <c r="AJ41" s="127"/>
      <c r="AK41" s="128"/>
    </row>
    <row r="42" spans="1:37" x14ac:dyDescent="0.25">
      <c r="A42" s="132">
        <v>43395</v>
      </c>
      <c r="B42" s="111" t="s">
        <v>86</v>
      </c>
      <c r="C42" s="111" t="s">
        <v>54</v>
      </c>
      <c r="D42" s="112" t="s">
        <v>55</v>
      </c>
      <c r="E42" s="113">
        <v>-200</v>
      </c>
      <c r="F42" s="211">
        <f t="shared" si="5"/>
        <v>16643.579999999998</v>
      </c>
      <c r="G42" s="122">
        <f t="shared" si="6"/>
        <v>30084.05</v>
      </c>
      <c r="H42" s="123"/>
      <c r="I42" s="13"/>
      <c r="J42" s="13"/>
      <c r="K42" s="13"/>
      <c r="L42" s="13"/>
      <c r="M42" s="13"/>
      <c r="N42" s="13"/>
      <c r="O42" s="13"/>
      <c r="P42" s="13"/>
      <c r="Q42" s="13">
        <v>-200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4"/>
      <c r="AD42" s="133"/>
      <c r="AE42" s="133"/>
      <c r="AF42" s="133"/>
      <c r="AG42" s="133"/>
      <c r="AH42" s="133"/>
      <c r="AI42" s="133"/>
      <c r="AJ42" s="127"/>
      <c r="AK42" s="128"/>
    </row>
    <row r="43" spans="1:37" x14ac:dyDescent="0.25">
      <c r="A43" s="132">
        <v>43402</v>
      </c>
      <c r="B43" s="111" t="s">
        <v>62</v>
      </c>
      <c r="C43" s="111" t="s">
        <v>54</v>
      </c>
      <c r="D43" s="112" t="s">
        <v>55</v>
      </c>
      <c r="E43" s="113">
        <v>10</v>
      </c>
      <c r="F43" s="211">
        <f t="shared" si="5"/>
        <v>16653.579999999998</v>
      </c>
      <c r="G43" s="122">
        <f t="shared" si="6"/>
        <v>30084.05</v>
      </c>
      <c r="H43" s="123"/>
      <c r="I43" s="13"/>
      <c r="J43" s="13"/>
      <c r="K43" s="13">
        <v>10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4"/>
      <c r="AD43" s="133"/>
      <c r="AE43" s="133"/>
      <c r="AF43" s="133"/>
      <c r="AG43" s="133"/>
      <c r="AH43" s="133"/>
      <c r="AI43" s="133"/>
      <c r="AJ43" s="127"/>
      <c r="AK43" s="128"/>
    </row>
    <row r="44" spans="1:37" x14ac:dyDescent="0.25">
      <c r="A44" s="132">
        <v>43404</v>
      </c>
      <c r="B44" s="111" t="s">
        <v>87</v>
      </c>
      <c r="C44" s="111" t="s">
        <v>54</v>
      </c>
      <c r="D44" s="112" t="s">
        <v>55</v>
      </c>
      <c r="E44" s="113">
        <v>-180</v>
      </c>
      <c r="F44" s="211">
        <f t="shared" si="5"/>
        <v>16473.579999999998</v>
      </c>
      <c r="G44" s="122">
        <f t="shared" si="6"/>
        <v>30084.05</v>
      </c>
      <c r="H44" s="12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>
        <v>-180</v>
      </c>
      <c r="V44" s="13"/>
      <c r="W44" s="13"/>
      <c r="X44" s="13"/>
      <c r="Y44" s="13"/>
      <c r="Z44" s="13"/>
      <c r="AA44" s="13"/>
      <c r="AB44" s="13"/>
      <c r="AC44" s="14"/>
      <c r="AD44" s="133"/>
      <c r="AE44" s="133"/>
      <c r="AF44" s="133"/>
      <c r="AG44" s="133"/>
      <c r="AH44" s="133"/>
      <c r="AI44" s="133"/>
      <c r="AJ44" s="127"/>
      <c r="AK44" s="128"/>
    </row>
    <row r="45" spans="1:37" x14ac:dyDescent="0.25">
      <c r="A45" s="132">
        <v>43408</v>
      </c>
      <c r="B45" s="111" t="s">
        <v>88</v>
      </c>
      <c r="C45" s="111" t="s">
        <v>54</v>
      </c>
      <c r="D45" s="112" t="s">
        <v>55</v>
      </c>
      <c r="E45" s="113">
        <v>10</v>
      </c>
      <c r="F45" s="211">
        <f t="shared" si="5"/>
        <v>16483.579999999998</v>
      </c>
      <c r="G45" s="122">
        <f t="shared" si="6"/>
        <v>30084.05</v>
      </c>
      <c r="H45" s="12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>
        <v>10</v>
      </c>
      <c r="U45" s="13"/>
      <c r="V45" s="13"/>
      <c r="W45" s="13"/>
      <c r="X45" s="13"/>
      <c r="Y45" s="13"/>
      <c r="Z45" s="13"/>
      <c r="AA45" s="13"/>
      <c r="AB45" s="13"/>
      <c r="AC45" s="14"/>
      <c r="AD45" s="133"/>
      <c r="AE45" s="133"/>
      <c r="AF45" s="133"/>
      <c r="AG45" s="133"/>
      <c r="AH45" s="133"/>
      <c r="AI45" s="133"/>
      <c r="AJ45" s="127"/>
      <c r="AK45" s="128"/>
    </row>
    <row r="46" spans="1:37" x14ac:dyDescent="0.25">
      <c r="A46" s="132">
        <v>43409</v>
      </c>
      <c r="B46" s="111" t="s">
        <v>89</v>
      </c>
      <c r="C46" s="111" t="s">
        <v>54</v>
      </c>
      <c r="D46" s="112" t="s">
        <v>55</v>
      </c>
      <c r="E46" s="113">
        <v>10</v>
      </c>
      <c r="F46" s="211">
        <f t="shared" si="5"/>
        <v>16493.579999999998</v>
      </c>
      <c r="G46" s="122">
        <f t="shared" si="6"/>
        <v>30084.05</v>
      </c>
      <c r="H46" s="123"/>
      <c r="I46" s="13"/>
      <c r="J46" s="13">
        <v>10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4"/>
      <c r="AD46" s="133"/>
      <c r="AE46" s="133"/>
      <c r="AF46" s="133"/>
      <c r="AG46" s="133"/>
      <c r="AH46" s="133"/>
      <c r="AI46" s="133"/>
      <c r="AJ46" s="127"/>
      <c r="AK46" s="128"/>
    </row>
    <row r="47" spans="1:37" x14ac:dyDescent="0.25">
      <c r="A47" s="132">
        <v>43409</v>
      </c>
      <c r="B47" s="111" t="s">
        <v>90</v>
      </c>
      <c r="C47" s="111" t="s">
        <v>54</v>
      </c>
      <c r="D47" s="112" t="s">
        <v>55</v>
      </c>
      <c r="E47" s="113">
        <v>-104</v>
      </c>
      <c r="F47" s="211">
        <f t="shared" si="5"/>
        <v>16389.579999999998</v>
      </c>
      <c r="G47" s="122">
        <f t="shared" si="6"/>
        <v>30084.05</v>
      </c>
      <c r="H47" s="123"/>
      <c r="I47" s="13"/>
      <c r="J47" s="13"/>
      <c r="K47" s="13"/>
      <c r="L47" s="13"/>
      <c r="M47" s="13"/>
      <c r="N47" s="13"/>
      <c r="O47" s="13"/>
      <c r="P47" s="13"/>
      <c r="Q47" s="13"/>
      <c r="R47" s="13">
        <v>-104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4"/>
      <c r="AD47" s="133"/>
      <c r="AE47" s="133"/>
      <c r="AF47" s="133"/>
      <c r="AG47" s="133"/>
      <c r="AH47" s="133"/>
      <c r="AI47" s="133"/>
      <c r="AJ47" s="127"/>
      <c r="AK47" s="128"/>
    </row>
    <row r="48" spans="1:37" x14ac:dyDescent="0.25">
      <c r="A48" s="132">
        <v>43412</v>
      </c>
      <c r="B48" s="111" t="s">
        <v>91</v>
      </c>
      <c r="C48" s="111" t="s">
        <v>92</v>
      </c>
      <c r="D48" s="112" t="s">
        <v>55</v>
      </c>
      <c r="E48" s="113">
        <v>155</v>
      </c>
      <c r="F48" s="211">
        <f t="shared" si="5"/>
        <v>16544.579999999998</v>
      </c>
      <c r="G48" s="122">
        <f t="shared" si="6"/>
        <v>30084.05</v>
      </c>
      <c r="H48" s="12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>
        <v>155</v>
      </c>
      <c r="U48" s="13"/>
      <c r="V48" s="13"/>
      <c r="W48" s="13"/>
      <c r="X48" s="13"/>
      <c r="Y48" s="13"/>
      <c r="Z48" s="13"/>
      <c r="AA48" s="13"/>
      <c r="AB48" s="13"/>
      <c r="AC48" s="14"/>
      <c r="AD48" s="133"/>
      <c r="AE48" s="133"/>
      <c r="AF48" s="133"/>
      <c r="AG48" s="133"/>
      <c r="AH48" s="133"/>
      <c r="AI48" s="133"/>
      <c r="AJ48" s="127"/>
      <c r="AK48" s="128"/>
    </row>
    <row r="49" spans="1:37" x14ac:dyDescent="0.25">
      <c r="A49" s="132">
        <v>43412</v>
      </c>
      <c r="B49" s="111" t="s">
        <v>56</v>
      </c>
      <c r="C49" s="111" t="s">
        <v>54</v>
      </c>
      <c r="D49" s="112" t="s">
        <v>55</v>
      </c>
      <c r="E49" s="113">
        <v>-6</v>
      </c>
      <c r="F49" s="211">
        <f t="shared" si="5"/>
        <v>16538.579999999998</v>
      </c>
      <c r="G49" s="122">
        <f>IF(B49=0, " ", G48+SUM(AD49:AI49))</f>
        <v>30084.05</v>
      </c>
      <c r="H49" s="123"/>
      <c r="I49" s="13"/>
      <c r="J49" s="13"/>
      <c r="K49" s="13"/>
      <c r="L49" s="13"/>
      <c r="M49" s="13">
        <v>-6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4"/>
      <c r="AD49" s="133"/>
      <c r="AE49" s="133"/>
      <c r="AF49" s="133"/>
      <c r="AG49" s="133"/>
      <c r="AH49" s="133"/>
      <c r="AI49" s="133"/>
      <c r="AJ49" s="127"/>
      <c r="AK49" s="128"/>
    </row>
    <row r="50" spans="1:37" x14ac:dyDescent="0.25">
      <c r="A50" s="132">
        <v>43415</v>
      </c>
      <c r="B50" s="111" t="s">
        <v>93</v>
      </c>
      <c r="C50" s="111" t="s">
        <v>54</v>
      </c>
      <c r="D50" s="112" t="s">
        <v>55</v>
      </c>
      <c r="E50" s="113">
        <v>-165</v>
      </c>
      <c r="F50" s="211">
        <f t="shared" si="5"/>
        <v>16373.579999999998</v>
      </c>
      <c r="G50" s="122">
        <f t="shared" si="6"/>
        <v>30084.05</v>
      </c>
      <c r="H50" s="123"/>
      <c r="I50" s="13"/>
      <c r="J50" s="13"/>
      <c r="K50" s="13"/>
      <c r="L50" s="13"/>
      <c r="M50" s="13"/>
      <c r="N50" s="13"/>
      <c r="O50" s="13"/>
      <c r="P50" s="13"/>
      <c r="Q50" s="13">
        <v>-165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4"/>
      <c r="AD50" s="133"/>
      <c r="AE50" s="133"/>
      <c r="AF50" s="133"/>
      <c r="AG50" s="133"/>
      <c r="AH50" s="133"/>
      <c r="AI50" s="133"/>
      <c r="AJ50" s="127"/>
      <c r="AK50" s="128"/>
    </row>
    <row r="51" spans="1:37" x14ac:dyDescent="0.25">
      <c r="A51" s="132">
        <v>43415</v>
      </c>
      <c r="B51" s="111" t="s">
        <v>94</v>
      </c>
      <c r="C51" s="111" t="s">
        <v>54</v>
      </c>
      <c r="D51" s="112" t="s">
        <v>55</v>
      </c>
      <c r="E51" s="113">
        <v>-177</v>
      </c>
      <c r="F51" s="211">
        <f t="shared" si="5"/>
        <v>16196.579999999998</v>
      </c>
      <c r="G51" s="122">
        <f t="shared" si="6"/>
        <v>30084.05</v>
      </c>
      <c r="H51" s="123"/>
      <c r="I51" s="13"/>
      <c r="J51" s="13"/>
      <c r="K51" s="13"/>
      <c r="L51" s="13"/>
      <c r="M51" s="13"/>
      <c r="N51" s="13"/>
      <c r="O51" s="13"/>
      <c r="P51" s="13"/>
      <c r="Q51" s="13">
        <v>-177</v>
      </c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4"/>
      <c r="AD51" s="133"/>
      <c r="AE51" s="133"/>
      <c r="AF51" s="133"/>
      <c r="AG51" s="133"/>
      <c r="AH51" s="133"/>
      <c r="AI51" s="133"/>
      <c r="AJ51" s="127"/>
      <c r="AK51" s="128"/>
    </row>
    <row r="52" spans="1:37" x14ac:dyDescent="0.25">
      <c r="A52" s="132">
        <v>43419</v>
      </c>
      <c r="B52" s="111" t="s">
        <v>79</v>
      </c>
      <c r="C52" s="111" t="s">
        <v>54</v>
      </c>
      <c r="D52" s="112" t="s">
        <v>55</v>
      </c>
      <c r="E52" s="113">
        <v>10</v>
      </c>
      <c r="F52" s="211">
        <f t="shared" si="5"/>
        <v>16206.579999999998</v>
      </c>
      <c r="G52" s="122">
        <f t="shared" si="6"/>
        <v>30084.05</v>
      </c>
      <c r="H52" s="123"/>
      <c r="I52" s="13"/>
      <c r="J52" s="13"/>
      <c r="K52" s="13">
        <v>10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4"/>
      <c r="AD52" s="133"/>
      <c r="AE52" s="133"/>
      <c r="AF52" s="133"/>
      <c r="AG52" s="133"/>
      <c r="AH52" s="133"/>
      <c r="AI52" s="133"/>
      <c r="AJ52" s="127"/>
      <c r="AK52" s="128"/>
    </row>
    <row r="53" spans="1:37" x14ac:dyDescent="0.25">
      <c r="A53" s="132">
        <v>43423</v>
      </c>
      <c r="B53" s="111" t="s">
        <v>81</v>
      </c>
      <c r="C53" s="111" t="s">
        <v>54</v>
      </c>
      <c r="D53" s="112" t="s">
        <v>55</v>
      </c>
      <c r="E53" s="113">
        <v>10</v>
      </c>
      <c r="F53" s="211">
        <f t="shared" si="5"/>
        <v>16216.579999999998</v>
      </c>
      <c r="G53" s="122">
        <f t="shared" si="6"/>
        <v>30084.05</v>
      </c>
      <c r="H53" s="123"/>
      <c r="I53" s="13"/>
      <c r="J53" s="13"/>
      <c r="K53" s="13">
        <v>10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4"/>
      <c r="AD53" s="133"/>
      <c r="AE53" s="133"/>
      <c r="AF53" s="133"/>
      <c r="AG53" s="133"/>
      <c r="AH53" s="133"/>
      <c r="AI53" s="133"/>
      <c r="AJ53" s="127"/>
      <c r="AK53" s="128"/>
    </row>
    <row r="54" spans="1:37" x14ac:dyDescent="0.25">
      <c r="A54" s="132">
        <v>43424</v>
      </c>
      <c r="B54" s="111" t="s">
        <v>95</v>
      </c>
      <c r="C54" s="111" t="s">
        <v>54</v>
      </c>
      <c r="D54" s="112" t="s">
        <v>55</v>
      </c>
      <c r="E54" s="113">
        <v>60</v>
      </c>
      <c r="F54" s="211">
        <f t="shared" si="5"/>
        <v>16276.579999999998</v>
      </c>
      <c r="G54" s="122">
        <f t="shared" si="6"/>
        <v>30084.05</v>
      </c>
      <c r="H54" s="123"/>
      <c r="I54" s="13"/>
      <c r="J54" s="13"/>
      <c r="K54" s="13">
        <v>60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4"/>
      <c r="AD54" s="133"/>
      <c r="AE54" s="133"/>
      <c r="AF54" s="133"/>
      <c r="AG54" s="133"/>
      <c r="AH54" s="133"/>
      <c r="AI54" s="133"/>
      <c r="AJ54" s="127"/>
      <c r="AK54" s="128"/>
    </row>
    <row r="55" spans="1:37" x14ac:dyDescent="0.25">
      <c r="A55" s="132">
        <v>43425</v>
      </c>
      <c r="B55" s="111" t="s">
        <v>96</v>
      </c>
      <c r="C55" s="111" t="s">
        <v>54</v>
      </c>
      <c r="D55" s="112" t="s">
        <v>55</v>
      </c>
      <c r="E55" s="113">
        <v>-186</v>
      </c>
      <c r="F55" s="211">
        <f t="shared" si="5"/>
        <v>16090.579999999998</v>
      </c>
      <c r="G55" s="122">
        <f t="shared" si="6"/>
        <v>30084.05</v>
      </c>
      <c r="H55" s="12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>
        <v>-186</v>
      </c>
      <c r="Z55" s="13"/>
      <c r="AA55" s="13"/>
      <c r="AB55" s="13"/>
      <c r="AC55" s="14"/>
      <c r="AD55" s="133"/>
      <c r="AE55" s="133"/>
      <c r="AF55" s="133"/>
      <c r="AG55" s="133"/>
      <c r="AH55" s="133"/>
      <c r="AI55" s="133"/>
      <c r="AJ55" s="127"/>
      <c r="AK55" s="128"/>
    </row>
    <row r="56" spans="1:37" x14ac:dyDescent="0.25">
      <c r="A56" s="132">
        <v>43428</v>
      </c>
      <c r="B56" s="111" t="s">
        <v>97</v>
      </c>
      <c r="C56" s="111" t="s">
        <v>54</v>
      </c>
      <c r="D56" s="112" t="s">
        <v>55</v>
      </c>
      <c r="E56" s="113">
        <v>62</v>
      </c>
      <c r="F56" s="211">
        <f t="shared" si="5"/>
        <v>16152.579999999998</v>
      </c>
      <c r="G56" s="122">
        <f t="shared" si="6"/>
        <v>30084.05</v>
      </c>
      <c r="H56" s="123"/>
      <c r="I56" s="13"/>
      <c r="J56" s="13"/>
      <c r="K56" s="13">
        <v>62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4"/>
      <c r="AD56" s="133"/>
      <c r="AE56" s="133"/>
      <c r="AF56" s="133"/>
      <c r="AG56" s="133"/>
      <c r="AH56" s="133"/>
      <c r="AI56" s="133"/>
      <c r="AJ56" s="127"/>
      <c r="AK56" s="128"/>
    </row>
    <row r="57" spans="1:37" x14ac:dyDescent="0.25">
      <c r="A57" s="132">
        <v>43428</v>
      </c>
      <c r="B57" s="111" t="s">
        <v>98</v>
      </c>
      <c r="C57" s="111" t="s">
        <v>54</v>
      </c>
      <c r="D57" s="112" t="s">
        <v>55</v>
      </c>
      <c r="E57" s="113">
        <v>62</v>
      </c>
      <c r="F57" s="211">
        <f t="shared" si="5"/>
        <v>16214.579999999998</v>
      </c>
      <c r="G57" s="122">
        <f t="shared" si="6"/>
        <v>30084.05</v>
      </c>
      <c r="H57" s="123"/>
      <c r="I57" s="13"/>
      <c r="J57" s="13"/>
      <c r="K57" s="13">
        <v>62</v>
      </c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4"/>
      <c r="AD57" s="133"/>
      <c r="AE57" s="133"/>
      <c r="AF57" s="133"/>
      <c r="AG57" s="133"/>
      <c r="AH57" s="133"/>
      <c r="AI57" s="133"/>
      <c r="AJ57" s="127"/>
      <c r="AK57" s="128"/>
    </row>
    <row r="58" spans="1:37" x14ac:dyDescent="0.25">
      <c r="A58" s="132">
        <v>43428</v>
      </c>
      <c r="B58" s="111" t="s">
        <v>99</v>
      </c>
      <c r="C58" s="111" t="s">
        <v>54</v>
      </c>
      <c r="D58" s="112" t="s">
        <v>55</v>
      </c>
      <c r="E58" s="113">
        <v>62</v>
      </c>
      <c r="F58" s="211">
        <f t="shared" si="5"/>
        <v>16276.579999999998</v>
      </c>
      <c r="G58" s="122">
        <f t="shared" si="6"/>
        <v>30084.05</v>
      </c>
      <c r="H58" s="123"/>
      <c r="I58" s="13"/>
      <c r="J58" s="13"/>
      <c r="K58" s="13">
        <v>62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4"/>
      <c r="AD58" s="133"/>
      <c r="AE58" s="133"/>
      <c r="AF58" s="133"/>
      <c r="AG58" s="133"/>
      <c r="AH58" s="133"/>
      <c r="AI58" s="133"/>
      <c r="AJ58" s="127"/>
      <c r="AK58" s="128"/>
    </row>
    <row r="59" spans="1:37" x14ac:dyDescent="0.25">
      <c r="A59" s="132">
        <v>43429</v>
      </c>
      <c r="B59" s="111" t="s">
        <v>100</v>
      </c>
      <c r="C59" s="111" t="s">
        <v>54</v>
      </c>
      <c r="D59" s="112" t="s">
        <v>55</v>
      </c>
      <c r="E59" s="113">
        <v>200</v>
      </c>
      <c r="F59" s="211">
        <f t="shared" si="5"/>
        <v>16476.579999999998</v>
      </c>
      <c r="G59" s="122">
        <f t="shared" si="6"/>
        <v>30084.05</v>
      </c>
      <c r="H59" s="12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>
        <v>200</v>
      </c>
      <c r="T59" s="13"/>
      <c r="U59" s="13"/>
      <c r="V59" s="13"/>
      <c r="W59" s="13"/>
      <c r="X59" s="13"/>
      <c r="Y59" s="13"/>
      <c r="Z59" s="13"/>
      <c r="AA59" s="13"/>
      <c r="AB59" s="13"/>
      <c r="AC59" s="14"/>
      <c r="AD59" s="133"/>
      <c r="AE59" s="133"/>
      <c r="AF59" s="133"/>
      <c r="AG59" s="133"/>
      <c r="AH59" s="133"/>
      <c r="AI59" s="133"/>
      <c r="AJ59" s="127"/>
      <c r="AK59" s="128"/>
    </row>
    <row r="60" spans="1:37" x14ac:dyDescent="0.25">
      <c r="A60" s="132">
        <v>43429</v>
      </c>
      <c r="B60" s="111" t="s">
        <v>101</v>
      </c>
      <c r="C60" s="111" t="s">
        <v>54</v>
      </c>
      <c r="D60" s="112" t="s">
        <v>55</v>
      </c>
      <c r="E60" s="113">
        <v>200</v>
      </c>
      <c r="F60" s="211">
        <f t="shared" si="5"/>
        <v>16676.579999999998</v>
      </c>
      <c r="G60" s="122">
        <f t="shared" si="6"/>
        <v>30084.05</v>
      </c>
      <c r="H60" s="12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>
        <v>200</v>
      </c>
      <c r="T60" s="13"/>
      <c r="U60" s="13"/>
      <c r="V60" s="13"/>
      <c r="W60" s="13"/>
      <c r="X60" s="13"/>
      <c r="Y60" s="13"/>
      <c r="Z60" s="13"/>
      <c r="AA60" s="13"/>
      <c r="AB60" s="13"/>
      <c r="AC60" s="14"/>
      <c r="AD60" s="133"/>
      <c r="AE60" s="133"/>
      <c r="AF60" s="133"/>
      <c r="AG60" s="133"/>
      <c r="AH60" s="133"/>
      <c r="AI60" s="133"/>
      <c r="AJ60" s="127"/>
      <c r="AK60" s="128"/>
    </row>
    <row r="61" spans="1:37" x14ac:dyDescent="0.25">
      <c r="A61" s="132">
        <v>43429</v>
      </c>
      <c r="B61" s="111" t="s">
        <v>102</v>
      </c>
      <c r="C61" s="111" t="s">
        <v>54</v>
      </c>
      <c r="D61" s="112" t="s">
        <v>55</v>
      </c>
      <c r="E61" s="113">
        <v>200</v>
      </c>
      <c r="F61" s="211">
        <f t="shared" si="5"/>
        <v>16876.579999999998</v>
      </c>
      <c r="G61" s="122">
        <f t="shared" si="6"/>
        <v>30084.05</v>
      </c>
      <c r="H61" s="12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>
        <v>200</v>
      </c>
      <c r="T61" s="13"/>
      <c r="U61" s="13"/>
      <c r="V61" s="13"/>
      <c r="W61" s="13"/>
      <c r="X61" s="13"/>
      <c r="Y61" s="13"/>
      <c r="Z61" s="13"/>
      <c r="AA61" s="13"/>
      <c r="AB61" s="13"/>
      <c r="AC61" s="14"/>
      <c r="AD61" s="133"/>
      <c r="AE61" s="133"/>
      <c r="AF61" s="133"/>
      <c r="AG61" s="133"/>
      <c r="AH61" s="133"/>
      <c r="AI61" s="133"/>
      <c r="AJ61" s="127"/>
      <c r="AK61" s="128"/>
    </row>
    <row r="62" spans="1:37" x14ac:dyDescent="0.25">
      <c r="A62" s="132">
        <v>43430</v>
      </c>
      <c r="B62" s="111" t="s">
        <v>103</v>
      </c>
      <c r="C62" s="111" t="s">
        <v>54</v>
      </c>
      <c r="D62" s="112" t="s">
        <v>55</v>
      </c>
      <c r="E62" s="113">
        <v>62</v>
      </c>
      <c r="F62" s="211">
        <f t="shared" si="5"/>
        <v>16938.579999999998</v>
      </c>
      <c r="G62" s="122">
        <f t="shared" si="6"/>
        <v>30084.05</v>
      </c>
      <c r="H62" s="123"/>
      <c r="I62" s="13"/>
      <c r="J62" s="13"/>
      <c r="K62" s="13">
        <v>62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4"/>
      <c r="AD62" s="133"/>
      <c r="AE62" s="133"/>
      <c r="AF62" s="133"/>
      <c r="AG62" s="133"/>
      <c r="AH62" s="133"/>
      <c r="AI62" s="133"/>
      <c r="AJ62" s="127"/>
      <c r="AK62" s="128"/>
    </row>
    <row r="63" spans="1:37" x14ac:dyDescent="0.25">
      <c r="A63" s="132">
        <v>43430</v>
      </c>
      <c r="B63" s="111" t="s">
        <v>104</v>
      </c>
      <c r="C63" s="111" t="s">
        <v>54</v>
      </c>
      <c r="D63" s="112" t="s">
        <v>55</v>
      </c>
      <c r="E63" s="113">
        <v>-13.61</v>
      </c>
      <c r="F63" s="211">
        <f t="shared" si="5"/>
        <v>16924.969999999998</v>
      </c>
      <c r="G63" s="122">
        <f t="shared" si="6"/>
        <v>30084.05</v>
      </c>
      <c r="H63" s="123"/>
      <c r="I63" s="13"/>
      <c r="J63" s="13"/>
      <c r="K63" s="13"/>
      <c r="L63" s="13"/>
      <c r="M63" s="13"/>
      <c r="N63" s="13"/>
      <c r="O63" s="13"/>
      <c r="P63" s="13">
        <v>-13.61</v>
      </c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4"/>
      <c r="AD63" s="133"/>
      <c r="AE63" s="133"/>
      <c r="AF63" s="133"/>
      <c r="AG63" s="133"/>
      <c r="AH63" s="133"/>
      <c r="AI63" s="133"/>
      <c r="AJ63" s="127"/>
      <c r="AK63" s="128"/>
    </row>
    <row r="64" spans="1:37" x14ac:dyDescent="0.25">
      <c r="A64" s="132">
        <v>43430</v>
      </c>
      <c r="B64" s="111" t="s">
        <v>105</v>
      </c>
      <c r="C64" s="111" t="s">
        <v>54</v>
      </c>
      <c r="D64" s="112" t="s">
        <v>55</v>
      </c>
      <c r="E64" s="113">
        <v>30</v>
      </c>
      <c r="F64" s="211">
        <f t="shared" si="5"/>
        <v>16954.969999999998</v>
      </c>
      <c r="G64" s="122">
        <f t="shared" si="6"/>
        <v>30084.05</v>
      </c>
      <c r="H64" s="123"/>
      <c r="I64" s="13"/>
      <c r="J64" s="13"/>
      <c r="K64" s="13">
        <v>30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4"/>
      <c r="AD64" s="133"/>
      <c r="AE64" s="133"/>
      <c r="AF64" s="133"/>
      <c r="AG64" s="133"/>
      <c r="AH64" s="133"/>
      <c r="AI64" s="133"/>
      <c r="AJ64" s="127"/>
      <c r="AK64" s="128"/>
    </row>
    <row r="65" spans="1:37" x14ac:dyDescent="0.25">
      <c r="A65" s="72">
        <v>43430</v>
      </c>
      <c r="B65" s="121" t="s">
        <v>106</v>
      </c>
      <c r="C65" s="111" t="s">
        <v>54</v>
      </c>
      <c r="D65" s="112" t="s">
        <v>55</v>
      </c>
      <c r="E65" s="113">
        <v>-80</v>
      </c>
      <c r="F65" s="211">
        <f t="shared" si="5"/>
        <v>16874.969999999998</v>
      </c>
      <c r="G65" s="122">
        <f t="shared" si="6"/>
        <v>30084.05</v>
      </c>
      <c r="H65" s="12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>
        <v>-80</v>
      </c>
      <c r="Z65" s="13"/>
      <c r="AA65" s="13"/>
      <c r="AB65" s="13"/>
      <c r="AC65" s="14"/>
      <c r="AD65" s="133"/>
      <c r="AE65" s="133"/>
      <c r="AF65" s="133"/>
      <c r="AG65" s="133"/>
      <c r="AH65" s="133"/>
      <c r="AI65" s="133"/>
      <c r="AJ65" s="127"/>
      <c r="AK65" s="128"/>
    </row>
    <row r="66" spans="1:37" x14ac:dyDescent="0.25">
      <c r="A66" s="72">
        <v>43430</v>
      </c>
      <c r="B66" s="121" t="s">
        <v>107</v>
      </c>
      <c r="C66" s="111" t="s">
        <v>54</v>
      </c>
      <c r="D66" s="112" t="s">
        <v>55</v>
      </c>
      <c r="E66" s="113">
        <v>-24.33</v>
      </c>
      <c r="F66" s="211">
        <f t="shared" si="5"/>
        <v>16850.639999999996</v>
      </c>
      <c r="G66" s="122">
        <f t="shared" si="6"/>
        <v>30084.05</v>
      </c>
      <c r="H66" s="123"/>
      <c r="I66" s="13"/>
      <c r="J66" s="13"/>
      <c r="K66" s="13"/>
      <c r="L66" s="13"/>
      <c r="M66" s="13"/>
      <c r="N66" s="13"/>
      <c r="O66" s="13"/>
      <c r="P66" s="13">
        <v>-24.33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4"/>
      <c r="AD66" s="133"/>
      <c r="AE66" s="133"/>
      <c r="AF66" s="133"/>
      <c r="AG66" s="133"/>
      <c r="AH66" s="133"/>
      <c r="AI66" s="133"/>
      <c r="AJ66" s="127"/>
      <c r="AK66" s="128"/>
    </row>
    <row r="67" spans="1:37" x14ac:dyDescent="0.25">
      <c r="A67" s="61">
        <v>43431</v>
      </c>
      <c r="B67" s="121" t="s">
        <v>108</v>
      </c>
      <c r="C67" s="111" t="s">
        <v>109</v>
      </c>
      <c r="D67" s="112" t="s">
        <v>55</v>
      </c>
      <c r="E67" s="113">
        <v>-595</v>
      </c>
      <c r="F67" s="211">
        <f t="shared" si="5"/>
        <v>16255.639999999996</v>
      </c>
      <c r="G67" s="122">
        <f t="shared" si="6"/>
        <v>30084.05</v>
      </c>
      <c r="H67" s="123"/>
      <c r="I67" s="13"/>
      <c r="J67" s="13"/>
      <c r="K67" s="13"/>
      <c r="L67" s="13"/>
      <c r="M67" s="13"/>
      <c r="N67" s="13"/>
      <c r="O67" s="13"/>
      <c r="P67" s="13"/>
      <c r="Q67" s="13">
        <v>-595</v>
      </c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4"/>
      <c r="AD67" s="133"/>
      <c r="AE67" s="133"/>
      <c r="AF67" s="133"/>
      <c r="AG67" s="133"/>
      <c r="AH67" s="133"/>
      <c r="AI67" s="133"/>
      <c r="AJ67" s="127"/>
      <c r="AK67" s="128"/>
    </row>
    <row r="68" spans="1:37" x14ac:dyDescent="0.25">
      <c r="A68" s="72">
        <v>43431</v>
      </c>
      <c r="B68" s="121" t="s">
        <v>110</v>
      </c>
      <c r="C68" s="111" t="s">
        <v>54</v>
      </c>
      <c r="D68" s="112" t="s">
        <v>55</v>
      </c>
      <c r="E68" s="113">
        <v>595</v>
      </c>
      <c r="F68" s="211">
        <f t="shared" si="5"/>
        <v>16850.639999999996</v>
      </c>
      <c r="G68" s="122">
        <f t="shared" si="6"/>
        <v>30084.05</v>
      </c>
      <c r="H68" s="123"/>
      <c r="I68" s="13"/>
      <c r="J68" s="13"/>
      <c r="K68" s="13"/>
      <c r="L68" s="13"/>
      <c r="M68" s="13"/>
      <c r="N68" s="13"/>
      <c r="O68" s="13"/>
      <c r="P68" s="13"/>
      <c r="Q68" s="13">
        <v>595</v>
      </c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4"/>
      <c r="AD68" s="133"/>
      <c r="AE68" s="133"/>
      <c r="AF68" s="133"/>
      <c r="AG68" s="133"/>
      <c r="AH68" s="133"/>
      <c r="AI68" s="133"/>
      <c r="AJ68" s="127"/>
      <c r="AK68" s="128"/>
    </row>
    <row r="69" spans="1:37" x14ac:dyDescent="0.25">
      <c r="A69" s="132">
        <v>43431</v>
      </c>
      <c r="B69" s="111" t="s">
        <v>111</v>
      </c>
      <c r="C69" s="111" t="s">
        <v>54</v>
      </c>
      <c r="D69" s="112" t="s">
        <v>55</v>
      </c>
      <c r="E69" s="113">
        <v>200</v>
      </c>
      <c r="F69" s="211">
        <f t="shared" si="5"/>
        <v>17050.639999999996</v>
      </c>
      <c r="G69" s="122">
        <f>IF(B69=0, " ", G67+SUM(AD69:AI69))</f>
        <v>30084.05</v>
      </c>
      <c r="H69" s="12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>
        <v>200</v>
      </c>
      <c r="T69" s="13"/>
      <c r="U69" s="13"/>
      <c r="V69" s="13"/>
      <c r="W69" s="13"/>
      <c r="X69" s="13"/>
      <c r="Y69" s="13"/>
      <c r="Z69" s="13"/>
      <c r="AA69" s="13"/>
      <c r="AB69" s="13"/>
      <c r="AC69" s="14"/>
      <c r="AD69" s="133"/>
      <c r="AE69" s="133"/>
      <c r="AF69" s="133"/>
      <c r="AG69" s="133"/>
      <c r="AH69" s="133"/>
      <c r="AI69" s="133"/>
      <c r="AJ69" s="127"/>
      <c r="AK69" s="128"/>
    </row>
    <row r="70" spans="1:37" x14ac:dyDescent="0.25">
      <c r="A70" s="132">
        <v>43431</v>
      </c>
      <c r="B70" s="111" t="s">
        <v>112</v>
      </c>
      <c r="C70" s="111" t="s">
        <v>54</v>
      </c>
      <c r="D70" s="112" t="s">
        <v>55</v>
      </c>
      <c r="E70" s="113">
        <v>200</v>
      </c>
      <c r="F70" s="211">
        <f t="shared" si="5"/>
        <v>17250.639999999996</v>
      </c>
      <c r="G70" s="122">
        <f t="shared" ref="G70:G131" si="7">IF(B70=0, " ", G69+SUM(AD70:AI70))</f>
        <v>30084.05</v>
      </c>
      <c r="H70" s="12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>
        <v>200</v>
      </c>
      <c r="T70" s="13"/>
      <c r="U70" s="13"/>
      <c r="V70" s="13"/>
      <c r="W70" s="13"/>
      <c r="X70" s="13"/>
      <c r="Y70" s="13"/>
      <c r="Z70" s="13"/>
      <c r="AA70" s="13"/>
      <c r="AB70" s="13"/>
      <c r="AC70" s="14"/>
      <c r="AD70" s="133"/>
      <c r="AE70" s="133"/>
      <c r="AF70" s="133"/>
      <c r="AG70" s="133"/>
      <c r="AH70" s="133"/>
      <c r="AI70" s="133"/>
      <c r="AJ70" s="127"/>
      <c r="AK70" s="128"/>
    </row>
    <row r="71" spans="1:37" x14ac:dyDescent="0.25">
      <c r="A71" s="132">
        <v>43432</v>
      </c>
      <c r="B71" s="111" t="s">
        <v>62</v>
      </c>
      <c r="C71" s="111" t="s">
        <v>54</v>
      </c>
      <c r="D71" s="112" t="s">
        <v>55</v>
      </c>
      <c r="E71" s="113">
        <v>10</v>
      </c>
      <c r="F71" s="211">
        <f t="shared" si="5"/>
        <v>17260.639999999996</v>
      </c>
      <c r="G71" s="122">
        <f t="shared" si="7"/>
        <v>30084.05</v>
      </c>
      <c r="H71" s="123"/>
      <c r="I71" s="13"/>
      <c r="J71" s="13"/>
      <c r="K71" s="13">
        <v>10</v>
      </c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4"/>
      <c r="AD71" s="133"/>
      <c r="AE71" s="133"/>
      <c r="AF71" s="133"/>
      <c r="AG71" s="133"/>
      <c r="AH71" s="133"/>
      <c r="AI71" s="133"/>
      <c r="AJ71" s="127"/>
      <c r="AK71" s="128"/>
    </row>
    <row r="72" spans="1:37" x14ac:dyDescent="0.25">
      <c r="A72" s="132">
        <v>43432</v>
      </c>
      <c r="B72" s="111" t="s">
        <v>113</v>
      </c>
      <c r="C72" s="111" t="s">
        <v>54</v>
      </c>
      <c r="D72" s="112" t="s">
        <v>55</v>
      </c>
      <c r="E72" s="113">
        <v>200</v>
      </c>
      <c r="F72" s="211">
        <f t="shared" si="5"/>
        <v>17460.639999999996</v>
      </c>
      <c r="G72" s="122">
        <f t="shared" si="7"/>
        <v>30084.05</v>
      </c>
      <c r="H72" s="12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>
        <v>200</v>
      </c>
      <c r="T72" s="13"/>
      <c r="U72" s="13"/>
      <c r="V72" s="13"/>
      <c r="W72" s="13"/>
      <c r="X72" s="13"/>
      <c r="Y72" s="13"/>
      <c r="Z72" s="13"/>
      <c r="AA72" s="13"/>
      <c r="AB72" s="13"/>
      <c r="AC72" s="14"/>
      <c r="AD72" s="133"/>
      <c r="AE72" s="133"/>
      <c r="AF72" s="133"/>
      <c r="AG72" s="133"/>
      <c r="AH72" s="133"/>
      <c r="AI72" s="133"/>
      <c r="AJ72" s="127"/>
      <c r="AK72" s="128"/>
    </row>
    <row r="73" spans="1:37" x14ac:dyDescent="0.25">
      <c r="A73" s="132">
        <v>43432</v>
      </c>
      <c r="B73" s="111" t="s">
        <v>114</v>
      </c>
      <c r="C73" s="111" t="s">
        <v>54</v>
      </c>
      <c r="D73" s="112" t="s">
        <v>55</v>
      </c>
      <c r="E73" s="113">
        <v>-595</v>
      </c>
      <c r="F73" s="211">
        <f t="shared" si="5"/>
        <v>16865.639999999996</v>
      </c>
      <c r="G73" s="122">
        <f t="shared" si="7"/>
        <v>30084.05</v>
      </c>
      <c r="H73" s="123"/>
      <c r="I73" s="13"/>
      <c r="J73" s="13"/>
      <c r="K73" s="13"/>
      <c r="L73" s="13"/>
      <c r="M73" s="13"/>
      <c r="N73" s="13"/>
      <c r="O73" s="13"/>
      <c r="P73" s="13"/>
      <c r="Q73" s="13">
        <v>-595</v>
      </c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4"/>
      <c r="AD73" s="133"/>
      <c r="AE73" s="133"/>
      <c r="AF73" s="133"/>
      <c r="AG73" s="133"/>
      <c r="AH73" s="133"/>
      <c r="AI73" s="133"/>
      <c r="AJ73" s="127"/>
      <c r="AK73" s="128"/>
    </row>
    <row r="74" spans="1:37" x14ac:dyDescent="0.25">
      <c r="A74" s="132">
        <v>43432</v>
      </c>
      <c r="B74" s="111" t="s">
        <v>115</v>
      </c>
      <c r="C74" s="111" t="s">
        <v>54</v>
      </c>
      <c r="D74" s="112" t="s">
        <v>55</v>
      </c>
      <c r="E74" s="113">
        <v>200</v>
      </c>
      <c r="F74" s="211">
        <f t="shared" si="5"/>
        <v>17065.639999999996</v>
      </c>
      <c r="G74" s="122">
        <f t="shared" si="7"/>
        <v>30084.05</v>
      </c>
      <c r="H74" s="12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>
        <v>200</v>
      </c>
      <c r="T74" s="13"/>
      <c r="U74" s="13"/>
      <c r="V74" s="13"/>
      <c r="W74" s="13"/>
      <c r="X74" s="13"/>
      <c r="Y74" s="13"/>
      <c r="Z74" s="13"/>
      <c r="AA74" s="13"/>
      <c r="AB74" s="13"/>
      <c r="AC74" s="14"/>
      <c r="AD74" s="133"/>
      <c r="AE74" s="133"/>
      <c r="AF74" s="133"/>
      <c r="AG74" s="133"/>
      <c r="AH74" s="133"/>
      <c r="AI74" s="133"/>
      <c r="AJ74" s="127"/>
      <c r="AK74" s="128"/>
    </row>
    <row r="75" spans="1:37" x14ac:dyDescent="0.25">
      <c r="A75" s="132">
        <v>43433</v>
      </c>
      <c r="B75" s="111" t="s">
        <v>116</v>
      </c>
      <c r="C75" s="111" t="s">
        <v>54</v>
      </c>
      <c r="D75" s="112" t="s">
        <v>55</v>
      </c>
      <c r="E75" s="113">
        <v>200</v>
      </c>
      <c r="F75" s="211">
        <f t="shared" si="5"/>
        <v>17265.639999999996</v>
      </c>
      <c r="G75" s="122">
        <f t="shared" si="7"/>
        <v>30084.05</v>
      </c>
      <c r="H75" s="12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>
        <v>200</v>
      </c>
      <c r="T75" s="13"/>
      <c r="U75" s="13"/>
      <c r="V75" s="13"/>
      <c r="W75" s="13"/>
      <c r="X75" s="13"/>
      <c r="Y75" s="13"/>
      <c r="Z75" s="13"/>
      <c r="AA75" s="13"/>
      <c r="AB75" s="13"/>
      <c r="AC75" s="14"/>
      <c r="AD75" s="133"/>
      <c r="AE75" s="133"/>
      <c r="AF75" s="133"/>
      <c r="AG75" s="133"/>
      <c r="AH75" s="133"/>
      <c r="AI75" s="133"/>
      <c r="AJ75" s="127"/>
      <c r="AK75" s="128"/>
    </row>
    <row r="76" spans="1:37" x14ac:dyDescent="0.25">
      <c r="A76" s="132">
        <v>43434</v>
      </c>
      <c r="B76" s="111" t="s">
        <v>117</v>
      </c>
      <c r="C76" s="111" t="s">
        <v>54</v>
      </c>
      <c r="D76" s="112" t="s">
        <v>55</v>
      </c>
      <c r="E76" s="113">
        <v>200</v>
      </c>
      <c r="F76" s="211">
        <f t="shared" si="5"/>
        <v>17465.639999999996</v>
      </c>
      <c r="G76" s="122">
        <f t="shared" si="7"/>
        <v>30084.05</v>
      </c>
      <c r="H76" s="12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>
        <v>200</v>
      </c>
      <c r="T76" s="13"/>
      <c r="U76" s="13"/>
      <c r="V76" s="13"/>
      <c r="W76" s="13"/>
      <c r="X76" s="13"/>
      <c r="Y76" s="13"/>
      <c r="Z76" s="13"/>
      <c r="AA76" s="13"/>
      <c r="AB76" s="13"/>
      <c r="AC76" s="14"/>
      <c r="AD76" s="133"/>
      <c r="AE76" s="133"/>
      <c r="AF76" s="133"/>
      <c r="AG76" s="133"/>
      <c r="AH76" s="133"/>
      <c r="AI76" s="133"/>
      <c r="AJ76" s="127"/>
      <c r="AK76" s="128"/>
    </row>
    <row r="77" spans="1:37" x14ac:dyDescent="0.25">
      <c r="A77" s="132">
        <v>43437</v>
      </c>
      <c r="B77" s="111" t="s">
        <v>89</v>
      </c>
      <c r="C77" s="111" t="s">
        <v>54</v>
      </c>
      <c r="D77" s="112" t="s">
        <v>55</v>
      </c>
      <c r="E77" s="113">
        <v>10</v>
      </c>
      <c r="F77" s="211">
        <f t="shared" ref="F77:F140" si="8">IF(E77=0,"",IF(D77&gt;0,IF(D77="CASH",F76,IF(D77="UNCASHED",F76,IF(D77="DONATION",F76,F76+E77))),F76))</f>
        <v>17475.639999999996</v>
      </c>
      <c r="G77" s="122">
        <f t="shared" si="7"/>
        <v>30084.05</v>
      </c>
      <c r="H77" s="123"/>
      <c r="I77" s="13"/>
      <c r="J77" s="13">
        <v>10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4"/>
      <c r="AD77" s="133"/>
      <c r="AE77" s="133"/>
      <c r="AF77" s="133"/>
      <c r="AG77" s="133"/>
      <c r="AH77" s="133"/>
      <c r="AI77" s="133"/>
      <c r="AJ77" s="127"/>
      <c r="AK77" s="128"/>
    </row>
    <row r="78" spans="1:37" x14ac:dyDescent="0.25">
      <c r="A78" s="132">
        <v>43437</v>
      </c>
      <c r="B78" s="111" t="s">
        <v>118</v>
      </c>
      <c r="C78" s="111" t="s">
        <v>54</v>
      </c>
      <c r="D78" s="112" t="s">
        <v>55</v>
      </c>
      <c r="E78" s="113">
        <v>-77.19</v>
      </c>
      <c r="F78" s="211">
        <f t="shared" si="8"/>
        <v>17398.449999999997</v>
      </c>
      <c r="G78" s="122">
        <f t="shared" si="7"/>
        <v>30084.05</v>
      </c>
      <c r="H78" s="12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>
        <v>-77.19</v>
      </c>
      <c r="T78" s="13"/>
      <c r="U78" s="13"/>
      <c r="V78" s="13"/>
      <c r="W78" s="13"/>
      <c r="X78" s="13"/>
      <c r="Y78" s="13"/>
      <c r="Z78" s="13"/>
      <c r="AA78" s="13"/>
      <c r="AB78" s="13"/>
      <c r="AC78" s="14"/>
      <c r="AD78" s="133"/>
      <c r="AE78" s="133"/>
      <c r="AF78" s="133"/>
      <c r="AG78" s="133"/>
      <c r="AH78" s="133"/>
      <c r="AI78" s="133"/>
      <c r="AJ78" s="127"/>
      <c r="AK78" s="128"/>
    </row>
    <row r="79" spans="1:37" x14ac:dyDescent="0.25">
      <c r="A79" s="132">
        <v>43437</v>
      </c>
      <c r="B79" s="111" t="s">
        <v>119</v>
      </c>
      <c r="C79" s="111" t="s">
        <v>54</v>
      </c>
      <c r="D79" s="112" t="s">
        <v>55</v>
      </c>
      <c r="E79" s="113">
        <v>-4</v>
      </c>
      <c r="F79" s="211">
        <f t="shared" si="8"/>
        <v>17394.449999999997</v>
      </c>
      <c r="G79" s="122">
        <f t="shared" si="7"/>
        <v>30084.05</v>
      </c>
      <c r="H79" s="12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>
        <v>-4</v>
      </c>
      <c r="T79" s="13"/>
      <c r="U79" s="13"/>
      <c r="V79" s="13"/>
      <c r="W79" s="13"/>
      <c r="X79" s="13"/>
      <c r="Y79" s="13"/>
      <c r="Z79" s="13"/>
      <c r="AA79" s="13"/>
      <c r="AB79" s="13"/>
      <c r="AC79" s="14"/>
      <c r="AD79" s="133"/>
      <c r="AE79" s="133"/>
      <c r="AF79" s="133"/>
      <c r="AG79" s="133"/>
      <c r="AH79" s="133"/>
      <c r="AI79" s="133"/>
      <c r="AJ79" s="127"/>
      <c r="AK79" s="128"/>
    </row>
    <row r="80" spans="1:37" x14ac:dyDescent="0.25">
      <c r="A80" s="132">
        <v>43437</v>
      </c>
      <c r="B80" s="111" t="s">
        <v>120</v>
      </c>
      <c r="C80" s="111" t="s">
        <v>54</v>
      </c>
      <c r="D80" s="112" t="s">
        <v>55</v>
      </c>
      <c r="E80" s="113">
        <v>200</v>
      </c>
      <c r="F80" s="211">
        <f t="shared" si="8"/>
        <v>17594.449999999997</v>
      </c>
      <c r="G80" s="122">
        <f t="shared" si="7"/>
        <v>30084.05</v>
      </c>
      <c r="H80" s="12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>
        <v>200</v>
      </c>
      <c r="T80" s="13"/>
      <c r="U80" s="13"/>
      <c r="V80" s="13"/>
      <c r="W80" s="13"/>
      <c r="X80" s="13"/>
      <c r="Y80" s="13"/>
      <c r="Z80" s="13"/>
      <c r="AA80" s="13"/>
      <c r="AB80" s="13"/>
      <c r="AC80" s="14"/>
      <c r="AD80" s="133"/>
      <c r="AE80" s="133"/>
      <c r="AF80" s="133"/>
      <c r="AG80" s="133"/>
      <c r="AH80" s="133"/>
      <c r="AI80" s="133"/>
      <c r="AJ80" s="127"/>
      <c r="AK80" s="128"/>
    </row>
    <row r="81" spans="1:37" x14ac:dyDescent="0.25">
      <c r="A81" s="132">
        <v>43437</v>
      </c>
      <c r="B81" s="111" t="s">
        <v>121</v>
      </c>
      <c r="C81" s="111" t="s">
        <v>54</v>
      </c>
      <c r="D81" s="112" t="s">
        <v>55</v>
      </c>
      <c r="E81" s="113">
        <v>25</v>
      </c>
      <c r="F81" s="211">
        <f t="shared" si="8"/>
        <v>17619.449999999997</v>
      </c>
      <c r="G81" s="122">
        <f t="shared" si="7"/>
        <v>30084.05</v>
      </c>
      <c r="H81" s="123"/>
      <c r="I81" s="13"/>
      <c r="J81" s="13">
        <v>25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4"/>
      <c r="AD81" s="133"/>
      <c r="AE81" s="133"/>
      <c r="AF81" s="133"/>
      <c r="AG81" s="133"/>
      <c r="AH81" s="133"/>
      <c r="AI81" s="133"/>
      <c r="AJ81" s="127"/>
      <c r="AK81" s="128"/>
    </row>
    <row r="82" spans="1:37" x14ac:dyDescent="0.25">
      <c r="A82" s="132">
        <v>43438</v>
      </c>
      <c r="B82" s="111" t="s">
        <v>122</v>
      </c>
      <c r="C82" s="111" t="s">
        <v>54</v>
      </c>
      <c r="D82" s="112" t="s">
        <v>55</v>
      </c>
      <c r="E82" s="113">
        <v>200</v>
      </c>
      <c r="F82" s="211">
        <f t="shared" si="8"/>
        <v>17819.449999999997</v>
      </c>
      <c r="G82" s="122">
        <f t="shared" si="7"/>
        <v>30084.05</v>
      </c>
      <c r="H82" s="12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>
        <v>200</v>
      </c>
      <c r="T82" s="13"/>
      <c r="U82" s="13"/>
      <c r="V82" s="13"/>
      <c r="W82" s="13"/>
      <c r="X82" s="13"/>
      <c r="Y82" s="13"/>
      <c r="Z82" s="13"/>
      <c r="AA82" s="13"/>
      <c r="AB82" s="13"/>
      <c r="AC82" s="14"/>
      <c r="AD82" s="133"/>
      <c r="AE82" s="133"/>
      <c r="AF82" s="133"/>
      <c r="AG82" s="133"/>
      <c r="AH82" s="133"/>
      <c r="AI82" s="133"/>
      <c r="AJ82" s="127"/>
      <c r="AK82" s="128"/>
    </row>
    <row r="83" spans="1:37" x14ac:dyDescent="0.25">
      <c r="A83" s="132">
        <v>43438</v>
      </c>
      <c r="B83" s="111" t="s">
        <v>123</v>
      </c>
      <c r="C83" s="111" t="s">
        <v>54</v>
      </c>
      <c r="D83" s="112" t="s">
        <v>55</v>
      </c>
      <c r="E83" s="113">
        <v>200</v>
      </c>
      <c r="F83" s="211">
        <f t="shared" si="8"/>
        <v>18019.449999999997</v>
      </c>
      <c r="G83" s="122">
        <f t="shared" si="7"/>
        <v>30084.05</v>
      </c>
      <c r="H83" s="12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>
        <v>200</v>
      </c>
      <c r="T83" s="13"/>
      <c r="U83" s="13"/>
      <c r="V83" s="13"/>
      <c r="W83" s="13"/>
      <c r="X83" s="13"/>
      <c r="Y83" s="13"/>
      <c r="Z83" s="13"/>
      <c r="AA83" s="13"/>
      <c r="AB83" s="13"/>
      <c r="AC83" s="14"/>
      <c r="AD83" s="133"/>
      <c r="AE83" s="133"/>
      <c r="AF83" s="133"/>
      <c r="AG83" s="133"/>
      <c r="AH83" s="133"/>
      <c r="AI83" s="133"/>
      <c r="AJ83" s="127"/>
      <c r="AK83" s="128"/>
    </row>
    <row r="84" spans="1:37" x14ac:dyDescent="0.25">
      <c r="A84" s="132">
        <v>43438</v>
      </c>
      <c r="B84" s="111" t="s">
        <v>124</v>
      </c>
      <c r="C84" s="111" t="s">
        <v>54</v>
      </c>
      <c r="D84" s="112" t="s">
        <v>55</v>
      </c>
      <c r="E84" s="113">
        <v>200</v>
      </c>
      <c r="F84" s="211">
        <f t="shared" si="8"/>
        <v>18219.449999999997</v>
      </c>
      <c r="G84" s="122">
        <f t="shared" si="7"/>
        <v>30084.05</v>
      </c>
      <c r="H84" s="12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>
        <v>200</v>
      </c>
      <c r="T84" s="13"/>
      <c r="U84" s="13"/>
      <c r="V84" s="13"/>
      <c r="W84" s="13"/>
      <c r="X84" s="13"/>
      <c r="Y84" s="13"/>
      <c r="Z84" s="13"/>
      <c r="AA84" s="13"/>
      <c r="AB84" s="13"/>
      <c r="AC84" s="14"/>
      <c r="AD84" s="133"/>
      <c r="AE84" s="133"/>
      <c r="AF84" s="133"/>
      <c r="AG84" s="133"/>
      <c r="AH84" s="133"/>
      <c r="AI84" s="133"/>
      <c r="AJ84" s="127"/>
      <c r="AK84" s="128"/>
    </row>
    <row r="85" spans="1:37" x14ac:dyDescent="0.25">
      <c r="A85" s="132">
        <v>43439</v>
      </c>
      <c r="B85" s="111" t="s">
        <v>125</v>
      </c>
      <c r="C85" s="111" t="s">
        <v>54</v>
      </c>
      <c r="D85" s="112" t="s">
        <v>55</v>
      </c>
      <c r="E85" s="113">
        <v>200</v>
      </c>
      <c r="F85" s="211">
        <f t="shared" si="8"/>
        <v>18419.449999999997</v>
      </c>
      <c r="G85" s="122">
        <f t="shared" si="7"/>
        <v>30084.05</v>
      </c>
      <c r="H85" s="12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>
        <v>200</v>
      </c>
      <c r="T85" s="13"/>
      <c r="U85" s="13"/>
      <c r="V85" s="13"/>
      <c r="W85" s="13"/>
      <c r="X85" s="13"/>
      <c r="Y85" s="13"/>
      <c r="Z85" s="13"/>
      <c r="AA85" s="13"/>
      <c r="AB85" s="13"/>
      <c r="AC85" s="14"/>
      <c r="AD85" s="133"/>
      <c r="AE85" s="133"/>
      <c r="AF85" s="133"/>
      <c r="AG85" s="133"/>
      <c r="AH85" s="133"/>
      <c r="AI85" s="133"/>
      <c r="AJ85" s="127"/>
      <c r="AK85" s="128"/>
    </row>
    <row r="86" spans="1:37" x14ac:dyDescent="0.25">
      <c r="A86" s="132">
        <v>43439</v>
      </c>
      <c r="B86" s="111" t="s">
        <v>126</v>
      </c>
      <c r="C86" s="111" t="s">
        <v>54</v>
      </c>
      <c r="D86" s="112" t="s">
        <v>55</v>
      </c>
      <c r="E86" s="113">
        <v>200</v>
      </c>
      <c r="F86" s="211">
        <f t="shared" si="8"/>
        <v>18619.449999999997</v>
      </c>
      <c r="G86" s="122">
        <f t="shared" si="7"/>
        <v>30084.05</v>
      </c>
      <c r="H86" s="12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>
        <v>200</v>
      </c>
      <c r="T86" s="13"/>
      <c r="U86" s="13"/>
      <c r="V86" s="13"/>
      <c r="W86" s="13"/>
      <c r="X86" s="13"/>
      <c r="Y86" s="13"/>
      <c r="Z86" s="13"/>
      <c r="AA86" s="13"/>
      <c r="AB86" s="13"/>
      <c r="AC86" s="14"/>
      <c r="AD86" s="133"/>
      <c r="AE86" s="133"/>
      <c r="AF86" s="133"/>
      <c r="AG86" s="133"/>
      <c r="AH86" s="133"/>
      <c r="AI86" s="133"/>
      <c r="AJ86" s="127"/>
      <c r="AK86" s="128"/>
    </row>
    <row r="87" spans="1:37" x14ac:dyDescent="0.25">
      <c r="A87" s="132">
        <v>43440</v>
      </c>
      <c r="B87" s="111" t="s">
        <v>127</v>
      </c>
      <c r="C87" s="111" t="s">
        <v>54</v>
      </c>
      <c r="D87" s="112" t="s">
        <v>55</v>
      </c>
      <c r="E87" s="113">
        <v>-780</v>
      </c>
      <c r="F87" s="211">
        <f t="shared" si="8"/>
        <v>17839.449999999997</v>
      </c>
      <c r="G87" s="122">
        <f t="shared" si="7"/>
        <v>30084.05</v>
      </c>
      <c r="H87" s="12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>
        <v>-780</v>
      </c>
      <c r="V87" s="13"/>
      <c r="W87" s="13"/>
      <c r="X87" s="13"/>
      <c r="Y87" s="13"/>
      <c r="Z87" s="13"/>
      <c r="AA87" s="13"/>
      <c r="AB87" s="13"/>
      <c r="AC87" s="14"/>
      <c r="AD87" s="133"/>
      <c r="AE87" s="133"/>
      <c r="AF87" s="133"/>
      <c r="AG87" s="133"/>
      <c r="AH87" s="133"/>
      <c r="AI87" s="133"/>
      <c r="AJ87" s="127"/>
      <c r="AK87" s="128"/>
    </row>
    <row r="88" spans="1:37" x14ac:dyDescent="0.25">
      <c r="A88" s="132">
        <v>43441</v>
      </c>
      <c r="B88" s="111" t="s">
        <v>128</v>
      </c>
      <c r="C88" s="111" t="s">
        <v>54</v>
      </c>
      <c r="D88" s="112" t="s">
        <v>55</v>
      </c>
      <c r="E88" s="113">
        <v>200</v>
      </c>
      <c r="F88" s="211">
        <f t="shared" si="8"/>
        <v>18039.449999999997</v>
      </c>
      <c r="G88" s="122">
        <f t="shared" si="7"/>
        <v>30084.05</v>
      </c>
      <c r="H88" s="12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>
        <v>200</v>
      </c>
      <c r="T88" s="13"/>
      <c r="U88" s="13"/>
      <c r="V88" s="13"/>
      <c r="W88" s="13"/>
      <c r="X88" s="13"/>
      <c r="Y88" s="13"/>
      <c r="Z88" s="13"/>
      <c r="AA88" s="13"/>
      <c r="AB88" s="13"/>
      <c r="AC88" s="14"/>
      <c r="AD88" s="133"/>
      <c r="AE88" s="133"/>
      <c r="AF88" s="133"/>
      <c r="AG88" s="133"/>
      <c r="AH88" s="133"/>
      <c r="AI88" s="133"/>
      <c r="AJ88" s="127"/>
      <c r="AK88" s="128"/>
    </row>
    <row r="89" spans="1:37" x14ac:dyDescent="0.25">
      <c r="A89" s="132">
        <v>43441</v>
      </c>
      <c r="B89" s="111" t="s">
        <v>129</v>
      </c>
      <c r="C89" s="111" t="s">
        <v>54</v>
      </c>
      <c r="D89" s="112" t="s">
        <v>55</v>
      </c>
      <c r="E89" s="113">
        <v>200</v>
      </c>
      <c r="F89" s="211">
        <f t="shared" si="8"/>
        <v>18239.449999999997</v>
      </c>
      <c r="G89" s="122">
        <f t="shared" si="7"/>
        <v>30084.05</v>
      </c>
      <c r="H89" s="12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>
        <v>200</v>
      </c>
      <c r="T89" s="13"/>
      <c r="U89" s="13"/>
      <c r="V89" s="13"/>
      <c r="W89" s="13"/>
      <c r="X89" s="13"/>
      <c r="Y89" s="13"/>
      <c r="Z89" s="13"/>
      <c r="AA89" s="13"/>
      <c r="AB89" s="13"/>
      <c r="AC89" s="14"/>
      <c r="AD89" s="133"/>
      <c r="AE89" s="133"/>
      <c r="AF89" s="133"/>
      <c r="AG89" s="133"/>
      <c r="AH89" s="133"/>
      <c r="AI89" s="133"/>
      <c r="AJ89" s="127"/>
      <c r="AK89" s="128"/>
    </row>
    <row r="90" spans="1:37" x14ac:dyDescent="0.25">
      <c r="A90" s="132">
        <v>43443</v>
      </c>
      <c r="B90" s="111" t="s">
        <v>56</v>
      </c>
      <c r="C90" s="111" t="s">
        <v>54</v>
      </c>
      <c r="D90" s="112" t="s">
        <v>55</v>
      </c>
      <c r="E90" s="113">
        <v>-6</v>
      </c>
      <c r="F90" s="211">
        <f t="shared" si="8"/>
        <v>18233.449999999997</v>
      </c>
      <c r="G90" s="122">
        <f t="shared" si="7"/>
        <v>30084.05</v>
      </c>
      <c r="H90" s="123"/>
      <c r="I90" s="13"/>
      <c r="J90" s="13"/>
      <c r="K90" s="13"/>
      <c r="L90" s="13"/>
      <c r="M90" s="13">
        <v>-6</v>
      </c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4"/>
      <c r="AD90" s="133"/>
      <c r="AE90" s="133"/>
      <c r="AF90" s="133"/>
      <c r="AG90" s="133"/>
      <c r="AH90" s="133"/>
      <c r="AI90" s="133"/>
      <c r="AJ90" s="127"/>
      <c r="AK90" s="128"/>
    </row>
    <row r="91" spans="1:37" x14ac:dyDescent="0.25">
      <c r="A91" s="132">
        <v>43443</v>
      </c>
      <c r="B91" s="111" t="s">
        <v>130</v>
      </c>
      <c r="C91" s="111" t="s">
        <v>54</v>
      </c>
      <c r="D91" s="112" t="s">
        <v>55</v>
      </c>
      <c r="E91" s="113">
        <v>200</v>
      </c>
      <c r="F91" s="211">
        <f t="shared" si="8"/>
        <v>18433.449999999997</v>
      </c>
      <c r="G91" s="122">
        <f t="shared" si="7"/>
        <v>30084.05</v>
      </c>
      <c r="H91" s="12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>
        <v>200</v>
      </c>
      <c r="T91" s="13"/>
      <c r="U91" s="13"/>
      <c r="V91" s="13"/>
      <c r="W91" s="13"/>
      <c r="X91" s="13"/>
      <c r="Y91" s="13"/>
      <c r="Z91" s="13"/>
      <c r="AA91" s="13"/>
      <c r="AB91" s="13"/>
      <c r="AC91" s="14"/>
      <c r="AD91" s="133"/>
      <c r="AE91" s="133"/>
      <c r="AF91" s="133"/>
      <c r="AG91" s="133"/>
      <c r="AH91" s="133"/>
      <c r="AI91" s="133"/>
      <c r="AJ91" s="127"/>
      <c r="AK91" s="128"/>
    </row>
    <row r="92" spans="1:37" x14ac:dyDescent="0.25">
      <c r="A92" s="132">
        <v>43443</v>
      </c>
      <c r="B92" s="111" t="s">
        <v>131</v>
      </c>
      <c r="C92" s="111" t="s">
        <v>54</v>
      </c>
      <c r="D92" s="112" t="s">
        <v>55</v>
      </c>
      <c r="E92" s="113">
        <v>45</v>
      </c>
      <c r="F92" s="211">
        <f t="shared" si="8"/>
        <v>18478.449999999997</v>
      </c>
      <c r="G92" s="122">
        <f t="shared" si="7"/>
        <v>30084.05</v>
      </c>
      <c r="H92" s="12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>
        <v>45</v>
      </c>
      <c r="AB92" s="13"/>
      <c r="AC92" s="14"/>
      <c r="AD92" s="133"/>
      <c r="AE92" s="133"/>
      <c r="AF92" s="133"/>
      <c r="AG92" s="133"/>
      <c r="AH92" s="133"/>
      <c r="AI92" s="133"/>
      <c r="AJ92" s="127"/>
      <c r="AK92" s="128"/>
    </row>
    <row r="93" spans="1:37" x14ac:dyDescent="0.25">
      <c r="A93" s="132">
        <v>43444</v>
      </c>
      <c r="B93" s="111" t="s">
        <v>132</v>
      </c>
      <c r="C93" s="111" t="s">
        <v>54</v>
      </c>
      <c r="D93" s="112" t="s">
        <v>55</v>
      </c>
      <c r="E93" s="113">
        <v>45</v>
      </c>
      <c r="F93" s="211">
        <f t="shared" si="8"/>
        <v>18523.449999999997</v>
      </c>
      <c r="G93" s="122">
        <f t="shared" si="7"/>
        <v>30084.05</v>
      </c>
      <c r="H93" s="12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>
        <v>45</v>
      </c>
      <c r="AB93" s="13"/>
      <c r="AC93" s="14"/>
      <c r="AD93" s="133"/>
      <c r="AE93" s="133"/>
      <c r="AF93" s="133"/>
      <c r="AG93" s="133"/>
      <c r="AH93" s="133"/>
      <c r="AI93" s="133"/>
      <c r="AJ93" s="127"/>
      <c r="AK93" s="128"/>
    </row>
    <row r="94" spans="1:37" x14ac:dyDescent="0.25">
      <c r="A94" s="132">
        <v>43445</v>
      </c>
      <c r="B94" s="111" t="s">
        <v>133</v>
      </c>
      <c r="C94" s="111" t="s">
        <v>54</v>
      </c>
      <c r="D94" s="112" t="s">
        <v>55</v>
      </c>
      <c r="E94" s="113">
        <v>45</v>
      </c>
      <c r="F94" s="211">
        <f t="shared" si="8"/>
        <v>18568.449999999997</v>
      </c>
      <c r="G94" s="122">
        <f t="shared" si="7"/>
        <v>30084.05</v>
      </c>
      <c r="H94" s="12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>
        <v>45</v>
      </c>
      <c r="AB94" s="13"/>
      <c r="AC94" s="14"/>
      <c r="AD94" s="133"/>
      <c r="AE94" s="133"/>
      <c r="AF94" s="133"/>
      <c r="AG94" s="133"/>
      <c r="AH94" s="133"/>
      <c r="AI94" s="133"/>
      <c r="AJ94" s="127"/>
      <c r="AK94" s="128"/>
    </row>
    <row r="95" spans="1:37" x14ac:dyDescent="0.25">
      <c r="A95" s="132">
        <v>43445</v>
      </c>
      <c r="B95" s="111" t="s">
        <v>134</v>
      </c>
      <c r="C95" s="111" t="s">
        <v>54</v>
      </c>
      <c r="D95" s="112" t="s">
        <v>55</v>
      </c>
      <c r="E95" s="113">
        <v>-234</v>
      </c>
      <c r="F95" s="211">
        <f t="shared" si="8"/>
        <v>18334.449999999997</v>
      </c>
      <c r="G95" s="122">
        <f t="shared" si="7"/>
        <v>30084.05</v>
      </c>
      <c r="H95" s="12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>
        <v>-234</v>
      </c>
      <c r="Z95" s="13"/>
      <c r="AA95" s="13"/>
      <c r="AB95" s="13"/>
      <c r="AC95" s="14"/>
      <c r="AD95" s="133"/>
      <c r="AE95" s="133"/>
      <c r="AF95" s="133"/>
      <c r="AG95" s="133"/>
      <c r="AH95" s="133"/>
      <c r="AI95" s="133"/>
      <c r="AJ95" s="127"/>
      <c r="AK95" s="128"/>
    </row>
    <row r="96" spans="1:37" x14ac:dyDescent="0.25">
      <c r="A96" s="132">
        <v>43445</v>
      </c>
      <c r="B96" s="111" t="s">
        <v>135</v>
      </c>
      <c r="C96" s="111" t="s">
        <v>54</v>
      </c>
      <c r="D96" s="112" t="s">
        <v>55</v>
      </c>
      <c r="E96" s="113">
        <v>45</v>
      </c>
      <c r="F96" s="211">
        <f t="shared" si="8"/>
        <v>18379.449999999997</v>
      </c>
      <c r="G96" s="122">
        <f t="shared" si="7"/>
        <v>30084.05</v>
      </c>
      <c r="H96" s="12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>
        <v>45</v>
      </c>
      <c r="AB96" s="13"/>
      <c r="AC96" s="14"/>
      <c r="AD96" s="133"/>
      <c r="AE96" s="133"/>
      <c r="AF96" s="133"/>
      <c r="AG96" s="133"/>
      <c r="AH96" s="133"/>
      <c r="AI96" s="133"/>
      <c r="AJ96" s="127"/>
      <c r="AK96" s="128"/>
    </row>
    <row r="97" spans="1:37" x14ac:dyDescent="0.25">
      <c r="A97" s="132">
        <v>43445</v>
      </c>
      <c r="B97" s="111" t="s">
        <v>136</v>
      </c>
      <c r="C97" s="111" t="s">
        <v>54</v>
      </c>
      <c r="D97" s="112" t="s">
        <v>55</v>
      </c>
      <c r="E97" s="113">
        <v>200</v>
      </c>
      <c r="F97" s="211">
        <f t="shared" si="8"/>
        <v>18579.449999999997</v>
      </c>
      <c r="G97" s="122">
        <f t="shared" si="7"/>
        <v>30084.05</v>
      </c>
      <c r="H97" s="12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>
        <v>200</v>
      </c>
      <c r="T97" s="13"/>
      <c r="U97" s="13"/>
      <c r="V97" s="13"/>
      <c r="W97" s="13"/>
      <c r="X97" s="13"/>
      <c r="Y97" s="13"/>
      <c r="Z97" s="13"/>
      <c r="AA97" s="13"/>
      <c r="AB97" s="13"/>
      <c r="AC97" s="14"/>
      <c r="AD97" s="133"/>
      <c r="AE97" s="133"/>
      <c r="AF97" s="133"/>
      <c r="AG97" s="133"/>
      <c r="AH97" s="133"/>
      <c r="AI97" s="133"/>
      <c r="AJ97" s="127"/>
      <c r="AK97" s="128"/>
    </row>
    <row r="98" spans="1:37" x14ac:dyDescent="0.25">
      <c r="A98" s="132">
        <v>43445</v>
      </c>
      <c r="B98" s="111" t="s">
        <v>137</v>
      </c>
      <c r="C98" s="111" t="s">
        <v>54</v>
      </c>
      <c r="D98" s="112" t="s">
        <v>55</v>
      </c>
      <c r="E98" s="113">
        <v>-320</v>
      </c>
      <c r="F98" s="211">
        <f t="shared" si="8"/>
        <v>18259.449999999997</v>
      </c>
      <c r="G98" s="122">
        <f t="shared" si="7"/>
        <v>30084.05</v>
      </c>
      <c r="H98" s="12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>
        <v>-320</v>
      </c>
      <c r="T98" s="13"/>
      <c r="U98" s="13"/>
      <c r="V98" s="13"/>
      <c r="W98" s="13"/>
      <c r="X98" s="13"/>
      <c r="Y98" s="13"/>
      <c r="Z98" s="13"/>
      <c r="AA98" s="13"/>
      <c r="AB98" s="13"/>
      <c r="AC98" s="14"/>
      <c r="AD98" s="133"/>
      <c r="AE98" s="133"/>
      <c r="AF98" s="133"/>
      <c r="AG98" s="133"/>
      <c r="AH98" s="133"/>
      <c r="AI98" s="133"/>
      <c r="AJ98" s="127"/>
      <c r="AK98" s="128"/>
    </row>
    <row r="99" spans="1:37" x14ac:dyDescent="0.25">
      <c r="A99" s="132">
        <v>43446</v>
      </c>
      <c r="B99" s="111" t="s">
        <v>138</v>
      </c>
      <c r="C99" s="111" t="s">
        <v>54</v>
      </c>
      <c r="D99" s="112" t="s">
        <v>55</v>
      </c>
      <c r="E99" s="113">
        <v>-4350</v>
      </c>
      <c r="F99" s="211">
        <f t="shared" si="8"/>
        <v>13909.449999999997</v>
      </c>
      <c r="G99" s="122">
        <f t="shared" si="7"/>
        <v>30084.05</v>
      </c>
      <c r="H99" s="12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>
        <v>-4350</v>
      </c>
      <c r="T99" s="13"/>
      <c r="U99" s="13"/>
      <c r="V99" s="13"/>
      <c r="W99" s="13"/>
      <c r="X99" s="13"/>
      <c r="Y99" s="13"/>
      <c r="Z99" s="13"/>
      <c r="AA99" s="13"/>
      <c r="AB99" s="13"/>
      <c r="AC99" s="14"/>
      <c r="AD99" s="133"/>
      <c r="AE99" s="133"/>
      <c r="AF99" s="133"/>
      <c r="AG99" s="133"/>
      <c r="AH99" s="133"/>
      <c r="AI99" s="133"/>
      <c r="AJ99" s="127"/>
      <c r="AK99" s="128"/>
    </row>
    <row r="100" spans="1:37" x14ac:dyDescent="0.25">
      <c r="A100" s="132">
        <v>43447</v>
      </c>
      <c r="B100" s="111" t="s">
        <v>139</v>
      </c>
      <c r="C100" s="111" t="s">
        <v>54</v>
      </c>
      <c r="D100" s="112" t="s">
        <v>55</v>
      </c>
      <c r="E100" s="113">
        <v>-3708.02</v>
      </c>
      <c r="F100" s="211">
        <f t="shared" si="8"/>
        <v>10201.429999999997</v>
      </c>
      <c r="G100" s="122">
        <f t="shared" si="7"/>
        <v>30084.05</v>
      </c>
      <c r="H100" s="123"/>
      <c r="I100" s="13"/>
      <c r="J100" s="13"/>
      <c r="K100" s="13"/>
      <c r="L100" s="13"/>
      <c r="M100" s="13"/>
      <c r="N100" s="13">
        <v>-3708.02</v>
      </c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4"/>
      <c r="AD100" s="133"/>
      <c r="AE100" s="133"/>
      <c r="AF100" s="133"/>
      <c r="AG100" s="133"/>
      <c r="AH100" s="133"/>
      <c r="AI100" s="133"/>
      <c r="AJ100" s="127"/>
      <c r="AK100" s="128"/>
    </row>
    <row r="101" spans="1:37" x14ac:dyDescent="0.25">
      <c r="A101" s="132">
        <v>43449</v>
      </c>
      <c r="B101" s="111" t="s">
        <v>140</v>
      </c>
      <c r="C101" s="111" t="s">
        <v>54</v>
      </c>
      <c r="D101" s="112" t="s">
        <v>55</v>
      </c>
      <c r="E101" s="113">
        <v>45</v>
      </c>
      <c r="F101" s="211">
        <f t="shared" si="8"/>
        <v>10246.429999999997</v>
      </c>
      <c r="G101" s="122">
        <f t="shared" si="7"/>
        <v>30084.05</v>
      </c>
      <c r="H101" s="12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>
        <v>45</v>
      </c>
      <c r="AB101" s="13"/>
      <c r="AC101" s="14"/>
      <c r="AD101" s="133"/>
      <c r="AE101" s="133"/>
      <c r="AF101" s="133"/>
      <c r="AG101" s="133"/>
      <c r="AH101" s="133"/>
      <c r="AI101" s="133"/>
      <c r="AJ101" s="127"/>
      <c r="AK101" s="128"/>
    </row>
    <row r="102" spans="1:37" x14ac:dyDescent="0.25">
      <c r="A102" s="132">
        <v>43451</v>
      </c>
      <c r="B102" s="111" t="s">
        <v>79</v>
      </c>
      <c r="C102" s="111" t="s">
        <v>54</v>
      </c>
      <c r="D102" s="112" t="s">
        <v>55</v>
      </c>
      <c r="E102" s="113">
        <v>10</v>
      </c>
      <c r="F102" s="211">
        <f t="shared" si="8"/>
        <v>10256.429999999997</v>
      </c>
      <c r="G102" s="122">
        <f t="shared" si="7"/>
        <v>30084.05</v>
      </c>
      <c r="H102" s="123"/>
      <c r="I102" s="13"/>
      <c r="J102" s="13"/>
      <c r="K102" s="13">
        <v>10</v>
      </c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4"/>
      <c r="AD102" s="133"/>
      <c r="AE102" s="133"/>
      <c r="AF102" s="133"/>
      <c r="AG102" s="133"/>
      <c r="AH102" s="133"/>
      <c r="AI102" s="133"/>
      <c r="AJ102" s="127"/>
      <c r="AK102" s="128"/>
    </row>
    <row r="103" spans="1:37" x14ac:dyDescent="0.25">
      <c r="A103" s="132">
        <v>43149</v>
      </c>
      <c r="B103" s="111" t="s">
        <v>141</v>
      </c>
      <c r="C103" s="111" t="s">
        <v>54</v>
      </c>
      <c r="D103" s="112" t="s">
        <v>55</v>
      </c>
      <c r="E103" s="113">
        <v>10</v>
      </c>
      <c r="F103" s="211">
        <f t="shared" si="8"/>
        <v>10266.429999999997</v>
      </c>
      <c r="G103" s="122">
        <f t="shared" si="7"/>
        <v>30084.05</v>
      </c>
      <c r="H103" s="123"/>
      <c r="I103" s="13"/>
      <c r="J103" s="13"/>
      <c r="K103" s="13">
        <v>10</v>
      </c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4"/>
      <c r="AD103" s="133"/>
      <c r="AE103" s="133"/>
      <c r="AF103" s="133"/>
      <c r="AG103" s="133"/>
      <c r="AH103" s="133"/>
      <c r="AI103" s="133"/>
      <c r="AJ103" s="127"/>
      <c r="AK103" s="128"/>
    </row>
    <row r="104" spans="1:37" x14ac:dyDescent="0.25">
      <c r="A104" s="132">
        <v>43462</v>
      </c>
      <c r="B104" s="111" t="s">
        <v>62</v>
      </c>
      <c r="C104" s="111" t="s">
        <v>54</v>
      </c>
      <c r="D104" s="112" t="s">
        <v>55</v>
      </c>
      <c r="E104" s="113">
        <v>10</v>
      </c>
      <c r="F104" s="211">
        <f t="shared" si="8"/>
        <v>10276.429999999997</v>
      </c>
      <c r="G104" s="122">
        <f t="shared" si="7"/>
        <v>30084.05</v>
      </c>
      <c r="H104" s="123"/>
      <c r="I104" s="13"/>
      <c r="J104" s="13"/>
      <c r="K104" s="13">
        <v>10</v>
      </c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4"/>
      <c r="AD104" s="133"/>
      <c r="AE104" s="133"/>
      <c r="AF104" s="133"/>
      <c r="AG104" s="133"/>
      <c r="AH104" s="133"/>
      <c r="AI104" s="133"/>
      <c r="AJ104" s="127"/>
      <c r="AK104" s="128"/>
    </row>
    <row r="105" spans="1:37" x14ac:dyDescent="0.25">
      <c r="A105" s="132">
        <v>43467</v>
      </c>
      <c r="B105" s="111" t="s">
        <v>142</v>
      </c>
      <c r="C105" s="111" t="s">
        <v>54</v>
      </c>
      <c r="D105" s="112" t="s">
        <v>55</v>
      </c>
      <c r="E105" s="113">
        <v>45</v>
      </c>
      <c r="F105" s="211">
        <f t="shared" si="8"/>
        <v>10321.429999999997</v>
      </c>
      <c r="G105" s="122">
        <f t="shared" si="7"/>
        <v>30084.05</v>
      </c>
      <c r="H105" s="123"/>
      <c r="I105" s="13"/>
      <c r="J105" s="13">
        <v>10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>
        <v>45</v>
      </c>
      <c r="AB105" s="13"/>
      <c r="AC105" s="14"/>
      <c r="AD105" s="133"/>
      <c r="AE105" s="133"/>
      <c r="AF105" s="133"/>
      <c r="AG105" s="133"/>
      <c r="AH105" s="133"/>
      <c r="AI105" s="133"/>
      <c r="AJ105" s="127"/>
      <c r="AK105" s="128"/>
    </row>
    <row r="106" spans="1:37" x14ac:dyDescent="0.25">
      <c r="A106" s="132">
        <v>43467</v>
      </c>
      <c r="B106" s="111" t="s">
        <v>143</v>
      </c>
      <c r="C106" s="111" t="s">
        <v>54</v>
      </c>
      <c r="D106" s="112" t="s">
        <v>55</v>
      </c>
      <c r="E106" s="113">
        <v>-3000</v>
      </c>
      <c r="F106" s="211">
        <f t="shared" si="8"/>
        <v>7321.4299999999967</v>
      </c>
      <c r="G106" s="122">
        <f t="shared" si="7"/>
        <v>30084.05</v>
      </c>
      <c r="H106" s="12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>
        <v>-3000</v>
      </c>
      <c r="T106" s="13"/>
      <c r="U106" s="13"/>
      <c r="V106" s="13"/>
      <c r="W106" s="13"/>
      <c r="X106" s="13"/>
      <c r="Y106" s="13"/>
      <c r="Z106" s="13"/>
      <c r="AA106" s="13"/>
      <c r="AB106" s="13"/>
      <c r="AC106" s="14"/>
      <c r="AD106" s="133"/>
      <c r="AE106" s="133"/>
      <c r="AF106" s="133"/>
      <c r="AG106" s="133"/>
      <c r="AH106" s="133"/>
      <c r="AI106" s="133"/>
      <c r="AJ106" s="127"/>
      <c r="AK106" s="128"/>
    </row>
    <row r="107" spans="1:37" x14ac:dyDescent="0.25">
      <c r="A107" s="132">
        <v>43468</v>
      </c>
      <c r="B107" s="111" t="s">
        <v>53</v>
      </c>
      <c r="C107" s="111" t="s">
        <v>54</v>
      </c>
      <c r="D107" s="112" t="s">
        <v>55</v>
      </c>
      <c r="E107" s="113">
        <v>10</v>
      </c>
      <c r="F107" s="211">
        <f t="shared" si="8"/>
        <v>7331.4299999999967</v>
      </c>
      <c r="G107" s="122">
        <f t="shared" si="7"/>
        <v>30084.05</v>
      </c>
      <c r="H107" s="123"/>
      <c r="I107" s="13"/>
      <c r="J107" s="13">
        <v>10</v>
      </c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4"/>
      <c r="AD107" s="133"/>
      <c r="AE107" s="133"/>
      <c r="AF107" s="133"/>
      <c r="AG107" s="133"/>
      <c r="AH107" s="133"/>
      <c r="AI107" s="133"/>
      <c r="AJ107" s="127"/>
      <c r="AK107" s="128"/>
    </row>
    <row r="108" spans="1:37" x14ac:dyDescent="0.25">
      <c r="A108" s="132">
        <v>43473</v>
      </c>
      <c r="B108" s="111" t="s">
        <v>56</v>
      </c>
      <c r="C108" s="111" t="s">
        <v>54</v>
      </c>
      <c r="D108" s="112" t="s">
        <v>55</v>
      </c>
      <c r="E108" s="113">
        <v>-6</v>
      </c>
      <c r="F108" s="211">
        <f t="shared" si="8"/>
        <v>7325.4299999999967</v>
      </c>
      <c r="G108" s="122">
        <f t="shared" si="7"/>
        <v>30084.05</v>
      </c>
      <c r="H108" s="123"/>
      <c r="I108" s="13"/>
      <c r="J108" s="13"/>
      <c r="K108" s="13"/>
      <c r="L108" s="13"/>
      <c r="M108" s="13">
        <v>-6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4"/>
      <c r="AD108" s="133"/>
      <c r="AE108" s="133"/>
      <c r="AF108" s="133"/>
      <c r="AG108" s="133"/>
      <c r="AH108" s="133"/>
      <c r="AI108" s="133"/>
      <c r="AJ108" s="127"/>
      <c r="AK108" s="128"/>
    </row>
    <row r="109" spans="1:37" x14ac:dyDescent="0.25">
      <c r="A109" s="132">
        <v>43477</v>
      </c>
      <c r="B109" s="111" t="s">
        <v>144</v>
      </c>
      <c r="C109" s="111" t="s">
        <v>54</v>
      </c>
      <c r="D109" s="112" t="s">
        <v>55</v>
      </c>
      <c r="E109" s="113">
        <v>-45.06</v>
      </c>
      <c r="F109" s="211">
        <f t="shared" si="8"/>
        <v>7280.3699999999963</v>
      </c>
      <c r="G109" s="122">
        <f t="shared" si="7"/>
        <v>30084.05</v>
      </c>
      <c r="H109" s="12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>
        <v>-45.06</v>
      </c>
      <c r="T109" s="13"/>
      <c r="U109" s="13"/>
      <c r="V109" s="13"/>
      <c r="W109" s="13"/>
      <c r="X109" s="13"/>
      <c r="Y109" s="13"/>
      <c r="Z109" s="13"/>
      <c r="AA109" s="13"/>
      <c r="AB109" s="13"/>
      <c r="AC109" s="14"/>
      <c r="AD109" s="133"/>
      <c r="AE109" s="133"/>
      <c r="AF109" s="133"/>
      <c r="AG109" s="133"/>
      <c r="AH109" s="133"/>
      <c r="AI109" s="133"/>
      <c r="AJ109" s="127"/>
      <c r="AK109" s="128"/>
    </row>
    <row r="110" spans="1:37" x14ac:dyDescent="0.25">
      <c r="A110" s="132">
        <v>43477</v>
      </c>
      <c r="B110" s="111" t="s">
        <v>145</v>
      </c>
      <c r="C110" s="111" t="s">
        <v>54</v>
      </c>
      <c r="D110" s="112" t="s">
        <v>55</v>
      </c>
      <c r="E110" s="113">
        <v>-647.04999999999995</v>
      </c>
      <c r="F110" s="211">
        <f t="shared" si="8"/>
        <v>6633.3199999999961</v>
      </c>
      <c r="G110" s="122">
        <f t="shared" si="7"/>
        <v>30084.05</v>
      </c>
      <c r="H110" s="12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>
        <v>-647.04999999999995</v>
      </c>
      <c r="V110" s="13"/>
      <c r="W110" s="13"/>
      <c r="X110" s="13"/>
      <c r="Y110" s="13"/>
      <c r="Z110" s="13"/>
      <c r="AA110" s="13"/>
      <c r="AB110" s="13"/>
      <c r="AC110" s="14"/>
      <c r="AD110" s="133"/>
      <c r="AE110" s="133"/>
      <c r="AF110" s="133"/>
      <c r="AG110" s="133"/>
      <c r="AH110" s="133"/>
      <c r="AI110" s="133"/>
      <c r="AJ110" s="127"/>
      <c r="AK110" s="128"/>
    </row>
    <row r="111" spans="1:37" x14ac:dyDescent="0.25">
      <c r="A111" s="132">
        <v>43479</v>
      </c>
      <c r="B111" s="111" t="s">
        <v>146</v>
      </c>
      <c r="C111" s="111" t="s">
        <v>54</v>
      </c>
      <c r="D111" s="112" t="s">
        <v>55</v>
      </c>
      <c r="E111" s="113">
        <v>250</v>
      </c>
      <c r="F111" s="211">
        <f t="shared" si="8"/>
        <v>6883.3199999999961</v>
      </c>
      <c r="G111" s="122">
        <f t="shared" si="7"/>
        <v>30084.05</v>
      </c>
      <c r="H111" s="123"/>
      <c r="I111" s="13"/>
      <c r="J111" s="13"/>
      <c r="K111" s="13">
        <v>250</v>
      </c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4"/>
      <c r="AD111" s="133"/>
      <c r="AE111" s="133"/>
      <c r="AF111" s="133"/>
      <c r="AG111" s="133"/>
      <c r="AH111" s="133"/>
      <c r="AI111" s="133"/>
      <c r="AJ111" s="127"/>
      <c r="AK111" s="128"/>
    </row>
    <row r="112" spans="1:37" x14ac:dyDescent="0.25">
      <c r="A112" s="132">
        <v>43480</v>
      </c>
      <c r="B112" s="111" t="s">
        <v>79</v>
      </c>
      <c r="C112" s="111" t="s">
        <v>54</v>
      </c>
      <c r="D112" s="112" t="s">
        <v>55</v>
      </c>
      <c r="E112" s="113">
        <v>10</v>
      </c>
      <c r="F112" s="211">
        <f t="shared" si="8"/>
        <v>6893.3199999999961</v>
      </c>
      <c r="G112" s="122">
        <f t="shared" si="7"/>
        <v>30084.05</v>
      </c>
      <c r="H112" s="123"/>
      <c r="I112" s="13"/>
      <c r="J112" s="13"/>
      <c r="K112" s="13">
        <v>10</v>
      </c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4"/>
      <c r="AD112" s="133"/>
      <c r="AE112" s="133"/>
      <c r="AF112" s="133"/>
      <c r="AG112" s="133"/>
      <c r="AH112" s="133"/>
      <c r="AI112" s="133"/>
      <c r="AJ112" s="127"/>
      <c r="AK112" s="128"/>
    </row>
    <row r="113" spans="1:37" x14ac:dyDescent="0.25">
      <c r="A113" s="132">
        <v>43480</v>
      </c>
      <c r="B113" s="111" t="s">
        <v>147</v>
      </c>
      <c r="C113" s="111" t="s">
        <v>148</v>
      </c>
      <c r="D113" s="112" t="s">
        <v>55</v>
      </c>
      <c r="E113" s="113">
        <v>50</v>
      </c>
      <c r="F113" s="211">
        <f t="shared" si="8"/>
        <v>6943.3199999999961</v>
      </c>
      <c r="G113" s="122">
        <f t="shared" si="7"/>
        <v>30084.05</v>
      </c>
      <c r="H113" s="12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>
        <v>50</v>
      </c>
      <c r="V113" s="13"/>
      <c r="W113" s="13"/>
      <c r="X113" s="13"/>
      <c r="Y113" s="13"/>
      <c r="Z113" s="13"/>
      <c r="AA113" s="13"/>
      <c r="AB113" s="13"/>
      <c r="AC113" s="14"/>
      <c r="AD113" s="133"/>
      <c r="AE113" s="133"/>
      <c r="AF113" s="133"/>
      <c r="AG113" s="133"/>
      <c r="AH113" s="133"/>
      <c r="AI113" s="133"/>
      <c r="AJ113" s="127"/>
      <c r="AK113" s="128"/>
    </row>
    <row r="114" spans="1:37" x14ac:dyDescent="0.25">
      <c r="A114" s="132">
        <v>43482</v>
      </c>
      <c r="B114" s="111" t="s">
        <v>149</v>
      </c>
      <c r="C114" s="111" t="s">
        <v>54</v>
      </c>
      <c r="D114" s="112" t="s">
        <v>55</v>
      </c>
      <c r="E114" s="113">
        <v>-3504.32</v>
      </c>
      <c r="F114" s="211">
        <f t="shared" si="8"/>
        <v>3438.9999999999959</v>
      </c>
      <c r="G114" s="122">
        <f t="shared" si="7"/>
        <v>30084.05</v>
      </c>
      <c r="H114" s="12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>
        <v>-3504.32</v>
      </c>
      <c r="T114" s="13"/>
      <c r="U114" s="13"/>
      <c r="V114" s="13"/>
      <c r="W114" s="13"/>
      <c r="X114" s="13"/>
      <c r="Y114" s="13"/>
      <c r="Z114" s="13"/>
      <c r="AA114" s="13"/>
      <c r="AB114" s="13"/>
      <c r="AC114" s="14"/>
      <c r="AD114" s="133"/>
      <c r="AE114" s="133"/>
      <c r="AF114" s="133"/>
      <c r="AG114" s="133"/>
      <c r="AH114" s="133"/>
      <c r="AI114" s="133"/>
      <c r="AJ114" s="127"/>
      <c r="AK114" s="128"/>
    </row>
    <row r="115" spans="1:37" x14ac:dyDescent="0.25">
      <c r="A115" s="132">
        <v>43482</v>
      </c>
      <c r="B115" s="111" t="s">
        <v>150</v>
      </c>
      <c r="C115" s="111" t="s">
        <v>54</v>
      </c>
      <c r="D115" s="112" t="s">
        <v>55</v>
      </c>
      <c r="E115" s="113">
        <v>-4</v>
      </c>
      <c r="F115" s="211">
        <f t="shared" si="8"/>
        <v>3434.9999999999959</v>
      </c>
      <c r="G115" s="122">
        <f t="shared" si="7"/>
        <v>30084.05</v>
      </c>
      <c r="H115" s="12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>
        <v>-4</v>
      </c>
      <c r="T115" s="13"/>
      <c r="U115" s="13"/>
      <c r="V115" s="13"/>
      <c r="W115" s="13"/>
      <c r="X115" s="13"/>
      <c r="Y115" s="13"/>
      <c r="Z115" s="13"/>
      <c r="AA115" s="13"/>
      <c r="AB115" s="13"/>
      <c r="AC115" s="14"/>
      <c r="AD115" s="133"/>
      <c r="AE115" s="133"/>
      <c r="AF115" s="133"/>
      <c r="AG115" s="133"/>
      <c r="AH115" s="133"/>
      <c r="AI115" s="133"/>
      <c r="AJ115" s="127"/>
      <c r="AK115" s="128"/>
    </row>
    <row r="116" spans="1:37" x14ac:dyDescent="0.25">
      <c r="A116" s="132">
        <v>43483</v>
      </c>
      <c r="B116" s="111" t="s">
        <v>141</v>
      </c>
      <c r="C116" s="111" t="s">
        <v>54</v>
      </c>
      <c r="D116" s="112" t="s">
        <v>55</v>
      </c>
      <c r="E116" s="113">
        <v>10</v>
      </c>
      <c r="F116" s="211">
        <f t="shared" si="8"/>
        <v>3444.9999999999959</v>
      </c>
      <c r="G116" s="122">
        <f t="shared" si="7"/>
        <v>30084.05</v>
      </c>
      <c r="H116" s="123"/>
      <c r="I116" s="13"/>
      <c r="J116" s="13"/>
      <c r="K116" s="13">
        <v>10</v>
      </c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4"/>
      <c r="AD116" s="133"/>
      <c r="AE116" s="133"/>
      <c r="AF116" s="133"/>
      <c r="AG116" s="133"/>
      <c r="AH116" s="133"/>
      <c r="AI116" s="133"/>
      <c r="AJ116" s="127"/>
      <c r="AK116" s="128"/>
    </row>
    <row r="117" spans="1:37" x14ac:dyDescent="0.25">
      <c r="A117" s="132">
        <v>43483</v>
      </c>
      <c r="B117" s="111" t="s">
        <v>151</v>
      </c>
      <c r="C117" s="111" t="s">
        <v>54</v>
      </c>
      <c r="D117" s="112" t="s">
        <v>55</v>
      </c>
      <c r="E117" s="113">
        <v>-320</v>
      </c>
      <c r="F117" s="211">
        <f t="shared" si="8"/>
        <v>3124.9999999999959</v>
      </c>
      <c r="G117" s="122">
        <f t="shared" si="7"/>
        <v>30084.05</v>
      </c>
      <c r="H117" s="123"/>
      <c r="I117" s="13"/>
      <c r="J117" s="13"/>
      <c r="K117" s="13"/>
      <c r="L117" s="13"/>
      <c r="M117" s="13"/>
      <c r="N117" s="13"/>
      <c r="O117" s="13"/>
      <c r="P117" s="13"/>
      <c r="Q117" s="13">
        <v>-320</v>
      </c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4"/>
      <c r="AD117" s="133"/>
      <c r="AE117" s="133"/>
      <c r="AF117" s="133"/>
      <c r="AG117" s="133"/>
      <c r="AH117" s="133"/>
      <c r="AI117" s="133"/>
      <c r="AJ117" s="127"/>
      <c r="AK117" s="128"/>
    </row>
    <row r="118" spans="1:37" x14ac:dyDescent="0.25">
      <c r="A118" s="132">
        <v>43485</v>
      </c>
      <c r="B118" s="111" t="s">
        <v>152</v>
      </c>
      <c r="C118" s="111" t="s">
        <v>54</v>
      </c>
      <c r="D118" s="112" t="s">
        <v>55</v>
      </c>
      <c r="E118" s="113">
        <v>-159.6</v>
      </c>
      <c r="F118" s="211">
        <f t="shared" si="8"/>
        <v>2965.399999999996</v>
      </c>
      <c r="G118" s="122">
        <f t="shared" si="7"/>
        <v>30084.05</v>
      </c>
      <c r="H118" s="123"/>
      <c r="I118" s="13"/>
      <c r="J118" s="13"/>
      <c r="K118" s="13"/>
      <c r="L118" s="13"/>
      <c r="M118" s="13"/>
      <c r="N118" s="13"/>
      <c r="O118" s="13"/>
      <c r="P118" s="13">
        <v>-159.6</v>
      </c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4"/>
      <c r="AD118" s="133"/>
      <c r="AE118" s="133"/>
      <c r="AF118" s="133"/>
      <c r="AG118" s="133"/>
      <c r="AH118" s="133"/>
      <c r="AI118" s="133"/>
      <c r="AJ118" s="127"/>
      <c r="AK118" s="128"/>
    </row>
    <row r="119" spans="1:37" x14ac:dyDescent="0.25">
      <c r="A119" s="132">
        <v>43486</v>
      </c>
      <c r="B119" s="111" t="s">
        <v>153</v>
      </c>
      <c r="C119" s="111" t="s">
        <v>54</v>
      </c>
      <c r="D119" s="112" t="s">
        <v>55</v>
      </c>
      <c r="E119" s="113">
        <v>250</v>
      </c>
      <c r="F119" s="211">
        <f t="shared" si="8"/>
        <v>3215.399999999996</v>
      </c>
      <c r="G119" s="122">
        <f t="shared" si="7"/>
        <v>30084.05</v>
      </c>
      <c r="H119" s="123"/>
      <c r="I119" s="13"/>
      <c r="J119" s="13"/>
      <c r="K119" s="13">
        <v>250</v>
      </c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4"/>
      <c r="AD119" s="133"/>
      <c r="AE119" s="133"/>
      <c r="AF119" s="133"/>
      <c r="AG119" s="133"/>
      <c r="AH119" s="133"/>
      <c r="AI119" s="133"/>
      <c r="AJ119" s="127"/>
      <c r="AK119" s="128"/>
    </row>
    <row r="120" spans="1:37" x14ac:dyDescent="0.25">
      <c r="A120" s="132">
        <v>43487</v>
      </c>
      <c r="B120" s="111" t="s">
        <v>154</v>
      </c>
      <c r="C120" s="111" t="s">
        <v>54</v>
      </c>
      <c r="D120" s="112" t="s">
        <v>155</v>
      </c>
      <c r="E120" s="113">
        <v>-280</v>
      </c>
      <c r="F120" s="211">
        <f t="shared" si="8"/>
        <v>2935.399999999996</v>
      </c>
      <c r="G120" s="122">
        <f t="shared" si="7"/>
        <v>30084.05</v>
      </c>
      <c r="H120" s="123"/>
      <c r="I120" s="13"/>
      <c r="J120" s="13"/>
      <c r="K120" s="13"/>
      <c r="L120" s="13"/>
      <c r="M120" s="13"/>
      <c r="N120" s="13"/>
      <c r="O120" s="13"/>
      <c r="P120" s="13"/>
      <c r="Q120" s="13">
        <v>-280</v>
      </c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4"/>
      <c r="AD120" s="133"/>
      <c r="AE120" s="133"/>
      <c r="AF120" s="133"/>
      <c r="AG120" s="133"/>
      <c r="AH120" s="133"/>
      <c r="AI120" s="133"/>
      <c r="AJ120" s="127"/>
      <c r="AK120" s="128"/>
    </row>
    <row r="121" spans="1:37" x14ac:dyDescent="0.25">
      <c r="A121" s="132">
        <v>43487</v>
      </c>
      <c r="B121" s="111" t="s">
        <v>156</v>
      </c>
      <c r="C121" s="111" t="s">
        <v>54</v>
      </c>
      <c r="D121" s="112" t="s">
        <v>155</v>
      </c>
      <c r="E121" s="113">
        <v>-104.4</v>
      </c>
      <c r="F121" s="211">
        <f t="shared" si="8"/>
        <v>2830.9999999999959</v>
      </c>
      <c r="G121" s="122">
        <f t="shared" si="7"/>
        <v>30084.05</v>
      </c>
      <c r="H121" s="123"/>
      <c r="I121" s="13"/>
      <c r="J121" s="13"/>
      <c r="K121" s="13"/>
      <c r="L121" s="13"/>
      <c r="M121" s="13"/>
      <c r="N121" s="13"/>
      <c r="O121" s="13"/>
      <c r="P121" s="13">
        <v>-140.4</v>
      </c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4"/>
      <c r="AD121" s="133"/>
      <c r="AE121" s="133"/>
      <c r="AF121" s="133"/>
      <c r="AG121" s="133"/>
      <c r="AH121" s="133"/>
      <c r="AI121" s="133"/>
      <c r="AJ121" s="127"/>
      <c r="AK121" s="128"/>
    </row>
    <row r="122" spans="1:37" x14ac:dyDescent="0.25">
      <c r="A122" s="132">
        <v>43488</v>
      </c>
      <c r="B122" s="111" t="s">
        <v>157</v>
      </c>
      <c r="C122" s="111" t="s">
        <v>54</v>
      </c>
      <c r="D122" s="112" t="s">
        <v>155</v>
      </c>
      <c r="E122" s="113">
        <v>855</v>
      </c>
      <c r="F122" s="211">
        <f t="shared" si="8"/>
        <v>3685.9999999999959</v>
      </c>
      <c r="G122" s="122">
        <f t="shared" si="7"/>
        <v>30084.05</v>
      </c>
      <c r="H122" s="123"/>
      <c r="I122" s="13"/>
      <c r="J122" s="13">
        <v>855</v>
      </c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4"/>
      <c r="AD122" s="133"/>
      <c r="AE122" s="133"/>
      <c r="AF122" s="133"/>
      <c r="AG122" s="133"/>
      <c r="AH122" s="133"/>
      <c r="AI122" s="133"/>
      <c r="AJ122" s="127"/>
      <c r="AK122" s="128"/>
    </row>
    <row r="123" spans="1:37" x14ac:dyDescent="0.25">
      <c r="A123" s="132">
        <v>43492</v>
      </c>
      <c r="B123" s="111" t="s">
        <v>158</v>
      </c>
      <c r="C123" s="111" t="s">
        <v>54</v>
      </c>
      <c r="D123" s="112" t="s">
        <v>155</v>
      </c>
      <c r="E123" s="113">
        <v>829</v>
      </c>
      <c r="F123" s="211">
        <f t="shared" si="8"/>
        <v>4514.9999999999964</v>
      </c>
      <c r="G123" s="122">
        <f t="shared" si="7"/>
        <v>30084.05</v>
      </c>
      <c r="H123" s="123"/>
      <c r="I123" s="13"/>
      <c r="J123" s="13"/>
      <c r="K123" s="13">
        <v>829</v>
      </c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4"/>
      <c r="AD123" s="133"/>
      <c r="AE123" s="133"/>
      <c r="AF123" s="133"/>
      <c r="AG123" s="133"/>
      <c r="AH123" s="133"/>
      <c r="AI123" s="133"/>
      <c r="AJ123" s="127"/>
      <c r="AK123" s="128"/>
    </row>
    <row r="124" spans="1:37" x14ac:dyDescent="0.25">
      <c r="A124" s="132">
        <v>43493</v>
      </c>
      <c r="B124" s="111" t="s">
        <v>62</v>
      </c>
      <c r="C124" s="111" t="s">
        <v>54</v>
      </c>
      <c r="D124" s="112" t="s">
        <v>155</v>
      </c>
      <c r="E124" s="113">
        <v>10</v>
      </c>
      <c r="F124" s="211">
        <f t="shared" si="8"/>
        <v>4524.9999999999964</v>
      </c>
      <c r="G124" s="122">
        <f t="shared" si="7"/>
        <v>30084.05</v>
      </c>
      <c r="H124" s="123"/>
      <c r="I124" s="13"/>
      <c r="J124" s="13"/>
      <c r="K124" s="13">
        <v>10</v>
      </c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4"/>
      <c r="AD124" s="133"/>
      <c r="AE124" s="133"/>
      <c r="AF124" s="133"/>
      <c r="AG124" s="133"/>
      <c r="AH124" s="133"/>
      <c r="AI124" s="133"/>
      <c r="AJ124" s="127"/>
      <c r="AK124" s="128"/>
    </row>
    <row r="125" spans="1:37" x14ac:dyDescent="0.25">
      <c r="A125" s="132">
        <v>43494</v>
      </c>
      <c r="B125" s="111" t="s">
        <v>159</v>
      </c>
      <c r="C125" s="111" t="s">
        <v>54</v>
      </c>
      <c r="D125" s="112" t="s">
        <v>155</v>
      </c>
      <c r="E125" s="113">
        <v>-215</v>
      </c>
      <c r="F125" s="211">
        <f t="shared" si="8"/>
        <v>4309.9999999999964</v>
      </c>
      <c r="G125" s="122">
        <f t="shared" si="7"/>
        <v>30084.05</v>
      </c>
      <c r="H125" s="12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>
        <v>-215</v>
      </c>
      <c r="V125" s="13"/>
      <c r="W125" s="13"/>
      <c r="X125" s="13"/>
      <c r="Y125" s="13"/>
      <c r="Z125" s="13"/>
      <c r="AA125" s="13"/>
      <c r="AB125" s="13"/>
      <c r="AC125" s="14"/>
      <c r="AD125" s="133"/>
      <c r="AE125" s="133"/>
      <c r="AF125" s="133"/>
      <c r="AG125" s="133"/>
      <c r="AH125" s="133"/>
      <c r="AI125" s="133"/>
      <c r="AJ125" s="127"/>
      <c r="AK125" s="128"/>
    </row>
    <row r="126" spans="1:37" x14ac:dyDescent="0.25">
      <c r="A126" s="132">
        <v>43494</v>
      </c>
      <c r="B126" s="111" t="s">
        <v>160</v>
      </c>
      <c r="C126" s="111" t="s">
        <v>54</v>
      </c>
      <c r="D126" s="112" t="s">
        <v>155</v>
      </c>
      <c r="E126" s="113">
        <v>-25</v>
      </c>
      <c r="F126" s="211">
        <f t="shared" si="8"/>
        <v>4284.9999999999964</v>
      </c>
      <c r="G126" s="122">
        <f t="shared" si="7"/>
        <v>30084.05</v>
      </c>
      <c r="H126" s="123"/>
      <c r="I126" s="13"/>
      <c r="J126" s="13"/>
      <c r="K126" s="13"/>
      <c r="L126" s="13"/>
      <c r="M126" s="13"/>
      <c r="N126" s="13"/>
      <c r="O126" s="13"/>
      <c r="P126" s="13"/>
      <c r="Q126" s="13">
        <v>-25</v>
      </c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4"/>
      <c r="AD126" s="133"/>
      <c r="AE126" s="133"/>
      <c r="AF126" s="133"/>
      <c r="AG126" s="133"/>
      <c r="AH126" s="133"/>
      <c r="AI126" s="133"/>
      <c r="AJ126" s="127"/>
      <c r="AK126" s="128"/>
    </row>
    <row r="127" spans="1:37" x14ac:dyDescent="0.25">
      <c r="A127" s="132">
        <v>43494</v>
      </c>
      <c r="B127" s="111" t="s">
        <v>161</v>
      </c>
      <c r="C127" s="111" t="s">
        <v>54</v>
      </c>
      <c r="D127" s="112" t="s">
        <v>155</v>
      </c>
      <c r="E127" s="113">
        <v>-182</v>
      </c>
      <c r="F127" s="211">
        <f t="shared" si="8"/>
        <v>4102.9999999999964</v>
      </c>
      <c r="G127" s="122">
        <f t="shared" si="7"/>
        <v>30084.05</v>
      </c>
      <c r="H127" s="123"/>
      <c r="I127" s="13"/>
      <c r="J127" s="13"/>
      <c r="K127" s="13"/>
      <c r="L127" s="13"/>
      <c r="M127" s="13"/>
      <c r="N127" s="13"/>
      <c r="O127" s="13"/>
      <c r="P127" s="13"/>
      <c r="Q127" s="13">
        <v>-182</v>
      </c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4"/>
      <c r="AD127" s="133"/>
      <c r="AE127" s="133"/>
      <c r="AF127" s="133"/>
      <c r="AG127" s="133"/>
      <c r="AH127" s="133"/>
      <c r="AI127" s="133"/>
      <c r="AJ127" s="127"/>
      <c r="AK127" s="128"/>
    </row>
    <row r="128" spans="1:37" x14ac:dyDescent="0.25">
      <c r="A128" s="132">
        <v>43495</v>
      </c>
      <c r="B128" s="111" t="s">
        <v>162</v>
      </c>
      <c r="C128" s="111" t="s">
        <v>109</v>
      </c>
      <c r="D128" s="112" t="s">
        <v>155</v>
      </c>
      <c r="E128" s="113">
        <v>-129.55000000000001</v>
      </c>
      <c r="F128" s="211">
        <f t="shared" si="8"/>
        <v>3973.4499999999962</v>
      </c>
      <c r="G128" s="122">
        <f t="shared" si="7"/>
        <v>30084.05</v>
      </c>
      <c r="H128" s="12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>
        <v>-129.55000000000001</v>
      </c>
      <c r="T128" s="13"/>
      <c r="U128" s="13"/>
      <c r="V128" s="13"/>
      <c r="W128" s="13"/>
      <c r="X128" s="13"/>
      <c r="Y128" s="13"/>
      <c r="Z128" s="13"/>
      <c r="AA128" s="13"/>
      <c r="AB128" s="13"/>
      <c r="AC128" s="14"/>
      <c r="AD128" s="133"/>
      <c r="AE128" s="133"/>
      <c r="AF128" s="133"/>
      <c r="AG128" s="133"/>
      <c r="AH128" s="133"/>
      <c r="AI128" s="133"/>
      <c r="AJ128" s="127"/>
      <c r="AK128" s="128"/>
    </row>
    <row r="129" spans="1:37" x14ac:dyDescent="0.25">
      <c r="A129" s="132">
        <v>43495</v>
      </c>
      <c r="B129" s="111" t="s">
        <v>163</v>
      </c>
      <c r="C129" s="111" t="s">
        <v>54</v>
      </c>
      <c r="D129" s="112" t="s">
        <v>155</v>
      </c>
      <c r="E129" s="113">
        <v>-112</v>
      </c>
      <c r="F129" s="211">
        <f t="shared" si="8"/>
        <v>3861.4499999999962</v>
      </c>
      <c r="G129" s="122">
        <f t="shared" si="7"/>
        <v>30084.05</v>
      </c>
      <c r="H129" s="123"/>
      <c r="I129" s="13"/>
      <c r="J129" s="13"/>
      <c r="K129" s="13"/>
      <c r="L129" s="13"/>
      <c r="M129" s="13"/>
      <c r="N129" s="13"/>
      <c r="O129" s="13"/>
      <c r="P129" s="13"/>
      <c r="Q129" s="13">
        <v>-112</v>
      </c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4"/>
      <c r="AD129" s="133"/>
      <c r="AE129" s="133"/>
      <c r="AF129" s="133"/>
      <c r="AG129" s="133"/>
      <c r="AH129" s="133"/>
      <c r="AI129" s="133"/>
      <c r="AJ129" s="127"/>
      <c r="AK129" s="128"/>
    </row>
    <row r="130" spans="1:37" x14ac:dyDescent="0.25">
      <c r="A130" s="132">
        <v>43498</v>
      </c>
      <c r="B130" s="111" t="s">
        <v>164</v>
      </c>
      <c r="C130" s="111" t="s">
        <v>54</v>
      </c>
      <c r="D130" s="112" t="s">
        <v>155</v>
      </c>
      <c r="E130" s="113">
        <v>-4.5</v>
      </c>
      <c r="F130" s="211">
        <f t="shared" si="8"/>
        <v>3856.9499999999962</v>
      </c>
      <c r="G130" s="122">
        <f t="shared" si="7"/>
        <v>30084.05</v>
      </c>
      <c r="H130" s="12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>
        <v>-4.5</v>
      </c>
      <c r="X130" s="13"/>
      <c r="Y130" s="13"/>
      <c r="Z130" s="13"/>
      <c r="AA130" s="13"/>
      <c r="AB130" s="13"/>
      <c r="AC130" s="14"/>
      <c r="AD130" s="133"/>
      <c r="AE130" s="133"/>
      <c r="AF130" s="133"/>
      <c r="AG130" s="133"/>
      <c r="AH130" s="133"/>
      <c r="AI130" s="133"/>
      <c r="AJ130" s="127"/>
      <c r="AK130" s="128"/>
    </row>
    <row r="131" spans="1:37" x14ac:dyDescent="0.25">
      <c r="A131" s="132">
        <v>43500</v>
      </c>
      <c r="B131" s="111" t="s">
        <v>165</v>
      </c>
      <c r="C131" s="111" t="s">
        <v>54</v>
      </c>
      <c r="D131" s="112" t="s">
        <v>166</v>
      </c>
      <c r="E131" s="113">
        <v>10</v>
      </c>
      <c r="F131" s="211">
        <f t="shared" si="8"/>
        <v>3866.9499999999962</v>
      </c>
      <c r="G131" s="122">
        <f t="shared" si="7"/>
        <v>30084.05</v>
      </c>
      <c r="H131" s="123"/>
      <c r="I131" s="13"/>
      <c r="J131" s="13">
        <v>10</v>
      </c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4"/>
      <c r="AD131" s="133"/>
      <c r="AE131" s="133"/>
      <c r="AF131" s="133"/>
      <c r="AG131" s="133"/>
      <c r="AH131" s="133"/>
      <c r="AI131" s="133"/>
      <c r="AJ131" s="127"/>
      <c r="AK131" s="128"/>
    </row>
    <row r="132" spans="1:37" x14ac:dyDescent="0.25">
      <c r="A132" s="132">
        <v>43501</v>
      </c>
      <c r="B132" s="111" t="s">
        <v>167</v>
      </c>
      <c r="C132" s="111" t="s">
        <v>54</v>
      </c>
      <c r="D132" s="112" t="s">
        <v>155</v>
      </c>
      <c r="E132" s="113">
        <v>-180</v>
      </c>
      <c r="F132" s="211">
        <f t="shared" si="8"/>
        <v>3686.9499999999962</v>
      </c>
      <c r="G132" s="122">
        <f t="shared" ref="G132:G196" si="9">IF(B132=0, " ", G131+SUM(AD132:AI132))</f>
        <v>30084.05</v>
      </c>
      <c r="H132" s="123"/>
      <c r="I132" s="13"/>
      <c r="J132" s="13"/>
      <c r="K132" s="13"/>
      <c r="L132" s="13"/>
      <c r="M132" s="13"/>
      <c r="N132" s="13"/>
      <c r="O132" s="13"/>
      <c r="P132" s="13"/>
      <c r="Q132" s="13">
        <v>-180</v>
      </c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4"/>
      <c r="AD132" s="133"/>
      <c r="AE132" s="133"/>
      <c r="AF132" s="133"/>
      <c r="AG132" s="133"/>
      <c r="AH132" s="133"/>
      <c r="AI132" s="133"/>
      <c r="AJ132" s="127"/>
      <c r="AK132" s="128"/>
    </row>
    <row r="133" spans="1:37" x14ac:dyDescent="0.25">
      <c r="A133" s="132">
        <v>43501</v>
      </c>
      <c r="B133" s="111" t="s">
        <v>168</v>
      </c>
      <c r="C133" s="111" t="s">
        <v>54</v>
      </c>
      <c r="D133" s="112" t="s">
        <v>155</v>
      </c>
      <c r="E133" s="113">
        <v>-120</v>
      </c>
      <c r="F133" s="211">
        <f t="shared" si="8"/>
        <v>3566.9499999999962</v>
      </c>
      <c r="G133" s="122">
        <f t="shared" si="9"/>
        <v>30084.05</v>
      </c>
      <c r="H133" s="123"/>
      <c r="I133" s="13"/>
      <c r="J133" s="13"/>
      <c r="K133" s="13"/>
      <c r="L133" s="13"/>
      <c r="M133" s="13"/>
      <c r="N133" s="13"/>
      <c r="O133" s="13"/>
      <c r="P133" s="13"/>
      <c r="Q133" s="13">
        <v>-120</v>
      </c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4"/>
      <c r="AD133" s="133"/>
      <c r="AE133" s="133"/>
      <c r="AF133" s="133"/>
      <c r="AG133" s="133"/>
      <c r="AH133" s="133"/>
      <c r="AI133" s="133"/>
      <c r="AJ133" s="127"/>
      <c r="AK133" s="128"/>
    </row>
    <row r="134" spans="1:37" x14ac:dyDescent="0.25">
      <c r="A134" s="132">
        <v>43501</v>
      </c>
      <c r="B134" s="111" t="s">
        <v>169</v>
      </c>
      <c r="C134" s="111" t="s">
        <v>54</v>
      </c>
      <c r="D134" s="112" t="s">
        <v>155</v>
      </c>
      <c r="E134" s="113">
        <v>-38.65</v>
      </c>
      <c r="F134" s="211">
        <f t="shared" si="8"/>
        <v>3528.2999999999961</v>
      </c>
      <c r="G134" s="122">
        <f t="shared" si="9"/>
        <v>30084.05</v>
      </c>
      <c r="H134" s="12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>
        <v>-38.65</v>
      </c>
      <c r="X134" s="13"/>
      <c r="Y134" s="13"/>
      <c r="Z134" s="13"/>
      <c r="AA134" s="13"/>
      <c r="AB134" s="13"/>
      <c r="AC134" s="14"/>
      <c r="AD134" s="133"/>
      <c r="AE134" s="133"/>
      <c r="AF134" s="133"/>
      <c r="AG134" s="133"/>
      <c r="AH134" s="133"/>
      <c r="AI134" s="133"/>
      <c r="AJ134" s="127"/>
      <c r="AK134" s="128"/>
    </row>
    <row r="135" spans="1:37" x14ac:dyDescent="0.25">
      <c r="A135" s="132">
        <v>43501</v>
      </c>
      <c r="B135" s="111" t="s">
        <v>170</v>
      </c>
      <c r="C135" s="111" t="s">
        <v>54</v>
      </c>
      <c r="D135" s="112" t="s">
        <v>155</v>
      </c>
      <c r="E135" s="113">
        <v>-281.08</v>
      </c>
      <c r="F135" s="211">
        <f t="shared" si="8"/>
        <v>3247.2199999999962</v>
      </c>
      <c r="G135" s="122">
        <f t="shared" si="9"/>
        <v>30084.05</v>
      </c>
      <c r="H135" s="12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>
        <v>-281.08</v>
      </c>
      <c r="T135" s="13"/>
      <c r="U135" s="13"/>
      <c r="V135" s="13"/>
      <c r="W135" s="13"/>
      <c r="X135" s="13"/>
      <c r="Y135" s="13"/>
      <c r="Z135" s="13"/>
      <c r="AA135" s="13"/>
      <c r="AB135" s="13"/>
      <c r="AC135" s="14"/>
      <c r="AD135" s="133"/>
      <c r="AE135" s="133"/>
      <c r="AF135" s="133"/>
      <c r="AG135" s="133"/>
      <c r="AH135" s="133"/>
      <c r="AI135" s="133"/>
      <c r="AJ135" s="127"/>
      <c r="AK135" s="128"/>
    </row>
    <row r="136" spans="1:37" x14ac:dyDescent="0.25">
      <c r="A136" s="132">
        <v>43501</v>
      </c>
      <c r="B136" s="111" t="s">
        <v>171</v>
      </c>
      <c r="C136" s="111" t="s">
        <v>54</v>
      </c>
      <c r="D136" s="112" t="s">
        <v>155</v>
      </c>
      <c r="E136" s="113">
        <v>-4</v>
      </c>
      <c r="F136" s="211">
        <f t="shared" si="8"/>
        <v>3243.2199999999962</v>
      </c>
      <c r="G136" s="122">
        <f t="shared" si="9"/>
        <v>30084.05</v>
      </c>
      <c r="H136" s="12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>
        <v>-4</v>
      </c>
      <c r="T136" s="13"/>
      <c r="U136" s="13"/>
      <c r="V136" s="13"/>
      <c r="W136" s="13"/>
      <c r="X136" s="13"/>
      <c r="Y136" s="13"/>
      <c r="Z136" s="13"/>
      <c r="AA136" s="13"/>
      <c r="AB136" s="13"/>
      <c r="AC136" s="14"/>
      <c r="AD136" s="133"/>
      <c r="AE136" s="133"/>
      <c r="AF136" s="133"/>
      <c r="AG136" s="133"/>
      <c r="AH136" s="133"/>
      <c r="AI136" s="133"/>
      <c r="AJ136" s="127"/>
      <c r="AK136" s="128"/>
    </row>
    <row r="137" spans="1:37" x14ac:dyDescent="0.25">
      <c r="A137" s="132">
        <v>43504</v>
      </c>
      <c r="B137" s="111" t="s">
        <v>56</v>
      </c>
      <c r="C137" s="111" t="s">
        <v>54</v>
      </c>
      <c r="D137" s="112" t="s">
        <v>155</v>
      </c>
      <c r="E137" s="113">
        <v>-6</v>
      </c>
      <c r="F137" s="211">
        <f t="shared" si="8"/>
        <v>3237.2199999999962</v>
      </c>
      <c r="G137" s="122">
        <f t="shared" si="9"/>
        <v>30084.05</v>
      </c>
      <c r="H137" s="123"/>
      <c r="I137" s="13"/>
      <c r="J137" s="13"/>
      <c r="K137" s="13"/>
      <c r="L137" s="13"/>
      <c r="M137" s="13">
        <v>-6</v>
      </c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4"/>
      <c r="AD137" s="133"/>
      <c r="AE137" s="133"/>
      <c r="AF137" s="133"/>
      <c r="AG137" s="133"/>
      <c r="AH137" s="133"/>
      <c r="AI137" s="133"/>
      <c r="AJ137" s="127"/>
      <c r="AK137" s="128"/>
    </row>
    <row r="138" spans="1:37" x14ac:dyDescent="0.25">
      <c r="A138" s="132">
        <v>43505</v>
      </c>
      <c r="B138" s="111" t="s">
        <v>172</v>
      </c>
      <c r="C138" s="111" t="s">
        <v>54</v>
      </c>
      <c r="D138" s="112" t="s">
        <v>155</v>
      </c>
      <c r="E138" s="113">
        <v>-53</v>
      </c>
      <c r="F138" s="211">
        <f t="shared" si="8"/>
        <v>3184.2199999999962</v>
      </c>
      <c r="G138" s="122">
        <f t="shared" si="9"/>
        <v>30084.05</v>
      </c>
      <c r="H138" s="12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>
        <v>-53</v>
      </c>
      <c r="X138" s="13"/>
      <c r="Y138" s="13"/>
      <c r="Z138" s="13"/>
      <c r="AA138" s="13"/>
      <c r="AB138" s="13"/>
      <c r="AC138" s="14"/>
      <c r="AD138" s="133"/>
      <c r="AE138" s="133"/>
      <c r="AF138" s="133"/>
      <c r="AG138" s="133"/>
      <c r="AH138" s="133"/>
      <c r="AI138" s="133"/>
      <c r="AJ138" s="127"/>
      <c r="AK138" s="128"/>
    </row>
    <row r="139" spans="1:37" x14ac:dyDescent="0.25">
      <c r="A139" s="132">
        <v>43509</v>
      </c>
      <c r="B139" s="111" t="s">
        <v>173</v>
      </c>
      <c r="C139" s="111" t="s">
        <v>54</v>
      </c>
      <c r="D139" s="112" t="s">
        <v>155</v>
      </c>
      <c r="E139" s="113">
        <v>-120</v>
      </c>
      <c r="F139" s="211">
        <f t="shared" si="8"/>
        <v>3064.2199999999962</v>
      </c>
      <c r="G139" s="122">
        <f t="shared" si="9"/>
        <v>30084.05</v>
      </c>
      <c r="H139" s="123"/>
      <c r="I139" s="13"/>
      <c r="J139" s="13"/>
      <c r="K139" s="13"/>
      <c r="L139" s="13"/>
      <c r="M139" s="13"/>
      <c r="N139" s="13"/>
      <c r="O139" s="13"/>
      <c r="P139" s="13"/>
      <c r="Q139" s="13">
        <v>-120</v>
      </c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4"/>
      <c r="AD139" s="133"/>
      <c r="AE139" s="133"/>
      <c r="AF139" s="133"/>
      <c r="AG139" s="133"/>
      <c r="AH139" s="133"/>
      <c r="AI139" s="133"/>
      <c r="AJ139" s="127"/>
      <c r="AK139" s="128"/>
    </row>
    <row r="140" spans="1:37" x14ac:dyDescent="0.25">
      <c r="A140" s="132">
        <v>43509</v>
      </c>
      <c r="B140" s="111" t="s">
        <v>174</v>
      </c>
      <c r="C140" s="111" t="s">
        <v>54</v>
      </c>
      <c r="D140" s="112" t="s">
        <v>155</v>
      </c>
      <c r="E140" s="113">
        <v>-100.48</v>
      </c>
      <c r="F140" s="211">
        <f t="shared" si="8"/>
        <v>2963.7399999999961</v>
      </c>
      <c r="G140" s="122">
        <f t="shared" si="9"/>
        <v>30084.05</v>
      </c>
      <c r="H140" s="123"/>
      <c r="I140" s="13"/>
      <c r="J140" s="13"/>
      <c r="K140" s="13"/>
      <c r="L140" s="13"/>
      <c r="M140" s="13"/>
      <c r="N140" s="13"/>
      <c r="O140" s="13"/>
      <c r="P140" s="13">
        <v>-100.48</v>
      </c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4"/>
      <c r="AD140" s="133"/>
      <c r="AE140" s="133"/>
      <c r="AF140" s="133"/>
      <c r="AG140" s="133"/>
      <c r="AH140" s="133"/>
      <c r="AI140" s="133"/>
      <c r="AJ140" s="127"/>
      <c r="AK140" s="128"/>
    </row>
    <row r="141" spans="1:37" x14ac:dyDescent="0.25">
      <c r="A141" s="132">
        <v>43511</v>
      </c>
      <c r="B141" s="111" t="s">
        <v>79</v>
      </c>
      <c r="C141" s="111" t="s">
        <v>54</v>
      </c>
      <c r="D141" s="112" t="s">
        <v>155</v>
      </c>
      <c r="E141" s="113">
        <v>10</v>
      </c>
      <c r="F141" s="211">
        <f t="shared" ref="F141:F204" si="10">IF(E141=0,"",IF(D141&gt;0,IF(D141="CASH",F140,IF(D141="UNCASHED",F140,IF(D141="DONATION",F140,F140+E141))),F140))</f>
        <v>2973.7399999999961</v>
      </c>
      <c r="G141" s="122">
        <f t="shared" si="9"/>
        <v>30084.05</v>
      </c>
      <c r="H141" s="123"/>
      <c r="I141" s="13"/>
      <c r="J141" s="13"/>
      <c r="K141" s="13">
        <v>10</v>
      </c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4"/>
      <c r="AD141" s="133"/>
      <c r="AE141" s="133"/>
      <c r="AF141" s="133"/>
      <c r="AG141" s="133"/>
      <c r="AH141" s="133"/>
      <c r="AI141" s="133"/>
      <c r="AJ141" s="127"/>
      <c r="AK141" s="128"/>
    </row>
    <row r="142" spans="1:37" x14ac:dyDescent="0.25">
      <c r="A142" s="132">
        <v>43514</v>
      </c>
      <c r="B142" s="111" t="s">
        <v>141</v>
      </c>
      <c r="C142" s="111" t="s">
        <v>54</v>
      </c>
      <c r="D142" s="112" t="s">
        <v>155</v>
      </c>
      <c r="E142" s="113">
        <v>10</v>
      </c>
      <c r="F142" s="211">
        <f t="shared" si="10"/>
        <v>2983.7399999999961</v>
      </c>
      <c r="G142" s="122">
        <f t="shared" si="9"/>
        <v>30084.05</v>
      </c>
      <c r="H142" s="123"/>
      <c r="I142" s="13"/>
      <c r="J142" s="13"/>
      <c r="K142" s="13">
        <v>10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4"/>
      <c r="AD142" s="133"/>
      <c r="AE142" s="133"/>
      <c r="AF142" s="133"/>
      <c r="AG142" s="133"/>
      <c r="AH142" s="133"/>
      <c r="AI142" s="133"/>
      <c r="AJ142" s="127"/>
      <c r="AK142" s="128"/>
    </row>
    <row r="143" spans="1:37" x14ac:dyDescent="0.25">
      <c r="A143" s="132">
        <v>43518</v>
      </c>
      <c r="B143" s="111" t="s">
        <v>175</v>
      </c>
      <c r="C143" s="111" t="s">
        <v>54</v>
      </c>
      <c r="D143" s="112" t="s">
        <v>155</v>
      </c>
      <c r="E143" s="113">
        <v>1483.34</v>
      </c>
      <c r="F143" s="211">
        <f t="shared" si="10"/>
        <v>4467.0799999999963</v>
      </c>
      <c r="G143" s="122">
        <f t="shared" si="9"/>
        <v>30084.05</v>
      </c>
      <c r="H143" s="12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>
        <v>1483.34</v>
      </c>
      <c r="T143" s="13"/>
      <c r="U143" s="13"/>
      <c r="V143" s="13"/>
      <c r="W143" s="13"/>
      <c r="X143" s="13"/>
      <c r="Y143" s="13"/>
      <c r="Z143" s="13"/>
      <c r="AA143" s="13"/>
      <c r="AB143" s="13"/>
      <c r="AC143" s="14"/>
      <c r="AD143" s="133"/>
      <c r="AE143" s="133"/>
      <c r="AF143" s="133"/>
      <c r="AG143" s="133"/>
      <c r="AH143" s="133"/>
      <c r="AI143" s="133"/>
      <c r="AJ143" s="127"/>
      <c r="AK143" s="128"/>
    </row>
    <row r="144" spans="1:37" x14ac:dyDescent="0.25">
      <c r="A144" s="132">
        <v>43519</v>
      </c>
      <c r="B144" s="111" t="s">
        <v>176</v>
      </c>
      <c r="C144" s="111" t="s">
        <v>54</v>
      </c>
      <c r="D144" s="112" t="s">
        <v>155</v>
      </c>
      <c r="E144" s="113">
        <v>50</v>
      </c>
      <c r="F144" s="211">
        <f t="shared" si="10"/>
        <v>4517.0799999999963</v>
      </c>
      <c r="G144" s="122">
        <f t="shared" si="9"/>
        <v>30084.05</v>
      </c>
      <c r="H144" s="123"/>
      <c r="I144" s="13"/>
      <c r="J144" s="13"/>
      <c r="K144" s="13">
        <v>50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4"/>
      <c r="AD144" s="133"/>
      <c r="AE144" s="133"/>
      <c r="AF144" s="133"/>
      <c r="AG144" s="133"/>
      <c r="AH144" s="133"/>
      <c r="AI144" s="133"/>
      <c r="AJ144" s="127"/>
      <c r="AK144" s="128"/>
    </row>
    <row r="145" spans="1:37" x14ac:dyDescent="0.25">
      <c r="A145" s="132">
        <v>43520</v>
      </c>
      <c r="B145" s="111" t="s">
        <v>177</v>
      </c>
      <c r="C145" s="111" t="s">
        <v>54</v>
      </c>
      <c r="D145" s="112" t="s">
        <v>155</v>
      </c>
      <c r="E145" s="113">
        <v>-240</v>
      </c>
      <c r="F145" s="211">
        <f t="shared" si="10"/>
        <v>4277.0799999999963</v>
      </c>
      <c r="G145" s="122">
        <f t="shared" si="9"/>
        <v>30084.05</v>
      </c>
      <c r="H145" s="123"/>
      <c r="I145" s="13"/>
      <c r="J145" s="13"/>
      <c r="K145" s="13"/>
      <c r="L145" s="13"/>
      <c r="M145" s="13"/>
      <c r="N145" s="13"/>
      <c r="O145" s="13"/>
      <c r="P145" s="13"/>
      <c r="Q145" s="13">
        <v>-240</v>
      </c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4"/>
      <c r="AD145" s="133"/>
      <c r="AE145" s="133"/>
      <c r="AF145" s="133"/>
      <c r="AG145" s="133"/>
      <c r="AH145" s="133"/>
      <c r="AI145" s="133"/>
      <c r="AJ145" s="127"/>
      <c r="AK145" s="128"/>
    </row>
    <row r="146" spans="1:37" x14ac:dyDescent="0.25">
      <c r="A146" s="132">
        <v>43520</v>
      </c>
      <c r="B146" s="111" t="s">
        <v>178</v>
      </c>
      <c r="C146" s="111" t="s">
        <v>54</v>
      </c>
      <c r="D146" s="112" t="s">
        <v>155</v>
      </c>
      <c r="E146" s="113">
        <v>80</v>
      </c>
      <c r="F146" s="211">
        <f t="shared" si="10"/>
        <v>4357.0799999999963</v>
      </c>
      <c r="G146" s="122">
        <f t="shared" si="9"/>
        <v>30084.05</v>
      </c>
      <c r="H146" s="123"/>
      <c r="I146" s="13"/>
      <c r="J146" s="13"/>
      <c r="K146" s="13"/>
      <c r="L146" s="13"/>
      <c r="M146" s="13"/>
      <c r="N146" s="13"/>
      <c r="O146" s="13"/>
      <c r="P146" s="13"/>
      <c r="Q146" s="13">
        <v>80</v>
      </c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4"/>
      <c r="AD146" s="133"/>
      <c r="AE146" s="133"/>
      <c r="AF146" s="133"/>
      <c r="AG146" s="133"/>
      <c r="AH146" s="133"/>
      <c r="AI146" s="133"/>
      <c r="AJ146" s="127"/>
      <c r="AK146" s="128"/>
    </row>
    <row r="147" spans="1:37" x14ac:dyDescent="0.25">
      <c r="A147" s="132">
        <v>43528</v>
      </c>
      <c r="B147" s="111" t="s">
        <v>53</v>
      </c>
      <c r="C147" s="111" t="s">
        <v>54</v>
      </c>
      <c r="D147" s="112" t="s">
        <v>155</v>
      </c>
      <c r="E147" s="113">
        <v>10</v>
      </c>
      <c r="F147" s="211">
        <f t="shared" si="10"/>
        <v>4367.0799999999963</v>
      </c>
      <c r="G147" s="122">
        <f t="shared" si="9"/>
        <v>30084.05</v>
      </c>
      <c r="H147" s="123"/>
      <c r="I147" s="13"/>
      <c r="J147" s="13">
        <v>10</v>
      </c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4"/>
      <c r="AD147" s="133"/>
      <c r="AE147" s="133"/>
      <c r="AF147" s="133"/>
      <c r="AG147" s="133"/>
      <c r="AH147" s="133"/>
      <c r="AI147" s="133"/>
      <c r="AJ147" s="127"/>
      <c r="AK147" s="128"/>
    </row>
    <row r="148" spans="1:37" x14ac:dyDescent="0.25">
      <c r="A148" s="132">
        <v>43528</v>
      </c>
      <c r="B148" s="111" t="s">
        <v>179</v>
      </c>
      <c r="C148" s="111" t="s">
        <v>54</v>
      </c>
      <c r="D148" s="112" t="s">
        <v>155</v>
      </c>
      <c r="E148" s="113">
        <v>31</v>
      </c>
      <c r="F148" s="211">
        <f t="shared" si="10"/>
        <v>4398.0799999999963</v>
      </c>
      <c r="G148" s="122">
        <f t="shared" si="9"/>
        <v>30084.05</v>
      </c>
      <c r="H148" s="12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>
        <v>31</v>
      </c>
      <c r="V148" s="13"/>
      <c r="W148" s="13"/>
      <c r="X148" s="13"/>
      <c r="Y148" s="13"/>
      <c r="Z148" s="13"/>
      <c r="AA148" s="13"/>
      <c r="AB148" s="13"/>
      <c r="AC148" s="14"/>
      <c r="AD148" s="133"/>
      <c r="AE148" s="133"/>
      <c r="AF148" s="133"/>
      <c r="AG148" s="133"/>
      <c r="AH148" s="133"/>
      <c r="AI148" s="133"/>
      <c r="AJ148" s="127"/>
      <c r="AK148" s="128"/>
    </row>
    <row r="149" spans="1:37" x14ac:dyDescent="0.25">
      <c r="A149" s="132">
        <v>43528</v>
      </c>
      <c r="B149" s="111" t="s">
        <v>180</v>
      </c>
      <c r="C149" s="111" t="s">
        <v>54</v>
      </c>
      <c r="D149" s="112" t="s">
        <v>155</v>
      </c>
      <c r="E149" s="113">
        <v>-1732.5</v>
      </c>
      <c r="F149" s="211">
        <f t="shared" si="10"/>
        <v>2665.5799999999963</v>
      </c>
      <c r="G149" s="122">
        <f t="shared" si="9"/>
        <v>30084.05</v>
      </c>
      <c r="H149" s="12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>
        <v>-1732.5</v>
      </c>
      <c r="V149" s="13"/>
      <c r="W149" s="13"/>
      <c r="X149" s="13"/>
      <c r="Y149" s="13"/>
      <c r="Z149" s="13"/>
      <c r="AA149" s="13"/>
      <c r="AB149" s="13"/>
      <c r="AC149" s="14"/>
      <c r="AD149" s="133"/>
      <c r="AE149" s="133"/>
      <c r="AF149" s="133"/>
      <c r="AG149" s="133"/>
      <c r="AH149" s="133"/>
      <c r="AI149" s="133"/>
      <c r="AJ149" s="127"/>
      <c r="AK149" s="128"/>
    </row>
    <row r="150" spans="1:37" x14ac:dyDescent="0.25">
      <c r="A150" s="132">
        <v>43528</v>
      </c>
      <c r="B150" s="111" t="s">
        <v>181</v>
      </c>
      <c r="C150" s="111" t="s">
        <v>54</v>
      </c>
      <c r="D150" s="112" t="s">
        <v>155</v>
      </c>
      <c r="E150" s="113">
        <v>-50</v>
      </c>
      <c r="F150" s="211">
        <f t="shared" si="10"/>
        <v>2615.5799999999963</v>
      </c>
      <c r="G150" s="122">
        <f t="shared" si="9"/>
        <v>30084.05</v>
      </c>
      <c r="H150" s="123"/>
      <c r="I150" s="13"/>
      <c r="J150" s="13"/>
      <c r="K150" s="13"/>
      <c r="L150" s="13"/>
      <c r="M150" s="13"/>
      <c r="N150" s="13"/>
      <c r="O150" s="13"/>
      <c r="P150" s="13"/>
      <c r="Q150" s="13">
        <v>-50</v>
      </c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4"/>
      <c r="AD150" s="133"/>
      <c r="AE150" s="133"/>
      <c r="AF150" s="133"/>
      <c r="AG150" s="133"/>
      <c r="AH150" s="133"/>
      <c r="AI150" s="133"/>
      <c r="AJ150" s="127"/>
      <c r="AK150" s="128"/>
    </row>
    <row r="151" spans="1:37" x14ac:dyDescent="0.25">
      <c r="A151" s="132">
        <v>43529</v>
      </c>
      <c r="B151" s="111" t="s">
        <v>182</v>
      </c>
      <c r="C151" s="111" t="s">
        <v>54</v>
      </c>
      <c r="D151" s="112" t="s">
        <v>155</v>
      </c>
      <c r="E151" s="113">
        <v>43.25</v>
      </c>
      <c r="F151" s="211">
        <f t="shared" si="10"/>
        <v>2658.8299999999963</v>
      </c>
      <c r="G151" s="122">
        <f t="shared" si="9"/>
        <v>30084.05</v>
      </c>
      <c r="H151" s="12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>
        <v>43.25</v>
      </c>
      <c r="V151" s="13"/>
      <c r="W151" s="13"/>
      <c r="X151" s="13"/>
      <c r="Y151" s="13"/>
      <c r="Z151" s="13"/>
      <c r="AA151" s="13"/>
      <c r="AB151" s="13"/>
      <c r="AC151" s="14"/>
      <c r="AD151" s="133"/>
      <c r="AE151" s="133"/>
      <c r="AF151" s="133"/>
      <c r="AG151" s="133"/>
      <c r="AH151" s="133"/>
      <c r="AI151" s="133"/>
      <c r="AJ151" s="127"/>
      <c r="AK151" s="128"/>
    </row>
    <row r="152" spans="1:37" x14ac:dyDescent="0.25">
      <c r="A152" s="132">
        <v>43531</v>
      </c>
      <c r="B152" s="111" t="s">
        <v>183</v>
      </c>
      <c r="C152" s="111" t="s">
        <v>54</v>
      </c>
      <c r="D152" s="112" t="s">
        <v>155</v>
      </c>
      <c r="E152" s="113">
        <v>-10</v>
      </c>
      <c r="F152" s="211">
        <f t="shared" si="10"/>
        <v>2648.8299999999963</v>
      </c>
      <c r="G152" s="122">
        <f t="shared" si="9"/>
        <v>30084.05</v>
      </c>
      <c r="H152" s="123"/>
      <c r="I152" s="13"/>
      <c r="J152" s="13"/>
      <c r="K152" s="13"/>
      <c r="L152" s="13"/>
      <c r="M152" s="13"/>
      <c r="N152" s="13"/>
      <c r="O152" s="13"/>
      <c r="P152" s="13"/>
      <c r="Q152" s="13">
        <v>-10</v>
      </c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4"/>
      <c r="AD152" s="133"/>
      <c r="AE152" s="133"/>
      <c r="AF152" s="133"/>
      <c r="AG152" s="133"/>
      <c r="AH152" s="133"/>
      <c r="AI152" s="133"/>
      <c r="AJ152" s="127"/>
      <c r="AK152" s="128"/>
    </row>
    <row r="153" spans="1:37" x14ac:dyDescent="0.25">
      <c r="A153" s="132">
        <v>43534</v>
      </c>
      <c r="B153" s="111" t="s">
        <v>184</v>
      </c>
      <c r="C153" s="111" t="s">
        <v>54</v>
      </c>
      <c r="D153" s="134" t="s">
        <v>155</v>
      </c>
      <c r="E153" s="113">
        <v>-570</v>
      </c>
      <c r="F153" s="211">
        <f t="shared" si="10"/>
        <v>2078.8299999999963</v>
      </c>
      <c r="G153" s="122">
        <f t="shared" si="9"/>
        <v>30084.05</v>
      </c>
      <c r="H153" s="12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>
        <v>-570</v>
      </c>
      <c r="V153" s="13"/>
      <c r="W153" s="13"/>
      <c r="X153" s="13"/>
      <c r="Y153" s="13"/>
      <c r="Z153" s="13"/>
      <c r="AA153" s="13"/>
      <c r="AB153" s="13"/>
      <c r="AC153" s="14"/>
      <c r="AD153" s="133"/>
      <c r="AE153" s="133"/>
      <c r="AF153" s="133"/>
      <c r="AG153" s="133"/>
      <c r="AH153" s="133"/>
      <c r="AI153" s="133"/>
      <c r="AJ153" s="127"/>
      <c r="AK153" s="128"/>
    </row>
    <row r="154" spans="1:37" x14ac:dyDescent="0.25">
      <c r="A154" s="132">
        <v>43535</v>
      </c>
      <c r="B154" s="111" t="s">
        <v>56</v>
      </c>
      <c r="C154" s="111" t="s">
        <v>54</v>
      </c>
      <c r="D154" s="112" t="s">
        <v>155</v>
      </c>
      <c r="E154" s="113">
        <v>-6</v>
      </c>
      <c r="F154" s="211">
        <f t="shared" si="10"/>
        <v>2072.8299999999963</v>
      </c>
      <c r="G154" s="122">
        <f t="shared" si="9"/>
        <v>30084.05</v>
      </c>
      <c r="H154" s="123"/>
      <c r="I154" s="13"/>
      <c r="J154" s="13"/>
      <c r="K154" s="13"/>
      <c r="L154" s="13"/>
      <c r="M154" s="13">
        <v>-6</v>
      </c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4"/>
      <c r="AD154" s="133"/>
      <c r="AE154" s="133"/>
      <c r="AF154" s="133"/>
      <c r="AG154" s="133"/>
      <c r="AH154" s="133"/>
      <c r="AI154" s="133"/>
      <c r="AJ154" s="127"/>
      <c r="AK154" s="128"/>
    </row>
    <row r="155" spans="1:37" x14ac:dyDescent="0.25">
      <c r="A155" s="132">
        <v>43535</v>
      </c>
      <c r="B155" s="111" t="s">
        <v>185</v>
      </c>
      <c r="C155" s="111" t="s">
        <v>54</v>
      </c>
      <c r="D155" s="112" t="s">
        <v>155</v>
      </c>
      <c r="E155" s="113">
        <v>1600</v>
      </c>
      <c r="F155" s="211">
        <f t="shared" si="10"/>
        <v>3672.8299999999963</v>
      </c>
      <c r="G155" s="122">
        <f t="shared" si="9"/>
        <v>28484.05</v>
      </c>
      <c r="H155" s="123">
        <v>1600</v>
      </c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4"/>
      <c r="AD155" s="133"/>
      <c r="AE155" s="133">
        <v>-1600</v>
      </c>
      <c r="AF155" s="133"/>
      <c r="AG155" s="133"/>
      <c r="AH155" s="133"/>
      <c r="AI155" s="133"/>
      <c r="AJ155" s="127"/>
      <c r="AK155" s="128"/>
    </row>
    <row r="156" spans="1:37" x14ac:dyDescent="0.25">
      <c r="A156" s="132">
        <v>43539</v>
      </c>
      <c r="B156" s="111" t="s">
        <v>79</v>
      </c>
      <c r="C156" s="111" t="s">
        <v>54</v>
      </c>
      <c r="D156" s="112" t="s">
        <v>155</v>
      </c>
      <c r="E156" s="113">
        <v>10</v>
      </c>
      <c r="F156" s="211">
        <f t="shared" si="10"/>
        <v>3682.8299999999963</v>
      </c>
      <c r="G156" s="122">
        <f t="shared" si="9"/>
        <v>28484.05</v>
      </c>
      <c r="H156" s="123"/>
      <c r="I156" s="13"/>
      <c r="J156" s="13"/>
      <c r="K156" s="13">
        <v>10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4"/>
      <c r="AD156" s="133"/>
      <c r="AE156" s="133"/>
      <c r="AF156" s="133"/>
      <c r="AG156" s="133"/>
      <c r="AH156" s="133"/>
      <c r="AI156" s="133"/>
      <c r="AJ156" s="127"/>
      <c r="AK156" s="128"/>
    </row>
    <row r="157" spans="1:37" x14ac:dyDescent="0.25">
      <c r="A157" s="132">
        <v>43542</v>
      </c>
      <c r="B157" s="111" t="s">
        <v>141</v>
      </c>
      <c r="C157" s="111" t="s">
        <v>54</v>
      </c>
      <c r="D157" s="112" t="s">
        <v>155</v>
      </c>
      <c r="E157" s="113">
        <v>10</v>
      </c>
      <c r="F157" s="211">
        <f t="shared" si="10"/>
        <v>3692.8299999999963</v>
      </c>
      <c r="G157" s="122">
        <f t="shared" si="9"/>
        <v>28484.05</v>
      </c>
      <c r="H157" s="123"/>
      <c r="I157" s="13"/>
      <c r="J157" s="13"/>
      <c r="K157" s="13">
        <v>10</v>
      </c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4"/>
      <c r="AD157" s="133"/>
      <c r="AE157" s="133"/>
      <c r="AF157" s="133"/>
      <c r="AG157" s="133"/>
      <c r="AH157" s="133"/>
      <c r="AI157" s="133"/>
      <c r="AJ157" s="127"/>
      <c r="AK157" s="128"/>
    </row>
    <row r="158" spans="1:37" x14ac:dyDescent="0.25">
      <c r="A158" s="132">
        <v>43548</v>
      </c>
      <c r="B158" s="111" t="s">
        <v>186</v>
      </c>
      <c r="C158" s="111" t="s">
        <v>54</v>
      </c>
      <c r="D158" s="112" t="s">
        <v>155</v>
      </c>
      <c r="E158" s="113">
        <v>-490</v>
      </c>
      <c r="F158" s="211">
        <f t="shared" si="10"/>
        <v>3202.8299999999963</v>
      </c>
      <c r="G158" s="122">
        <f t="shared" si="9"/>
        <v>28484.05</v>
      </c>
      <c r="H158" s="12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>
        <v>-490</v>
      </c>
      <c r="V158" s="13"/>
      <c r="W158" s="13"/>
      <c r="X158" s="13"/>
      <c r="Y158" s="13"/>
      <c r="Z158" s="13"/>
      <c r="AA158" s="13"/>
      <c r="AB158" s="13"/>
      <c r="AC158" s="14"/>
      <c r="AD158" s="133"/>
      <c r="AE158" s="133"/>
      <c r="AF158" s="133"/>
      <c r="AG158" s="133"/>
      <c r="AH158" s="133"/>
      <c r="AI158" s="133"/>
      <c r="AJ158" s="127"/>
      <c r="AK158" s="128"/>
    </row>
    <row r="159" spans="1:37" x14ac:dyDescent="0.25">
      <c r="A159" s="132">
        <v>43549</v>
      </c>
      <c r="B159" s="111" t="s">
        <v>187</v>
      </c>
      <c r="C159" s="111" t="s">
        <v>54</v>
      </c>
      <c r="D159" s="112" t="s">
        <v>155</v>
      </c>
      <c r="E159" s="113">
        <v>-214</v>
      </c>
      <c r="F159" s="211">
        <f t="shared" si="10"/>
        <v>2988.8299999999963</v>
      </c>
      <c r="G159" s="122">
        <f t="shared" si="9"/>
        <v>28484.05</v>
      </c>
      <c r="H159" s="123"/>
      <c r="I159" s="13"/>
      <c r="J159" s="13"/>
      <c r="K159" s="13"/>
      <c r="L159" s="13"/>
      <c r="M159" s="13"/>
      <c r="N159" s="13"/>
      <c r="O159" s="13"/>
      <c r="P159" s="60"/>
      <c r="Q159" s="13">
        <v>-214</v>
      </c>
      <c r="R159" s="13"/>
      <c r="S159" s="56"/>
      <c r="T159" s="13"/>
      <c r="U159" s="13"/>
      <c r="V159" s="13"/>
      <c r="W159" s="13"/>
      <c r="X159" s="13"/>
      <c r="Y159" s="13"/>
      <c r="Z159" s="60"/>
      <c r="AA159" s="13"/>
      <c r="AB159" s="13"/>
      <c r="AC159" s="14"/>
      <c r="AD159" s="133"/>
      <c r="AE159" s="133"/>
      <c r="AF159" s="133"/>
      <c r="AG159" s="133"/>
      <c r="AH159" s="133"/>
      <c r="AI159" s="133"/>
      <c r="AJ159" s="127"/>
      <c r="AK159" s="128"/>
    </row>
    <row r="160" spans="1:37" x14ac:dyDescent="0.25">
      <c r="A160" s="132">
        <v>43553</v>
      </c>
      <c r="B160" s="111" t="s">
        <v>260</v>
      </c>
      <c r="C160" s="111" t="s">
        <v>54</v>
      </c>
      <c r="D160" s="112" t="s">
        <v>155</v>
      </c>
      <c r="E160" s="113">
        <v>45</v>
      </c>
      <c r="F160" s="211">
        <f t="shared" si="10"/>
        <v>3033.8299999999963</v>
      </c>
      <c r="G160" s="122">
        <f t="shared" si="9"/>
        <v>28484.05</v>
      </c>
      <c r="H160" s="12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>
        <v>45</v>
      </c>
      <c r="AB160" s="13"/>
      <c r="AC160" s="14"/>
      <c r="AD160" s="133"/>
      <c r="AE160" s="133"/>
      <c r="AF160" s="133"/>
      <c r="AG160" s="133"/>
      <c r="AH160" s="133"/>
      <c r="AI160" s="133"/>
      <c r="AJ160" s="127"/>
      <c r="AK160" s="128"/>
    </row>
    <row r="161" spans="1:37" x14ac:dyDescent="0.25">
      <c r="A161" s="132">
        <v>43555</v>
      </c>
      <c r="B161" s="111" t="s">
        <v>261</v>
      </c>
      <c r="C161" s="111" t="s">
        <v>54</v>
      </c>
      <c r="D161" s="112" t="s">
        <v>155</v>
      </c>
      <c r="E161" s="113">
        <v>44</v>
      </c>
      <c r="F161" s="211">
        <f t="shared" si="10"/>
        <v>3077.8299999999963</v>
      </c>
      <c r="G161" s="122">
        <f t="shared" si="9"/>
        <v>28484.05</v>
      </c>
      <c r="H161" s="123"/>
      <c r="I161" s="13"/>
      <c r="J161" s="13"/>
      <c r="K161" s="13"/>
      <c r="L161" s="13"/>
      <c r="M161" s="13"/>
      <c r="N161" s="13"/>
      <c r="O161" s="13"/>
      <c r="P161" s="13"/>
      <c r="Q161" s="13">
        <v>44</v>
      </c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4"/>
      <c r="AD161" s="133"/>
      <c r="AE161" s="133"/>
      <c r="AF161" s="133"/>
      <c r="AG161" s="133"/>
      <c r="AH161" s="133"/>
      <c r="AI161" s="133"/>
      <c r="AJ161" s="127"/>
      <c r="AK161" s="128"/>
    </row>
    <row r="162" spans="1:37" x14ac:dyDescent="0.25">
      <c r="A162" s="132">
        <v>43556</v>
      </c>
      <c r="B162" s="111" t="s">
        <v>262</v>
      </c>
      <c r="C162" s="111" t="s">
        <v>54</v>
      </c>
      <c r="D162" s="112" t="s">
        <v>155</v>
      </c>
      <c r="E162" s="113">
        <v>350</v>
      </c>
      <c r="F162" s="211">
        <f t="shared" si="10"/>
        <v>3427.8299999999963</v>
      </c>
      <c r="G162" s="122">
        <f t="shared" si="9"/>
        <v>28484.05</v>
      </c>
      <c r="H162" s="123"/>
      <c r="I162" s="13"/>
      <c r="J162" s="13"/>
      <c r="K162" s="13"/>
      <c r="L162" s="13"/>
      <c r="M162" s="13"/>
      <c r="N162" s="13"/>
      <c r="O162" s="13"/>
      <c r="P162" s="13"/>
      <c r="Q162" s="13">
        <v>350</v>
      </c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4"/>
      <c r="AD162" s="133"/>
      <c r="AE162" s="133"/>
      <c r="AF162" s="133"/>
      <c r="AG162" s="133"/>
      <c r="AH162" s="133"/>
      <c r="AI162" s="133"/>
      <c r="AJ162" s="127"/>
      <c r="AK162" s="128"/>
    </row>
    <row r="163" spans="1:37" x14ac:dyDescent="0.25">
      <c r="A163" s="132">
        <v>43557</v>
      </c>
      <c r="B163" s="111" t="s">
        <v>263</v>
      </c>
      <c r="C163" s="111" t="s">
        <v>54</v>
      </c>
      <c r="D163" s="134" t="s">
        <v>155</v>
      </c>
      <c r="E163" s="113">
        <v>-1474</v>
      </c>
      <c r="F163" s="211">
        <f t="shared" si="10"/>
        <v>1953.8299999999963</v>
      </c>
      <c r="G163" s="122">
        <f t="shared" si="9"/>
        <v>28484.05</v>
      </c>
      <c r="H163" s="123"/>
      <c r="I163" s="13"/>
      <c r="J163" s="13"/>
      <c r="K163" s="13"/>
      <c r="L163" s="13"/>
      <c r="M163" s="13"/>
      <c r="N163" s="13"/>
      <c r="O163" s="13">
        <v>-1474</v>
      </c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4"/>
      <c r="AD163" s="133"/>
      <c r="AE163" s="133"/>
      <c r="AF163" s="133"/>
      <c r="AG163" s="133"/>
      <c r="AH163" s="133"/>
      <c r="AI163" s="133"/>
      <c r="AJ163" s="127"/>
      <c r="AK163" s="136"/>
    </row>
    <row r="164" spans="1:37" x14ac:dyDescent="0.25">
      <c r="A164" s="132">
        <v>43558</v>
      </c>
      <c r="B164" s="111" t="s">
        <v>89</v>
      </c>
      <c r="C164" s="111" t="s">
        <v>54</v>
      </c>
      <c r="D164" s="134" t="s">
        <v>155</v>
      </c>
      <c r="E164" s="113">
        <v>10</v>
      </c>
      <c r="F164" s="211">
        <f t="shared" si="10"/>
        <v>1963.8299999999963</v>
      </c>
      <c r="G164" s="122">
        <f t="shared" si="9"/>
        <v>28484.05</v>
      </c>
      <c r="H164" s="123"/>
      <c r="I164" s="13"/>
      <c r="J164" s="13">
        <v>10</v>
      </c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4"/>
      <c r="AD164" s="133"/>
      <c r="AE164" s="133"/>
      <c r="AF164" s="133"/>
      <c r="AG164" s="133"/>
      <c r="AH164" s="133"/>
      <c r="AI164" s="133"/>
      <c r="AJ164" s="127"/>
      <c r="AK164" s="128"/>
    </row>
    <row r="165" spans="1:37" x14ac:dyDescent="0.25">
      <c r="A165" s="132">
        <v>43561</v>
      </c>
      <c r="B165" s="111" t="s">
        <v>264</v>
      </c>
      <c r="C165" s="111" t="s">
        <v>54</v>
      </c>
      <c r="D165" s="134" t="s">
        <v>155</v>
      </c>
      <c r="E165" s="113">
        <v>20</v>
      </c>
      <c r="F165" s="211">
        <f t="shared" si="10"/>
        <v>1983.8299999999963</v>
      </c>
      <c r="G165" s="122">
        <f t="shared" si="9"/>
        <v>28484.05</v>
      </c>
      <c r="H165" s="123"/>
      <c r="I165" s="13"/>
      <c r="J165" s="13"/>
      <c r="K165" s="13"/>
      <c r="L165" s="13"/>
      <c r="M165" s="13"/>
      <c r="N165" s="13"/>
      <c r="O165" s="13"/>
      <c r="P165" s="13"/>
      <c r="Q165" s="13">
        <v>20</v>
      </c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4"/>
      <c r="AD165" s="133"/>
      <c r="AE165" s="133"/>
      <c r="AF165" s="133"/>
      <c r="AG165" s="133"/>
      <c r="AH165" s="133"/>
      <c r="AI165" s="133"/>
      <c r="AJ165" s="127"/>
      <c r="AK165" s="128"/>
    </row>
    <row r="166" spans="1:37" x14ac:dyDescent="0.25">
      <c r="A166" s="132">
        <v>43562</v>
      </c>
      <c r="B166" s="111" t="s">
        <v>265</v>
      </c>
      <c r="C166" s="111" t="s">
        <v>54</v>
      </c>
      <c r="D166" s="112" t="s">
        <v>155</v>
      </c>
      <c r="E166" s="113">
        <v>-1560</v>
      </c>
      <c r="F166" s="211">
        <f t="shared" si="10"/>
        <v>423.82999999999629</v>
      </c>
      <c r="G166" s="122">
        <f t="shared" si="9"/>
        <v>28484.05</v>
      </c>
      <c r="H166" s="123"/>
      <c r="I166" s="13"/>
      <c r="J166" s="13"/>
      <c r="K166" s="13"/>
      <c r="L166" s="13"/>
      <c r="M166" s="13"/>
      <c r="N166" s="13"/>
      <c r="O166" s="13"/>
      <c r="P166" s="13">
        <v>-1560</v>
      </c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4"/>
      <c r="AD166" s="133"/>
      <c r="AE166" s="133"/>
      <c r="AF166" s="133"/>
      <c r="AG166" s="133"/>
      <c r="AH166" s="133"/>
      <c r="AI166" s="133"/>
      <c r="AJ166" s="127"/>
      <c r="AK166" s="128"/>
    </row>
    <row r="167" spans="1:37" x14ac:dyDescent="0.25">
      <c r="A167" s="132">
        <v>43563</v>
      </c>
      <c r="B167" s="111" t="s">
        <v>56</v>
      </c>
      <c r="C167" s="111" t="s">
        <v>54</v>
      </c>
      <c r="D167" s="112" t="s">
        <v>155</v>
      </c>
      <c r="E167" s="113">
        <v>-6</v>
      </c>
      <c r="F167" s="211">
        <f t="shared" si="10"/>
        <v>417.82999999999629</v>
      </c>
      <c r="G167" s="122">
        <f t="shared" si="9"/>
        <v>28484.05</v>
      </c>
      <c r="H167" s="123"/>
      <c r="I167" s="13"/>
      <c r="J167" s="13"/>
      <c r="K167" s="13"/>
      <c r="L167" s="13"/>
      <c r="M167" s="13">
        <v>-6</v>
      </c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4"/>
      <c r="AD167" s="133"/>
      <c r="AE167" s="133"/>
      <c r="AF167" s="133"/>
      <c r="AG167" s="133"/>
      <c r="AH167" s="133"/>
      <c r="AI167" s="133"/>
      <c r="AJ167" s="127"/>
      <c r="AK167" s="128"/>
    </row>
    <row r="168" spans="1:37" x14ac:dyDescent="0.25">
      <c r="A168" s="132">
        <v>43566</v>
      </c>
      <c r="B168" s="111" t="s">
        <v>266</v>
      </c>
      <c r="C168" s="111" t="s">
        <v>54</v>
      </c>
      <c r="D168" s="112" t="s">
        <v>155</v>
      </c>
      <c r="E168" s="113">
        <v>2000</v>
      </c>
      <c r="F168" s="211">
        <f t="shared" si="10"/>
        <v>2417.8299999999963</v>
      </c>
      <c r="G168" s="122">
        <f t="shared" si="9"/>
        <v>26484.05</v>
      </c>
      <c r="H168" s="123">
        <v>2000</v>
      </c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4"/>
      <c r="AD168" s="133"/>
      <c r="AE168" s="133">
        <v>-2000</v>
      </c>
      <c r="AF168" s="133"/>
      <c r="AG168" s="133"/>
      <c r="AH168" s="133"/>
      <c r="AI168" s="133"/>
      <c r="AJ168" s="127"/>
      <c r="AK168" s="128"/>
    </row>
    <row r="169" spans="1:37" x14ac:dyDescent="0.25">
      <c r="A169" s="132">
        <v>43567</v>
      </c>
      <c r="B169" s="111" t="s">
        <v>267</v>
      </c>
      <c r="C169" s="111" t="s">
        <v>54</v>
      </c>
      <c r="D169" s="112" t="s">
        <v>155</v>
      </c>
      <c r="E169" s="113">
        <v>-416</v>
      </c>
      <c r="F169" s="211">
        <f t="shared" si="10"/>
        <v>2001.8299999999963</v>
      </c>
      <c r="G169" s="122">
        <f t="shared" si="9"/>
        <v>26484.05</v>
      </c>
      <c r="H169" s="123"/>
      <c r="I169" s="13"/>
      <c r="J169" s="13"/>
      <c r="K169" s="13"/>
      <c r="L169" s="13"/>
      <c r="M169" s="13"/>
      <c r="N169" s="13"/>
      <c r="O169" s="13"/>
      <c r="P169" s="13"/>
      <c r="Q169" s="13">
        <v>-416</v>
      </c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4"/>
      <c r="AD169" s="133"/>
      <c r="AE169" s="133"/>
      <c r="AF169" s="133"/>
      <c r="AG169" s="133"/>
      <c r="AH169" s="133"/>
      <c r="AI169" s="133"/>
      <c r="AJ169" s="127"/>
      <c r="AK169" s="128"/>
    </row>
    <row r="170" spans="1:37" x14ac:dyDescent="0.25">
      <c r="A170" s="132">
        <v>43567</v>
      </c>
      <c r="B170" s="139" t="s">
        <v>268</v>
      </c>
      <c r="C170" s="111" t="s">
        <v>54</v>
      </c>
      <c r="D170" s="112" t="s">
        <v>155</v>
      </c>
      <c r="E170" s="113">
        <v>-372.95</v>
      </c>
      <c r="F170" s="211">
        <f t="shared" si="10"/>
        <v>1628.8799999999962</v>
      </c>
      <c r="G170" s="122">
        <f t="shared" si="9"/>
        <v>26484.05</v>
      </c>
      <c r="H170" s="12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>
        <v>-372.95</v>
      </c>
      <c r="AB170" s="13"/>
      <c r="AC170" s="14"/>
      <c r="AD170" s="133"/>
      <c r="AE170" s="133"/>
      <c r="AF170" s="133"/>
      <c r="AG170" s="133"/>
      <c r="AH170" s="133"/>
      <c r="AI170" s="133"/>
      <c r="AJ170" s="127"/>
      <c r="AK170" s="128"/>
    </row>
    <row r="171" spans="1:37" x14ac:dyDescent="0.25">
      <c r="A171" s="132">
        <v>43567</v>
      </c>
      <c r="B171" s="111" t="s">
        <v>269</v>
      </c>
      <c r="C171" s="111" t="s">
        <v>54</v>
      </c>
      <c r="D171" s="112" t="s">
        <v>155</v>
      </c>
      <c r="E171" s="113">
        <v>-264.95</v>
      </c>
      <c r="F171" s="211">
        <f t="shared" si="10"/>
        <v>1363.9299999999962</v>
      </c>
      <c r="G171" s="122">
        <f t="shared" si="9"/>
        <v>26484.05</v>
      </c>
      <c r="H171" s="12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>
        <v>-264.95</v>
      </c>
      <c r="T171" s="13"/>
      <c r="U171" s="13"/>
      <c r="V171" s="13"/>
      <c r="W171" s="13"/>
      <c r="X171" s="13"/>
      <c r="Y171" s="13"/>
      <c r="Z171" s="13"/>
      <c r="AA171" s="13"/>
      <c r="AB171" s="13"/>
      <c r="AC171" s="14"/>
      <c r="AD171" s="133"/>
      <c r="AE171" s="133"/>
      <c r="AF171" s="133"/>
      <c r="AG171" s="133"/>
      <c r="AH171" s="133"/>
      <c r="AI171" s="133"/>
      <c r="AJ171" s="127"/>
      <c r="AK171" s="128"/>
    </row>
    <row r="172" spans="1:37" x14ac:dyDescent="0.25">
      <c r="A172" s="132">
        <v>43570</v>
      </c>
      <c r="B172" s="111" t="s">
        <v>79</v>
      </c>
      <c r="C172" s="111" t="s">
        <v>54</v>
      </c>
      <c r="D172" s="112" t="s">
        <v>155</v>
      </c>
      <c r="E172" s="113">
        <v>10</v>
      </c>
      <c r="F172" s="211">
        <f t="shared" si="10"/>
        <v>1373.9299999999962</v>
      </c>
      <c r="G172" s="122">
        <f t="shared" si="9"/>
        <v>26484.05</v>
      </c>
      <c r="H172" s="123"/>
      <c r="I172" s="13"/>
      <c r="J172" s="13"/>
      <c r="K172" s="13">
        <v>10</v>
      </c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4"/>
      <c r="AD172" s="133"/>
      <c r="AE172" s="133"/>
      <c r="AF172" s="133"/>
      <c r="AG172" s="133"/>
      <c r="AH172" s="133"/>
      <c r="AI172" s="133"/>
      <c r="AJ172" s="127"/>
      <c r="AK172" s="128"/>
    </row>
    <row r="173" spans="1:37" x14ac:dyDescent="0.25">
      <c r="A173" s="132">
        <v>43571</v>
      </c>
      <c r="B173" s="111" t="s">
        <v>270</v>
      </c>
      <c r="C173" s="111" t="s">
        <v>54</v>
      </c>
      <c r="D173" s="112" t="s">
        <v>155</v>
      </c>
      <c r="E173" s="113">
        <v>-14.95</v>
      </c>
      <c r="F173" s="211">
        <f t="shared" si="10"/>
        <v>1358.9799999999962</v>
      </c>
      <c r="G173" s="122">
        <f t="shared" si="9"/>
        <v>26484.05</v>
      </c>
      <c r="H173" s="123"/>
      <c r="I173" s="13"/>
      <c r="J173" s="13"/>
      <c r="K173" s="13"/>
      <c r="L173" s="13"/>
      <c r="M173" s="13"/>
      <c r="N173" s="13"/>
      <c r="O173" s="13"/>
      <c r="P173" s="13">
        <v>-14.95</v>
      </c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4"/>
      <c r="AD173" s="133"/>
      <c r="AE173" s="133"/>
      <c r="AF173" s="133"/>
      <c r="AG173" s="133"/>
      <c r="AH173" s="133"/>
      <c r="AI173" s="133"/>
      <c r="AJ173" s="127"/>
      <c r="AK173" s="128"/>
    </row>
    <row r="174" spans="1:37" x14ac:dyDescent="0.25">
      <c r="A174" s="132">
        <v>43573</v>
      </c>
      <c r="B174" s="111" t="s">
        <v>141</v>
      </c>
      <c r="C174" s="111" t="s">
        <v>54</v>
      </c>
      <c r="D174" s="112" t="s">
        <v>155</v>
      </c>
      <c r="E174" s="113">
        <v>10</v>
      </c>
      <c r="F174" s="211">
        <f t="shared" si="10"/>
        <v>1368.9799999999962</v>
      </c>
      <c r="G174" s="122">
        <f t="shared" si="9"/>
        <v>26484.05</v>
      </c>
      <c r="H174" s="123"/>
      <c r="I174" s="13"/>
      <c r="J174" s="13"/>
      <c r="K174" s="13">
        <v>10</v>
      </c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4"/>
      <c r="AD174" s="133"/>
      <c r="AE174" s="133"/>
      <c r="AF174" s="133"/>
      <c r="AG174" s="133"/>
      <c r="AH174" s="133"/>
      <c r="AI174" s="133"/>
      <c r="AJ174" s="127"/>
      <c r="AK174" s="128"/>
    </row>
    <row r="175" spans="1:37" x14ac:dyDescent="0.25">
      <c r="A175" s="132">
        <v>43582</v>
      </c>
      <c r="B175" s="111" t="s">
        <v>271</v>
      </c>
      <c r="C175" s="111" t="s">
        <v>54</v>
      </c>
      <c r="D175" s="112" t="s">
        <v>155</v>
      </c>
      <c r="E175" s="113">
        <v>-284.5</v>
      </c>
      <c r="F175" s="211">
        <f t="shared" si="10"/>
        <v>1084.4799999999962</v>
      </c>
      <c r="G175" s="122">
        <f t="shared" si="9"/>
        <v>26484.05</v>
      </c>
      <c r="H175" s="12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>
        <v>-284.5</v>
      </c>
      <c r="V175" s="13"/>
      <c r="W175" s="13"/>
      <c r="X175" s="13"/>
      <c r="Y175" s="13"/>
      <c r="Z175" s="13"/>
      <c r="AA175" s="13"/>
      <c r="AB175" s="13"/>
      <c r="AC175" s="14"/>
      <c r="AD175" s="133"/>
      <c r="AE175" s="133"/>
      <c r="AF175" s="133"/>
      <c r="AG175" s="133"/>
      <c r="AH175" s="133"/>
      <c r="AI175" s="133"/>
      <c r="AJ175" s="127"/>
      <c r="AK175" s="128"/>
    </row>
    <row r="176" spans="1:37" x14ac:dyDescent="0.25">
      <c r="A176" s="132">
        <v>43584</v>
      </c>
      <c r="B176" s="111" t="s">
        <v>272</v>
      </c>
      <c r="C176" s="111" t="s">
        <v>54</v>
      </c>
      <c r="D176" s="112" t="s">
        <v>155</v>
      </c>
      <c r="E176" s="113">
        <v>1125</v>
      </c>
      <c r="F176" s="211">
        <f t="shared" si="10"/>
        <v>2209.4799999999959</v>
      </c>
      <c r="G176" s="122">
        <f t="shared" si="9"/>
        <v>26484.05</v>
      </c>
      <c r="H176" s="123"/>
      <c r="I176" s="13"/>
      <c r="J176" s="13">
        <v>1125</v>
      </c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4"/>
      <c r="AD176" s="133"/>
      <c r="AE176" s="133"/>
      <c r="AF176" s="133"/>
      <c r="AG176" s="133"/>
      <c r="AH176" s="133"/>
      <c r="AI176" s="133"/>
      <c r="AJ176" s="127"/>
      <c r="AK176" s="128"/>
    </row>
    <row r="177" spans="1:37" x14ac:dyDescent="0.25">
      <c r="A177" s="132">
        <v>43584</v>
      </c>
      <c r="B177" s="111" t="s">
        <v>273</v>
      </c>
      <c r="C177" s="111" t="s">
        <v>54</v>
      </c>
      <c r="D177" s="112" t="s">
        <v>155</v>
      </c>
      <c r="E177" s="113">
        <v>-240</v>
      </c>
      <c r="F177" s="211">
        <f t="shared" si="10"/>
        <v>1969.4799999999959</v>
      </c>
      <c r="G177" s="122">
        <f t="shared" si="9"/>
        <v>26484.05</v>
      </c>
      <c r="H177" s="123"/>
      <c r="I177" s="13"/>
      <c r="J177" s="13"/>
      <c r="K177" s="13"/>
      <c r="L177" s="13"/>
      <c r="M177" s="13"/>
      <c r="N177" s="13"/>
      <c r="O177" s="13"/>
      <c r="P177" s="13"/>
      <c r="Q177" s="13">
        <v>-240</v>
      </c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4"/>
      <c r="AD177" s="133"/>
      <c r="AE177" s="133"/>
      <c r="AF177" s="133"/>
      <c r="AG177" s="133"/>
      <c r="AH177" s="133"/>
      <c r="AI177" s="133"/>
      <c r="AJ177" s="127"/>
      <c r="AK177" s="128"/>
    </row>
    <row r="178" spans="1:37" x14ac:dyDescent="0.25">
      <c r="A178" s="132">
        <v>43584</v>
      </c>
      <c r="B178" s="111" t="s">
        <v>274</v>
      </c>
      <c r="C178" s="111" t="s">
        <v>54</v>
      </c>
      <c r="D178" s="112" t="s">
        <v>155</v>
      </c>
      <c r="E178" s="113">
        <v>-64</v>
      </c>
      <c r="F178" s="211">
        <f t="shared" si="10"/>
        <v>1905.4799999999959</v>
      </c>
      <c r="G178" s="122">
        <f t="shared" si="9"/>
        <v>26484.05</v>
      </c>
      <c r="H178" s="123"/>
      <c r="I178" s="13"/>
      <c r="J178" s="13"/>
      <c r="K178" s="13"/>
      <c r="L178" s="13"/>
      <c r="M178" s="13"/>
      <c r="N178" s="13"/>
      <c r="O178" s="13"/>
      <c r="P178" s="13"/>
      <c r="Q178" s="13">
        <v>-64</v>
      </c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4"/>
      <c r="AD178" s="133"/>
      <c r="AE178" s="133"/>
      <c r="AF178" s="133"/>
      <c r="AG178" s="133"/>
      <c r="AH178" s="133"/>
      <c r="AI178" s="133"/>
      <c r="AJ178" s="127"/>
      <c r="AK178" s="128"/>
    </row>
    <row r="179" spans="1:37" x14ac:dyDescent="0.25">
      <c r="A179" s="132">
        <v>43585</v>
      </c>
      <c r="B179" s="111" t="s">
        <v>275</v>
      </c>
      <c r="C179" s="111" t="s">
        <v>54</v>
      </c>
      <c r="D179" s="112" t="s">
        <v>155</v>
      </c>
      <c r="E179" s="113">
        <v>612</v>
      </c>
      <c r="F179" s="211">
        <f t="shared" si="10"/>
        <v>2517.4799999999959</v>
      </c>
      <c r="G179" s="122">
        <f t="shared" si="9"/>
        <v>26484.05</v>
      </c>
      <c r="H179" s="123"/>
      <c r="I179" s="13"/>
      <c r="J179" s="13"/>
      <c r="K179" s="13">
        <v>612</v>
      </c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4"/>
      <c r="AD179" s="133"/>
      <c r="AE179" s="133"/>
      <c r="AF179" s="133"/>
      <c r="AG179" s="133"/>
      <c r="AH179" s="133"/>
      <c r="AI179" s="133"/>
      <c r="AJ179" s="127"/>
      <c r="AK179" s="128"/>
    </row>
    <row r="180" spans="1:37" x14ac:dyDescent="0.25">
      <c r="A180" s="132">
        <v>43586</v>
      </c>
      <c r="B180" s="111" t="s">
        <v>276</v>
      </c>
      <c r="C180" s="111" t="s">
        <v>54</v>
      </c>
      <c r="D180" s="112" t="s">
        <v>155</v>
      </c>
      <c r="E180" s="113">
        <v>-15.99</v>
      </c>
      <c r="F180" s="211">
        <f t="shared" si="10"/>
        <v>2501.4899999999961</v>
      </c>
      <c r="G180" s="122">
        <f t="shared" si="9"/>
        <v>26484.05</v>
      </c>
      <c r="H180" s="12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>
        <v>-15.99</v>
      </c>
      <c r="U180" s="13"/>
      <c r="V180" s="13"/>
      <c r="W180" s="13"/>
      <c r="X180" s="13"/>
      <c r="Y180" s="13"/>
      <c r="Z180" s="13"/>
      <c r="AA180" s="13"/>
      <c r="AB180" s="13"/>
      <c r="AC180" s="14"/>
      <c r="AD180" s="133"/>
      <c r="AE180" s="133"/>
      <c r="AF180" s="133"/>
      <c r="AG180" s="133"/>
      <c r="AH180" s="133"/>
      <c r="AI180" s="133"/>
      <c r="AJ180" s="127"/>
      <c r="AK180" s="128"/>
    </row>
    <row r="181" spans="1:37" x14ac:dyDescent="0.25">
      <c r="A181" s="132">
        <v>43586</v>
      </c>
      <c r="B181" s="111" t="s">
        <v>277</v>
      </c>
      <c r="C181" s="111" t="s">
        <v>54</v>
      </c>
      <c r="D181" s="112" t="s">
        <v>155</v>
      </c>
      <c r="E181" s="113">
        <v>-250</v>
      </c>
      <c r="F181" s="211">
        <f t="shared" si="10"/>
        <v>2251.4899999999961</v>
      </c>
      <c r="G181" s="122">
        <f t="shared" si="9"/>
        <v>26484.05</v>
      </c>
      <c r="H181" s="12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>
        <v>-250</v>
      </c>
      <c r="U181" s="13"/>
      <c r="V181" s="13"/>
      <c r="W181" s="13"/>
      <c r="X181" s="13"/>
      <c r="Y181" s="13"/>
      <c r="Z181" s="13"/>
      <c r="AA181" s="13"/>
      <c r="AB181" s="13"/>
      <c r="AC181" s="14"/>
      <c r="AD181" s="133"/>
      <c r="AE181" s="133"/>
      <c r="AF181" s="133"/>
      <c r="AG181" s="133"/>
      <c r="AH181" s="133"/>
      <c r="AI181" s="133"/>
      <c r="AJ181" s="127"/>
      <c r="AK181" s="128"/>
    </row>
    <row r="182" spans="1:37" x14ac:dyDescent="0.25">
      <c r="A182" s="132">
        <v>43586</v>
      </c>
      <c r="B182" s="111" t="s">
        <v>278</v>
      </c>
      <c r="C182" s="111" t="s">
        <v>54</v>
      </c>
      <c r="D182" s="112" t="s">
        <v>155</v>
      </c>
      <c r="E182" s="113">
        <v>-250</v>
      </c>
      <c r="F182" s="211">
        <f t="shared" si="10"/>
        <v>2001.4899999999961</v>
      </c>
      <c r="G182" s="122">
        <f t="shared" si="9"/>
        <v>26484.05</v>
      </c>
      <c r="H182" s="12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>
        <v>-250</v>
      </c>
      <c r="U182" s="13"/>
      <c r="V182" s="13"/>
      <c r="W182" s="13"/>
      <c r="X182" s="13"/>
      <c r="Y182" s="13"/>
      <c r="Z182" s="13"/>
      <c r="AA182" s="13"/>
      <c r="AB182" s="13"/>
      <c r="AC182" s="14"/>
      <c r="AD182" s="133"/>
      <c r="AE182" s="133"/>
      <c r="AF182" s="133"/>
      <c r="AG182" s="133"/>
      <c r="AH182" s="133"/>
      <c r="AI182" s="133"/>
      <c r="AJ182" s="127"/>
      <c r="AK182" s="128"/>
    </row>
    <row r="183" spans="1:37" x14ac:dyDescent="0.25">
      <c r="A183" s="132">
        <v>43586</v>
      </c>
      <c r="B183" s="111" t="s">
        <v>279</v>
      </c>
      <c r="C183" s="111" t="s">
        <v>54</v>
      </c>
      <c r="D183" s="112" t="s">
        <v>155</v>
      </c>
      <c r="E183" s="113">
        <v>-250</v>
      </c>
      <c r="F183" s="211">
        <f t="shared" si="10"/>
        <v>1751.4899999999961</v>
      </c>
      <c r="G183" s="122">
        <f t="shared" si="9"/>
        <v>26484.05</v>
      </c>
      <c r="H183" s="12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>
        <v>-250</v>
      </c>
      <c r="U183" s="13"/>
      <c r="V183" s="13"/>
      <c r="W183" s="13"/>
      <c r="X183" s="13"/>
      <c r="Y183" s="13"/>
      <c r="Z183" s="13"/>
      <c r="AA183" s="13"/>
      <c r="AB183" s="13"/>
      <c r="AC183" s="14"/>
      <c r="AD183" s="133"/>
      <c r="AE183" s="133"/>
      <c r="AF183" s="133"/>
      <c r="AG183" s="133"/>
      <c r="AH183" s="133"/>
      <c r="AI183" s="133"/>
      <c r="AJ183" s="127"/>
      <c r="AK183" s="128"/>
    </row>
    <row r="184" spans="1:37" x14ac:dyDescent="0.25">
      <c r="A184" s="132">
        <v>43587</v>
      </c>
      <c r="B184" s="111" t="s">
        <v>280</v>
      </c>
      <c r="C184" s="111" t="s">
        <v>54</v>
      </c>
      <c r="D184" s="112" t="s">
        <v>155</v>
      </c>
      <c r="E184" s="113">
        <v>3545</v>
      </c>
      <c r="F184" s="211">
        <f t="shared" si="10"/>
        <v>5296.4899999999961</v>
      </c>
      <c r="G184" s="122">
        <f t="shared" si="9"/>
        <v>22939.05</v>
      </c>
      <c r="H184" s="123">
        <v>3545</v>
      </c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4"/>
      <c r="AD184" s="133"/>
      <c r="AE184" s="133">
        <v>-3545</v>
      </c>
      <c r="AF184" s="133"/>
      <c r="AG184" s="133"/>
      <c r="AH184" s="133"/>
      <c r="AI184" s="133"/>
      <c r="AJ184" s="127"/>
      <c r="AK184" s="128"/>
    </row>
    <row r="185" spans="1:37" x14ac:dyDescent="0.25">
      <c r="A185" s="132">
        <v>43587</v>
      </c>
      <c r="B185" t="s">
        <v>281</v>
      </c>
      <c r="C185" s="111" t="s">
        <v>54</v>
      </c>
      <c r="D185" s="112" t="s">
        <v>155</v>
      </c>
      <c r="E185" s="113">
        <v>-3545</v>
      </c>
      <c r="F185" s="211">
        <f t="shared" si="10"/>
        <v>1751.4899999999961</v>
      </c>
      <c r="G185" s="122">
        <f t="shared" si="9"/>
        <v>22939.05</v>
      </c>
      <c r="H185" s="123"/>
      <c r="I185" s="13"/>
      <c r="J185" s="13"/>
      <c r="K185" s="13"/>
      <c r="L185" s="13"/>
      <c r="M185" s="13"/>
      <c r="N185" s="13"/>
      <c r="O185" s="13"/>
      <c r="P185" s="13">
        <v>-3545</v>
      </c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4"/>
      <c r="AD185" s="133"/>
      <c r="AE185" s="133"/>
      <c r="AF185" s="133"/>
      <c r="AG185" s="133"/>
      <c r="AH185" s="133"/>
      <c r="AI185" s="133"/>
      <c r="AJ185" s="127"/>
      <c r="AK185" s="128"/>
    </row>
    <row r="186" spans="1:37" x14ac:dyDescent="0.25">
      <c r="A186" s="132">
        <v>43588</v>
      </c>
      <c r="B186" s="111" t="s">
        <v>89</v>
      </c>
      <c r="C186" s="111" t="s">
        <v>54</v>
      </c>
      <c r="D186" s="112" t="s">
        <v>155</v>
      </c>
      <c r="E186" s="113">
        <v>10</v>
      </c>
      <c r="F186" s="211">
        <f t="shared" si="10"/>
        <v>1761.4899999999961</v>
      </c>
      <c r="G186" s="122">
        <f t="shared" si="9"/>
        <v>22939.05</v>
      </c>
      <c r="H186" s="123"/>
      <c r="I186" s="13"/>
      <c r="J186" s="13">
        <v>10</v>
      </c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4"/>
      <c r="AD186" s="133"/>
      <c r="AE186" s="133"/>
      <c r="AF186" s="133"/>
      <c r="AG186" s="133"/>
      <c r="AH186" s="133"/>
      <c r="AI186" s="133"/>
      <c r="AJ186" s="127"/>
      <c r="AK186" s="128"/>
    </row>
    <row r="187" spans="1:37" x14ac:dyDescent="0.25">
      <c r="A187" s="132">
        <v>43589</v>
      </c>
      <c r="B187" s="111" t="s">
        <v>282</v>
      </c>
      <c r="C187" s="111" t="s">
        <v>54</v>
      </c>
      <c r="D187" s="112" t="s">
        <v>155</v>
      </c>
      <c r="E187" s="113">
        <v>-208</v>
      </c>
      <c r="F187" s="211">
        <f t="shared" si="10"/>
        <v>1553.4899999999961</v>
      </c>
      <c r="G187" s="122">
        <f t="shared" si="9"/>
        <v>22939.05</v>
      </c>
      <c r="H187" s="123"/>
      <c r="I187" s="13"/>
      <c r="J187" s="13"/>
      <c r="K187" s="13"/>
      <c r="L187" s="13"/>
      <c r="M187" s="13"/>
      <c r="N187" s="13"/>
      <c r="O187" s="13"/>
      <c r="P187" s="13"/>
      <c r="Q187" s="13">
        <v>-208</v>
      </c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4"/>
      <c r="AD187" s="133"/>
      <c r="AE187" s="133"/>
      <c r="AF187" s="133"/>
      <c r="AG187" s="133"/>
      <c r="AH187" s="133"/>
      <c r="AI187" s="133"/>
      <c r="AJ187" s="127"/>
      <c r="AK187" s="128"/>
    </row>
    <row r="188" spans="1:37" x14ac:dyDescent="0.25">
      <c r="A188" s="132">
        <v>43590</v>
      </c>
      <c r="B188" s="111" t="s">
        <v>283</v>
      </c>
      <c r="C188" s="111" t="s">
        <v>54</v>
      </c>
      <c r="D188" s="112" t="s">
        <v>155</v>
      </c>
      <c r="E188" s="113">
        <v>-20</v>
      </c>
      <c r="F188" s="211">
        <f t="shared" si="10"/>
        <v>1533.4899999999961</v>
      </c>
      <c r="G188" s="122">
        <f t="shared" si="9"/>
        <v>22939.05</v>
      </c>
      <c r="H188" s="12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>
        <v>-20</v>
      </c>
      <c r="Z188" s="13"/>
      <c r="AA188" s="13"/>
      <c r="AB188" s="13"/>
      <c r="AC188" s="14"/>
      <c r="AD188" s="133"/>
      <c r="AE188" s="133"/>
      <c r="AF188" s="133"/>
      <c r="AG188" s="133"/>
      <c r="AH188" s="133"/>
      <c r="AI188" s="133"/>
      <c r="AJ188" s="127"/>
      <c r="AK188" s="128"/>
    </row>
    <row r="189" spans="1:37" x14ac:dyDescent="0.25">
      <c r="A189" s="132">
        <v>43594</v>
      </c>
      <c r="B189" s="111" t="s">
        <v>56</v>
      </c>
      <c r="C189" s="111" t="s">
        <v>54</v>
      </c>
      <c r="D189" s="112" t="s">
        <v>155</v>
      </c>
      <c r="E189" s="113">
        <v>-6</v>
      </c>
      <c r="F189" s="211">
        <f t="shared" si="10"/>
        <v>1527.4899999999961</v>
      </c>
      <c r="G189" s="122">
        <f t="shared" si="9"/>
        <v>22939.05</v>
      </c>
      <c r="H189" s="123"/>
      <c r="I189" s="13"/>
      <c r="J189" s="13"/>
      <c r="K189" s="13"/>
      <c r="L189" s="13"/>
      <c r="M189" s="13">
        <v>-6</v>
      </c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4"/>
      <c r="AD189" s="133"/>
      <c r="AE189" s="133"/>
      <c r="AF189" s="133"/>
      <c r="AG189" s="133"/>
      <c r="AH189" s="133"/>
      <c r="AI189" s="133"/>
      <c r="AJ189" s="127"/>
      <c r="AK189" s="128"/>
    </row>
    <row r="190" spans="1:37" x14ac:dyDescent="0.25">
      <c r="A190" s="132">
        <v>43594</v>
      </c>
      <c r="B190" s="111" t="s">
        <v>284</v>
      </c>
      <c r="C190" s="111" t="s">
        <v>54</v>
      </c>
      <c r="D190" s="112" t="s">
        <v>155</v>
      </c>
      <c r="E190" s="113">
        <v>-425</v>
      </c>
      <c r="F190" s="211">
        <f t="shared" si="10"/>
        <v>1102.4899999999961</v>
      </c>
      <c r="G190" s="122">
        <f t="shared" si="9"/>
        <v>22939.05</v>
      </c>
      <c r="H190" s="123"/>
      <c r="I190" s="13"/>
      <c r="J190" s="13"/>
      <c r="K190" s="13"/>
      <c r="L190" s="13"/>
      <c r="M190" s="13"/>
      <c r="N190" s="13"/>
      <c r="O190" s="13"/>
      <c r="P190" s="13"/>
      <c r="Q190" s="13"/>
      <c r="R190" s="13">
        <v>-425</v>
      </c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4"/>
      <c r="AD190" s="133"/>
      <c r="AE190" s="133"/>
      <c r="AF190" s="133"/>
      <c r="AG190" s="133"/>
      <c r="AH190" s="133"/>
      <c r="AI190" s="133"/>
      <c r="AJ190" s="127"/>
      <c r="AK190" s="128"/>
    </row>
    <row r="191" spans="1:37" x14ac:dyDescent="0.25">
      <c r="A191" s="132">
        <v>43595</v>
      </c>
      <c r="B191" s="111" t="s">
        <v>285</v>
      </c>
      <c r="C191" s="111" t="s">
        <v>54</v>
      </c>
      <c r="D191" s="112" t="s">
        <v>155</v>
      </c>
      <c r="E191" s="113">
        <v>-19.5</v>
      </c>
      <c r="F191" s="211">
        <f t="shared" si="10"/>
        <v>1082.9899999999961</v>
      </c>
      <c r="G191" s="122">
        <f t="shared" si="9"/>
        <v>22939.05</v>
      </c>
      <c r="H191" s="123"/>
      <c r="I191" s="13"/>
      <c r="J191" s="13"/>
      <c r="K191" s="13"/>
      <c r="L191" s="13"/>
      <c r="M191" s="13"/>
      <c r="N191" s="13"/>
      <c r="O191" s="13"/>
      <c r="P191" s="13">
        <v>-19.5</v>
      </c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4"/>
      <c r="AD191" s="133"/>
      <c r="AE191" s="133"/>
      <c r="AF191" s="133"/>
      <c r="AG191" s="133"/>
      <c r="AH191" s="133"/>
      <c r="AI191" s="133"/>
      <c r="AJ191" s="127"/>
      <c r="AK191" s="128"/>
    </row>
    <row r="192" spans="1:37" x14ac:dyDescent="0.25">
      <c r="A192" s="132">
        <v>43596</v>
      </c>
      <c r="B192" s="111" t="s">
        <v>286</v>
      </c>
      <c r="C192" s="111" t="s">
        <v>54</v>
      </c>
      <c r="D192" s="112" t="s">
        <v>155</v>
      </c>
      <c r="E192" s="113">
        <v>10</v>
      </c>
      <c r="F192" s="211">
        <f t="shared" si="10"/>
        <v>1092.9899999999961</v>
      </c>
      <c r="G192" s="122">
        <f t="shared" si="9"/>
        <v>22939.05</v>
      </c>
      <c r="H192" s="123"/>
      <c r="I192" s="13"/>
      <c r="J192" s="13"/>
      <c r="K192" s="13"/>
      <c r="L192" s="13"/>
      <c r="M192" s="13"/>
      <c r="N192" s="13"/>
      <c r="O192" s="13"/>
      <c r="P192" s="13"/>
      <c r="Q192" s="13"/>
      <c r="R192" s="13">
        <v>10</v>
      </c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4"/>
      <c r="AD192" s="133"/>
      <c r="AE192" s="133"/>
      <c r="AF192" s="133"/>
      <c r="AG192" s="133"/>
      <c r="AH192" s="133"/>
      <c r="AI192" s="133"/>
      <c r="AJ192" s="127"/>
      <c r="AK192" s="128"/>
    </row>
    <row r="193" spans="1:37" x14ac:dyDescent="0.25">
      <c r="A193" s="132">
        <v>43598</v>
      </c>
      <c r="B193" s="111" t="s">
        <v>287</v>
      </c>
      <c r="C193" s="111" t="s">
        <v>54</v>
      </c>
      <c r="D193" s="112" t="s">
        <v>155</v>
      </c>
      <c r="E193" s="113">
        <v>-256</v>
      </c>
      <c r="F193" s="211">
        <f t="shared" si="10"/>
        <v>836.98999999999614</v>
      </c>
      <c r="G193" s="122">
        <f t="shared" si="9"/>
        <v>22939.05</v>
      </c>
      <c r="H193" s="123"/>
      <c r="I193" s="13"/>
      <c r="J193" s="13"/>
      <c r="K193" s="13"/>
      <c r="L193" s="13"/>
      <c r="M193" s="13"/>
      <c r="N193" s="13"/>
      <c r="O193" s="13"/>
      <c r="P193" s="13"/>
      <c r="Q193" s="13">
        <v>-256</v>
      </c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4"/>
      <c r="AD193" s="133"/>
      <c r="AE193" s="133"/>
      <c r="AF193" s="133"/>
      <c r="AG193" s="133"/>
      <c r="AH193" s="133"/>
      <c r="AI193" s="133"/>
      <c r="AJ193" s="127"/>
      <c r="AK193" s="128"/>
    </row>
    <row r="194" spans="1:37" x14ac:dyDescent="0.25">
      <c r="A194" s="132">
        <v>43598</v>
      </c>
      <c r="B194" s="111" t="s">
        <v>288</v>
      </c>
      <c r="C194" s="111" t="s">
        <v>54</v>
      </c>
      <c r="D194" s="112" t="s">
        <v>155</v>
      </c>
      <c r="E194" s="113">
        <v>-242.5</v>
      </c>
      <c r="F194" s="211">
        <f t="shared" si="10"/>
        <v>594.48999999999614</v>
      </c>
      <c r="G194" s="122">
        <f t="shared" si="9"/>
        <v>22939.05</v>
      </c>
      <c r="H194" s="123"/>
      <c r="I194" s="13"/>
      <c r="J194" s="13"/>
      <c r="K194" s="13"/>
      <c r="L194" s="13"/>
      <c r="M194" s="13"/>
      <c r="N194" s="13"/>
      <c r="O194" s="13"/>
      <c r="P194" s="13"/>
      <c r="Q194" s="13">
        <v>-242.5</v>
      </c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4"/>
      <c r="AD194" s="133"/>
      <c r="AE194" s="133"/>
      <c r="AF194" s="133"/>
      <c r="AG194" s="133"/>
      <c r="AH194" s="133"/>
      <c r="AI194" s="133"/>
      <c r="AJ194" s="127"/>
      <c r="AK194" s="128"/>
    </row>
    <row r="195" spans="1:37" x14ac:dyDescent="0.25">
      <c r="A195" s="132">
        <v>43598</v>
      </c>
      <c r="B195" s="111" t="s">
        <v>289</v>
      </c>
      <c r="C195" s="111" t="s">
        <v>54</v>
      </c>
      <c r="D195" s="112" t="s">
        <v>155</v>
      </c>
      <c r="E195" s="113">
        <v>105</v>
      </c>
      <c r="F195" s="211">
        <f t="shared" si="10"/>
        <v>699.48999999999614</v>
      </c>
      <c r="G195" s="122">
        <f t="shared" si="9"/>
        <v>22939.05</v>
      </c>
      <c r="H195" s="123"/>
      <c r="I195" s="13"/>
      <c r="J195" s="13"/>
      <c r="K195" s="13"/>
      <c r="L195" s="13"/>
      <c r="M195" s="13"/>
      <c r="N195" s="13"/>
      <c r="O195" s="13"/>
      <c r="P195" s="13"/>
      <c r="Q195" s="13"/>
      <c r="R195" s="13">
        <v>105</v>
      </c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4"/>
      <c r="AD195" s="133"/>
      <c r="AE195" s="133"/>
      <c r="AF195" s="133"/>
      <c r="AG195" s="133"/>
      <c r="AH195" s="133"/>
      <c r="AI195" s="133"/>
      <c r="AJ195" s="127"/>
      <c r="AK195" s="128"/>
    </row>
    <row r="196" spans="1:37" x14ac:dyDescent="0.25">
      <c r="A196" s="138">
        <v>43599</v>
      </c>
      <c r="B196" s="111" t="s">
        <v>290</v>
      </c>
      <c r="C196" s="111" t="s">
        <v>54</v>
      </c>
      <c r="D196" s="112" t="s">
        <v>155</v>
      </c>
      <c r="E196" s="113">
        <v>45</v>
      </c>
      <c r="F196" s="211">
        <f t="shared" si="10"/>
        <v>744.48999999999614</v>
      </c>
      <c r="G196" s="122">
        <f t="shared" si="9"/>
        <v>22939.05</v>
      </c>
      <c r="H196" s="12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>
        <v>45</v>
      </c>
      <c r="AB196" s="13"/>
      <c r="AC196" s="14"/>
      <c r="AD196" s="133"/>
      <c r="AE196" s="133"/>
      <c r="AF196" s="133"/>
      <c r="AG196" s="133"/>
      <c r="AH196" s="133"/>
      <c r="AI196" s="133"/>
      <c r="AJ196" s="127"/>
      <c r="AK196" s="128"/>
    </row>
    <row r="197" spans="1:37" x14ac:dyDescent="0.25">
      <c r="A197" s="132">
        <v>43599</v>
      </c>
      <c r="B197" s="111" t="s">
        <v>291</v>
      </c>
      <c r="C197" s="111" t="s">
        <v>54</v>
      </c>
      <c r="D197" s="112" t="s">
        <v>155</v>
      </c>
      <c r="E197" s="113">
        <v>10</v>
      </c>
      <c r="F197" s="211">
        <f t="shared" si="10"/>
        <v>754.48999999999614</v>
      </c>
      <c r="G197" s="122">
        <f t="shared" ref="G197:G265" si="11">IF(B197=0, " ", G196+SUM(AD197:AI197))</f>
        <v>22939.05</v>
      </c>
      <c r="H197" s="123"/>
      <c r="I197" s="13"/>
      <c r="J197" s="13"/>
      <c r="K197" s="13"/>
      <c r="L197" s="13"/>
      <c r="M197" s="13"/>
      <c r="N197" s="13"/>
      <c r="O197" s="13"/>
      <c r="P197" s="13"/>
      <c r="Q197" s="13"/>
      <c r="R197" s="13">
        <v>10</v>
      </c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4"/>
      <c r="AD197" s="133"/>
      <c r="AE197" s="133"/>
      <c r="AF197" s="133"/>
      <c r="AG197" s="133"/>
      <c r="AH197" s="133"/>
      <c r="AI197" s="133"/>
      <c r="AJ197" s="127"/>
      <c r="AK197" s="128"/>
    </row>
    <row r="198" spans="1:37" x14ac:dyDescent="0.25">
      <c r="A198" s="132">
        <v>43599</v>
      </c>
      <c r="B198" s="232" t="s">
        <v>292</v>
      </c>
      <c r="C198" s="111" t="s">
        <v>54</v>
      </c>
      <c r="D198" s="112" t="s">
        <v>155</v>
      </c>
      <c r="E198" s="113">
        <v>160</v>
      </c>
      <c r="F198" s="211">
        <f t="shared" si="10"/>
        <v>914.48999999999614</v>
      </c>
      <c r="G198" s="122">
        <f t="shared" si="11"/>
        <v>22939.05</v>
      </c>
      <c r="H198" s="123"/>
      <c r="I198" s="13"/>
      <c r="J198" s="13"/>
      <c r="K198" s="13"/>
      <c r="L198" s="13"/>
      <c r="M198" s="13"/>
      <c r="N198" s="13"/>
      <c r="O198" s="13"/>
      <c r="P198" s="13"/>
      <c r="Q198" s="13">
        <v>106</v>
      </c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4"/>
      <c r="AD198" s="133"/>
      <c r="AE198" s="133"/>
      <c r="AF198" s="133"/>
      <c r="AG198" s="133"/>
      <c r="AH198" s="133"/>
      <c r="AI198" s="133"/>
      <c r="AJ198" s="127"/>
      <c r="AK198" s="128"/>
    </row>
    <row r="199" spans="1:37" x14ac:dyDescent="0.25">
      <c r="A199" s="132">
        <v>43600</v>
      </c>
      <c r="B199" s="111" t="s">
        <v>79</v>
      </c>
      <c r="C199" s="111" t="s">
        <v>54</v>
      </c>
      <c r="D199" s="112" t="s">
        <v>155</v>
      </c>
      <c r="E199" s="113">
        <v>10</v>
      </c>
      <c r="F199" s="211">
        <f t="shared" si="10"/>
        <v>924.48999999999614</v>
      </c>
      <c r="G199" s="122">
        <f t="shared" si="11"/>
        <v>22939.05</v>
      </c>
      <c r="H199" s="123"/>
      <c r="I199" s="13"/>
      <c r="J199" s="13"/>
      <c r="K199" s="13">
        <v>10</v>
      </c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4"/>
      <c r="AD199" s="133"/>
      <c r="AE199" s="133"/>
      <c r="AF199" s="133"/>
      <c r="AG199" s="133"/>
      <c r="AH199" s="133"/>
      <c r="AI199" s="133"/>
      <c r="AJ199" s="127"/>
      <c r="AK199" s="128"/>
    </row>
    <row r="200" spans="1:37" x14ac:dyDescent="0.25">
      <c r="A200" s="132">
        <v>43602</v>
      </c>
      <c r="B200" s="111" t="s">
        <v>293</v>
      </c>
      <c r="C200" s="111" t="s">
        <v>54</v>
      </c>
      <c r="D200" s="112" t="s">
        <v>155</v>
      </c>
      <c r="E200" s="113">
        <v>-95.52</v>
      </c>
      <c r="F200" s="211">
        <f t="shared" si="10"/>
        <v>828.96999999999616</v>
      </c>
      <c r="G200" s="122">
        <f t="shared" si="11"/>
        <v>22939.05</v>
      </c>
      <c r="H200" s="123"/>
      <c r="I200" s="13"/>
      <c r="J200" s="13"/>
      <c r="K200" s="13"/>
      <c r="L200" s="13"/>
      <c r="M200" s="13"/>
      <c r="N200" s="13"/>
      <c r="O200" s="13"/>
      <c r="P200" s="13">
        <v>-95.52</v>
      </c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4"/>
      <c r="AD200" s="133"/>
      <c r="AE200" s="133"/>
      <c r="AF200" s="133"/>
      <c r="AG200" s="133"/>
      <c r="AH200" s="133"/>
      <c r="AI200" s="133"/>
      <c r="AJ200" s="127"/>
      <c r="AK200" s="128"/>
    </row>
    <row r="201" spans="1:37" x14ac:dyDescent="0.25">
      <c r="A201" s="132">
        <v>43602</v>
      </c>
      <c r="B201" s="111" t="s">
        <v>294</v>
      </c>
      <c r="C201" s="111" t="s">
        <v>54</v>
      </c>
      <c r="D201" s="112" t="s">
        <v>155</v>
      </c>
      <c r="E201" s="113">
        <v>-225</v>
      </c>
      <c r="F201" s="211">
        <f t="shared" si="10"/>
        <v>603.96999999999616</v>
      </c>
      <c r="G201" s="122">
        <f t="shared" si="11"/>
        <v>22939.05</v>
      </c>
      <c r="H201" s="123"/>
      <c r="I201" s="13"/>
      <c r="J201" s="13"/>
      <c r="K201" s="13"/>
      <c r="L201" s="13"/>
      <c r="M201" s="13"/>
      <c r="N201" s="13"/>
      <c r="O201" s="13"/>
      <c r="P201" s="13"/>
      <c r="Q201" s="13">
        <v>-225</v>
      </c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4"/>
      <c r="AD201" s="133"/>
      <c r="AE201" s="133"/>
      <c r="AF201" s="133"/>
      <c r="AG201" s="133"/>
      <c r="AH201" s="133"/>
      <c r="AI201" s="133"/>
      <c r="AJ201" s="127"/>
      <c r="AK201" s="128"/>
    </row>
    <row r="202" spans="1:37" x14ac:dyDescent="0.25">
      <c r="A202" s="132">
        <v>43603</v>
      </c>
      <c r="B202" s="111" t="s">
        <v>295</v>
      </c>
      <c r="C202" s="111" t="s">
        <v>54</v>
      </c>
      <c r="D202" s="112" t="s">
        <v>155</v>
      </c>
      <c r="E202" s="113">
        <v>-10</v>
      </c>
      <c r="F202" s="211">
        <f t="shared" si="10"/>
        <v>593.96999999999616</v>
      </c>
      <c r="G202" s="122">
        <f t="shared" si="11"/>
        <v>22939.05</v>
      </c>
      <c r="H202" s="12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>
        <v>-10</v>
      </c>
      <c r="AB202" s="13"/>
      <c r="AC202" s="14"/>
      <c r="AD202" s="133"/>
      <c r="AE202" s="133"/>
      <c r="AF202" s="133"/>
      <c r="AG202" s="133"/>
      <c r="AH202" s="133"/>
      <c r="AI202" s="133"/>
      <c r="AJ202" s="127"/>
      <c r="AK202" s="128"/>
    </row>
    <row r="203" spans="1:37" x14ac:dyDescent="0.25">
      <c r="A203" s="132">
        <v>43605</v>
      </c>
      <c r="B203" s="111" t="s">
        <v>141</v>
      </c>
      <c r="C203" s="111" t="s">
        <v>54</v>
      </c>
      <c r="D203" s="112" t="s">
        <v>155</v>
      </c>
      <c r="E203" s="113">
        <v>10</v>
      </c>
      <c r="F203" s="211">
        <f t="shared" si="10"/>
        <v>603.96999999999616</v>
      </c>
      <c r="G203" s="122">
        <f t="shared" si="11"/>
        <v>22939.05</v>
      </c>
      <c r="H203" s="123"/>
      <c r="I203" s="13"/>
      <c r="J203" s="13"/>
      <c r="K203" s="13">
        <v>10</v>
      </c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4"/>
      <c r="AD203" s="133"/>
      <c r="AE203" s="133"/>
      <c r="AF203" s="133"/>
      <c r="AG203" s="133"/>
      <c r="AH203" s="133"/>
      <c r="AI203" s="133"/>
      <c r="AJ203" s="127"/>
      <c r="AK203" s="128"/>
    </row>
    <row r="204" spans="1:37" x14ac:dyDescent="0.25">
      <c r="A204" s="132">
        <v>43605</v>
      </c>
      <c r="B204" s="111" t="s">
        <v>296</v>
      </c>
      <c r="C204" s="111" t="s">
        <v>54</v>
      </c>
      <c r="D204" s="112" t="s">
        <v>155</v>
      </c>
      <c r="E204" s="113">
        <v>-30.55</v>
      </c>
      <c r="F204" s="211">
        <f t="shared" si="10"/>
        <v>573.41999999999621</v>
      </c>
      <c r="G204" s="122">
        <f t="shared" si="11"/>
        <v>22939.05</v>
      </c>
      <c r="H204" s="12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>
        <v>-30.55</v>
      </c>
      <c r="Y204" s="13"/>
      <c r="Z204" s="13"/>
      <c r="AA204" s="13"/>
      <c r="AB204" s="13"/>
      <c r="AC204" s="14"/>
      <c r="AD204" s="133"/>
      <c r="AE204" s="133"/>
      <c r="AF204" s="133"/>
      <c r="AG204" s="133"/>
      <c r="AH204" s="133"/>
      <c r="AI204" s="133"/>
      <c r="AJ204" s="127"/>
      <c r="AK204" s="128"/>
    </row>
    <row r="205" spans="1:37" x14ac:dyDescent="0.25">
      <c r="A205" s="132">
        <v>43605</v>
      </c>
      <c r="B205" s="233" t="s">
        <v>297</v>
      </c>
      <c r="C205" s="111" t="s">
        <v>54</v>
      </c>
      <c r="D205" s="112" t="s">
        <v>155</v>
      </c>
      <c r="E205" s="113">
        <v>-131.33000000000001</v>
      </c>
      <c r="F205" s="211">
        <f t="shared" ref="F205:F272" si="12">IF(E205=0,"",IF(D205&gt;0,IF(D205="CASH",F204,IF(D205="UNCASHED",F204,IF(D205="DONATION",F204,F204+E205))),F204))</f>
        <v>442.08999999999617</v>
      </c>
      <c r="G205" s="122">
        <f t="shared" si="11"/>
        <v>22939.05</v>
      </c>
      <c r="H205" s="12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>
        <v>-131.33000000000001</v>
      </c>
      <c r="Y205" s="13"/>
      <c r="Z205" s="13"/>
      <c r="AA205" s="13"/>
      <c r="AB205" s="13"/>
      <c r="AC205" s="14"/>
      <c r="AD205" s="133"/>
      <c r="AE205" s="133"/>
      <c r="AF205" s="133"/>
      <c r="AG205" s="133"/>
      <c r="AH205" s="133"/>
      <c r="AI205" s="133"/>
      <c r="AJ205" s="127"/>
      <c r="AK205" s="128"/>
    </row>
    <row r="206" spans="1:37" x14ac:dyDescent="0.25">
      <c r="A206" s="132">
        <v>43612</v>
      </c>
      <c r="B206" s="139" t="s">
        <v>298</v>
      </c>
      <c r="C206" s="111" t="s">
        <v>54</v>
      </c>
      <c r="D206" s="112" t="s">
        <v>155</v>
      </c>
      <c r="E206" s="113">
        <v>-12.98</v>
      </c>
      <c r="F206" s="211">
        <f t="shared" si="12"/>
        <v>429.10999999999615</v>
      </c>
      <c r="G206" s="122">
        <f t="shared" si="11"/>
        <v>22939.05</v>
      </c>
      <c r="H206" s="12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>
        <v>-12.98</v>
      </c>
      <c r="U206" s="13"/>
      <c r="V206" s="13"/>
      <c r="W206" s="13"/>
      <c r="X206" s="13"/>
      <c r="Y206" s="13"/>
      <c r="Z206" s="13"/>
      <c r="AA206" s="13"/>
      <c r="AB206" s="13"/>
      <c r="AC206" s="14"/>
      <c r="AD206" s="133"/>
      <c r="AE206" s="133"/>
      <c r="AF206" s="133"/>
      <c r="AG206" s="133"/>
      <c r="AH206" s="133"/>
      <c r="AI206" s="133"/>
      <c r="AJ206" s="127"/>
      <c r="AK206" s="128"/>
    </row>
    <row r="207" spans="1:37" x14ac:dyDescent="0.25">
      <c r="A207" s="132">
        <v>43614</v>
      </c>
      <c r="B207" s="139" t="s">
        <v>299</v>
      </c>
      <c r="C207" s="111" t="s">
        <v>54</v>
      </c>
      <c r="D207" s="112" t="s">
        <v>155</v>
      </c>
      <c r="E207" s="113">
        <v>-20</v>
      </c>
      <c r="F207" s="211">
        <f t="shared" si="12"/>
        <v>409.10999999999615</v>
      </c>
      <c r="G207" s="122">
        <f t="shared" si="11"/>
        <v>22939.05</v>
      </c>
      <c r="H207" s="12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>
        <v>-20</v>
      </c>
      <c r="Z207" s="13"/>
      <c r="AA207" s="13"/>
      <c r="AB207" s="13"/>
      <c r="AC207" s="14"/>
      <c r="AD207" s="133"/>
      <c r="AE207" s="133"/>
      <c r="AF207" s="133"/>
      <c r="AG207" s="133"/>
      <c r="AH207" s="133"/>
      <c r="AI207" s="133"/>
      <c r="AJ207" s="127"/>
      <c r="AK207" s="128"/>
    </row>
    <row r="208" spans="1:37" x14ac:dyDescent="0.25">
      <c r="A208" s="132">
        <v>43616</v>
      </c>
      <c r="B208" s="111" t="s">
        <v>300</v>
      </c>
      <c r="C208" s="111" t="s">
        <v>54</v>
      </c>
      <c r="D208" s="112" t="s">
        <v>155</v>
      </c>
      <c r="E208" s="113">
        <v>-64</v>
      </c>
      <c r="F208" s="211">
        <f t="shared" si="12"/>
        <v>345.10999999999615</v>
      </c>
      <c r="G208" s="122">
        <f t="shared" si="11"/>
        <v>22939.05</v>
      </c>
      <c r="H208" s="123"/>
      <c r="I208" s="13"/>
      <c r="J208" s="13"/>
      <c r="K208" s="13"/>
      <c r="L208" s="13"/>
      <c r="M208" s="13"/>
      <c r="N208" s="13"/>
      <c r="O208" s="13"/>
      <c r="P208" s="13"/>
      <c r="Q208" s="13">
        <v>-64</v>
      </c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4"/>
      <c r="AD208" s="133"/>
      <c r="AE208" s="133"/>
      <c r="AF208" s="133"/>
      <c r="AG208" s="133"/>
      <c r="AH208" s="133"/>
      <c r="AI208" s="133"/>
      <c r="AJ208" s="127"/>
      <c r="AK208" s="128"/>
    </row>
    <row r="209" spans="1:37" x14ac:dyDescent="0.25">
      <c r="A209" s="132">
        <v>43619</v>
      </c>
      <c r="B209" s="111" t="s">
        <v>53</v>
      </c>
      <c r="C209" s="111" t="s">
        <v>54</v>
      </c>
      <c r="D209" s="112" t="s">
        <v>155</v>
      </c>
      <c r="E209" s="113">
        <v>10</v>
      </c>
      <c r="F209" s="211">
        <f t="shared" si="12"/>
        <v>355.10999999999615</v>
      </c>
      <c r="G209" s="122">
        <f t="shared" si="11"/>
        <v>22939.05</v>
      </c>
      <c r="H209" s="123"/>
      <c r="I209" s="13"/>
      <c r="J209" s="13">
        <v>10</v>
      </c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4"/>
      <c r="AD209" s="133"/>
      <c r="AE209" s="133"/>
      <c r="AF209" s="133"/>
      <c r="AG209" s="133"/>
      <c r="AH209" s="133"/>
      <c r="AI209" s="133"/>
      <c r="AJ209" s="127"/>
      <c r="AK209" s="209"/>
    </row>
    <row r="210" spans="1:37" x14ac:dyDescent="0.25">
      <c r="A210" s="132">
        <v>43622</v>
      </c>
      <c r="B210" s="111" t="s">
        <v>301</v>
      </c>
      <c r="C210" s="111" t="s">
        <v>54</v>
      </c>
      <c r="D210" s="112" t="s">
        <v>155</v>
      </c>
      <c r="E210" s="113">
        <v>-19.739999999999998</v>
      </c>
      <c r="F210" s="211">
        <f t="shared" si="12"/>
        <v>335.36999999999614</v>
      </c>
      <c r="G210" s="122">
        <f t="shared" si="11"/>
        <v>22939.05</v>
      </c>
      <c r="H210" s="123"/>
      <c r="I210" s="13"/>
      <c r="J210" s="13"/>
      <c r="K210" s="13"/>
      <c r="L210" s="13"/>
      <c r="M210" s="13"/>
      <c r="N210" s="13"/>
      <c r="O210" s="13"/>
      <c r="P210" s="13">
        <v>-19.739999999999998</v>
      </c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4"/>
      <c r="AD210" s="133"/>
      <c r="AE210" s="133"/>
      <c r="AF210" s="133"/>
      <c r="AG210" s="133"/>
      <c r="AH210" s="133"/>
      <c r="AI210" s="133"/>
      <c r="AJ210" s="127"/>
      <c r="AK210" s="128"/>
    </row>
    <row r="211" spans="1:37" x14ac:dyDescent="0.25">
      <c r="A211" s="132">
        <v>43622</v>
      </c>
      <c r="B211" s="111" t="s">
        <v>302</v>
      </c>
      <c r="C211" s="111" t="s">
        <v>54</v>
      </c>
      <c r="D211" s="112" t="s">
        <v>155</v>
      </c>
      <c r="E211" s="113">
        <v>-540</v>
      </c>
      <c r="F211" s="211">
        <f t="shared" si="12"/>
        <v>-204.63000000000386</v>
      </c>
      <c r="G211" s="122">
        <f t="shared" si="11"/>
        <v>22939.05</v>
      </c>
      <c r="H211" s="12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>
        <v>-540</v>
      </c>
      <c r="V211" s="13"/>
      <c r="W211" s="13"/>
      <c r="X211" s="13"/>
      <c r="Y211" s="13"/>
      <c r="Z211" s="13"/>
      <c r="AA211" s="13"/>
      <c r="AB211" s="13"/>
      <c r="AC211" s="14"/>
      <c r="AD211" s="133"/>
      <c r="AE211" s="133"/>
      <c r="AF211" s="133"/>
      <c r="AG211" s="133"/>
      <c r="AH211" s="133"/>
      <c r="AI211" s="133"/>
      <c r="AJ211" s="127"/>
      <c r="AK211" s="128"/>
    </row>
    <row r="212" spans="1:37" x14ac:dyDescent="0.25">
      <c r="A212" s="132">
        <v>43622</v>
      </c>
      <c r="B212" s="139" t="s">
        <v>303</v>
      </c>
      <c r="C212" s="111" t="s">
        <v>54</v>
      </c>
      <c r="D212" s="112" t="s">
        <v>155</v>
      </c>
      <c r="E212" s="113">
        <v>5000</v>
      </c>
      <c r="F212" s="211">
        <f t="shared" si="12"/>
        <v>4795.3699999999963</v>
      </c>
      <c r="G212" s="122">
        <f t="shared" si="11"/>
        <v>22939.05</v>
      </c>
      <c r="H212" s="123"/>
      <c r="I212" s="13"/>
      <c r="J212" s="13"/>
      <c r="K212" s="13"/>
      <c r="L212" s="13">
        <v>5000</v>
      </c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4"/>
      <c r="AD212" s="133"/>
      <c r="AE212" s="133"/>
      <c r="AF212" s="133"/>
      <c r="AG212" s="133"/>
      <c r="AH212" s="133"/>
      <c r="AI212" s="133"/>
      <c r="AJ212" s="127"/>
      <c r="AK212" s="128"/>
    </row>
    <row r="213" spans="1:37" x14ac:dyDescent="0.25">
      <c r="A213" s="132">
        <v>43624</v>
      </c>
      <c r="B213" s="111" t="s">
        <v>56</v>
      </c>
      <c r="C213" s="111" t="s">
        <v>54</v>
      </c>
      <c r="D213" s="112" t="s">
        <v>155</v>
      </c>
      <c r="E213" s="113">
        <v>-6</v>
      </c>
      <c r="F213" s="211">
        <f t="shared" si="12"/>
        <v>4789.3699999999963</v>
      </c>
      <c r="G213" s="122">
        <f t="shared" si="11"/>
        <v>22939.05</v>
      </c>
      <c r="H213" s="123"/>
      <c r="I213" s="13"/>
      <c r="J213" s="13"/>
      <c r="K213" s="13"/>
      <c r="L213" s="13"/>
      <c r="M213" s="13">
        <v>-6</v>
      </c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4"/>
      <c r="AD213" s="133"/>
      <c r="AE213" s="133"/>
      <c r="AF213" s="133"/>
      <c r="AG213" s="133"/>
      <c r="AH213" s="133"/>
      <c r="AI213" s="133"/>
      <c r="AJ213" s="127"/>
      <c r="AK213" s="128"/>
    </row>
    <row r="214" spans="1:37" x14ac:dyDescent="0.25">
      <c r="A214" s="132">
        <v>43630</v>
      </c>
      <c r="B214" s="111" t="s">
        <v>304</v>
      </c>
      <c r="C214" s="111" t="s">
        <v>54</v>
      </c>
      <c r="D214" s="112" t="s">
        <v>155</v>
      </c>
      <c r="E214" s="113">
        <v>-300</v>
      </c>
      <c r="F214" s="211">
        <f t="shared" si="12"/>
        <v>4489.3699999999963</v>
      </c>
      <c r="G214" s="122">
        <f t="shared" si="11"/>
        <v>22939.05</v>
      </c>
      <c r="H214" s="12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>
        <v>-300</v>
      </c>
      <c r="V214" s="13"/>
      <c r="W214" s="13"/>
      <c r="X214" s="13"/>
      <c r="Y214" s="13"/>
      <c r="Z214" s="13"/>
      <c r="AA214" s="13"/>
      <c r="AB214" s="13"/>
      <c r="AC214" s="14"/>
      <c r="AD214" s="133"/>
      <c r="AE214" s="133"/>
      <c r="AF214" s="133"/>
      <c r="AG214" s="133"/>
      <c r="AH214" s="133"/>
      <c r="AI214" s="133"/>
      <c r="AJ214" s="127"/>
      <c r="AK214" s="128"/>
    </row>
    <row r="215" spans="1:37" x14ac:dyDescent="0.25">
      <c r="A215" s="132">
        <v>43632</v>
      </c>
      <c r="B215" s="111" t="s">
        <v>305</v>
      </c>
      <c r="C215" s="111" t="s">
        <v>54</v>
      </c>
      <c r="D215" s="112" t="s">
        <v>155</v>
      </c>
      <c r="E215" s="113">
        <v>-720</v>
      </c>
      <c r="F215" s="211">
        <f>IF(E215=0,"",IF(D215&gt;0,IF(D215="CASH",F214,IF(D215="UNCASHED",F214,IF(D215="DONATION",F214,F214+E215))),F214))</f>
        <v>3769.3699999999963</v>
      </c>
      <c r="G215" s="122">
        <f>IF(B215=0, " ", G214+SUM(AD215:AI215))</f>
        <v>22939.05</v>
      </c>
      <c r="H215" s="12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>
        <v>-720</v>
      </c>
      <c r="V215" s="13"/>
      <c r="W215" s="13"/>
      <c r="X215" s="13"/>
      <c r="Y215" s="13"/>
      <c r="Z215" s="13"/>
      <c r="AA215" s="13"/>
      <c r="AB215" s="13"/>
      <c r="AC215" s="14"/>
      <c r="AD215" s="133"/>
      <c r="AE215" s="133"/>
      <c r="AF215" s="133"/>
      <c r="AG215" s="133"/>
      <c r="AH215" s="133"/>
      <c r="AI215" s="133"/>
      <c r="AJ215" s="127"/>
      <c r="AK215" s="128"/>
    </row>
    <row r="216" spans="1:37" x14ac:dyDescent="0.25">
      <c r="A216" s="132">
        <v>43633</v>
      </c>
      <c r="B216" s="111" t="s">
        <v>306</v>
      </c>
      <c r="C216" s="111" t="s">
        <v>54</v>
      </c>
      <c r="D216" s="112" t="s">
        <v>155</v>
      </c>
      <c r="E216" s="113">
        <v>10</v>
      </c>
      <c r="F216" s="211">
        <f t="shared" si="12"/>
        <v>3779.3699999999963</v>
      </c>
      <c r="G216" s="122">
        <f t="shared" si="11"/>
        <v>22939.05</v>
      </c>
      <c r="H216" s="123"/>
      <c r="I216" s="13"/>
      <c r="J216" s="13"/>
      <c r="K216" s="13">
        <v>10</v>
      </c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4"/>
      <c r="AD216" s="133"/>
      <c r="AE216" s="133"/>
      <c r="AF216" s="133"/>
      <c r="AG216" s="133"/>
      <c r="AH216" s="133"/>
      <c r="AI216" s="133"/>
      <c r="AJ216" s="127"/>
      <c r="AK216" s="128"/>
    </row>
    <row r="217" spans="1:37" x14ac:dyDescent="0.25">
      <c r="A217" s="132">
        <v>43634</v>
      </c>
      <c r="B217" s="111" t="s">
        <v>81</v>
      </c>
      <c r="C217" s="111" t="s">
        <v>54</v>
      </c>
      <c r="D217" s="112" t="s">
        <v>155</v>
      </c>
      <c r="E217" s="113">
        <v>10</v>
      </c>
      <c r="F217" s="211">
        <f t="shared" si="12"/>
        <v>3789.3699999999963</v>
      </c>
      <c r="G217" s="122">
        <f t="shared" si="11"/>
        <v>22939.05</v>
      </c>
      <c r="H217" s="123"/>
      <c r="I217" s="13"/>
      <c r="J217" s="13"/>
      <c r="K217" s="13">
        <v>10</v>
      </c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4"/>
      <c r="AD217" s="133"/>
      <c r="AE217" s="133"/>
      <c r="AF217" s="133"/>
      <c r="AG217" s="133"/>
      <c r="AH217" s="133"/>
      <c r="AI217" s="133"/>
      <c r="AJ217" s="127"/>
      <c r="AK217" s="128"/>
    </row>
    <row r="218" spans="1:37" x14ac:dyDescent="0.25">
      <c r="A218" s="132">
        <v>43636</v>
      </c>
      <c r="B218" s="111" t="s">
        <v>307</v>
      </c>
      <c r="C218" s="111" t="s">
        <v>54</v>
      </c>
      <c r="D218" s="112" t="s">
        <v>155</v>
      </c>
      <c r="E218" s="113">
        <v>-165</v>
      </c>
      <c r="F218" s="211">
        <f t="shared" si="12"/>
        <v>3624.3699999999963</v>
      </c>
      <c r="G218" s="122">
        <f t="shared" si="11"/>
        <v>22939.05</v>
      </c>
      <c r="H218" s="12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>
        <v>-165</v>
      </c>
      <c r="U218" s="13"/>
      <c r="V218" s="13"/>
      <c r="W218" s="13"/>
      <c r="X218" s="13"/>
      <c r="Y218" s="13"/>
      <c r="Z218" s="13"/>
      <c r="AA218" s="13"/>
      <c r="AB218" s="13"/>
      <c r="AC218" s="14"/>
      <c r="AD218" s="133"/>
      <c r="AE218" s="133"/>
      <c r="AF218" s="133"/>
      <c r="AG218" s="133"/>
      <c r="AH218" s="133"/>
      <c r="AI218" s="133"/>
      <c r="AJ218" s="127"/>
      <c r="AK218" s="128"/>
    </row>
    <row r="219" spans="1:37" x14ac:dyDescent="0.25">
      <c r="A219" s="132">
        <v>43648</v>
      </c>
      <c r="B219" s="111" t="s">
        <v>308</v>
      </c>
      <c r="C219" s="111" t="s">
        <v>54</v>
      </c>
      <c r="D219" s="112" t="s">
        <v>155</v>
      </c>
      <c r="E219" s="113">
        <v>-58</v>
      </c>
      <c r="F219" s="211">
        <f t="shared" si="12"/>
        <v>3566.3699999999963</v>
      </c>
      <c r="G219" s="122">
        <f t="shared" si="11"/>
        <v>22939.05</v>
      </c>
      <c r="H219" s="123"/>
      <c r="I219" s="13"/>
      <c r="J219" s="13"/>
      <c r="K219" s="13"/>
      <c r="L219" s="13"/>
      <c r="M219" s="13"/>
      <c r="N219" s="13"/>
      <c r="O219" s="13">
        <v>-58</v>
      </c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4"/>
      <c r="AD219" s="133"/>
      <c r="AE219" s="133"/>
      <c r="AF219" s="133"/>
      <c r="AG219" s="133"/>
      <c r="AH219" s="133"/>
      <c r="AI219" s="133"/>
      <c r="AJ219" s="127"/>
      <c r="AK219" s="128"/>
    </row>
    <row r="220" spans="1:37" x14ac:dyDescent="0.25">
      <c r="A220" s="132">
        <v>43648</v>
      </c>
      <c r="B220" s="111" t="s">
        <v>318</v>
      </c>
      <c r="C220" s="111" t="s">
        <v>54</v>
      </c>
      <c r="D220" s="112" t="s">
        <v>155</v>
      </c>
      <c r="E220" s="113">
        <v>320</v>
      </c>
      <c r="F220" s="211">
        <f t="shared" si="12"/>
        <v>3886.3699999999963</v>
      </c>
      <c r="G220" s="122">
        <f t="shared" si="11"/>
        <v>22939.05</v>
      </c>
      <c r="H220" s="123"/>
      <c r="I220" s="13"/>
      <c r="J220" s="13"/>
      <c r="K220" s="13">
        <v>320</v>
      </c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4"/>
      <c r="AD220" s="133"/>
      <c r="AE220" s="133"/>
      <c r="AF220" s="133"/>
      <c r="AG220" s="133"/>
      <c r="AH220" s="133"/>
      <c r="AI220" s="133"/>
      <c r="AJ220" s="127"/>
      <c r="AK220" s="128"/>
    </row>
    <row r="221" spans="1:37" x14ac:dyDescent="0.25">
      <c r="A221" s="132">
        <v>43649</v>
      </c>
      <c r="B221" s="111" t="s">
        <v>53</v>
      </c>
      <c r="C221" s="111" t="s">
        <v>54</v>
      </c>
      <c r="D221" s="112" t="s">
        <v>155</v>
      </c>
      <c r="E221" s="113">
        <v>10</v>
      </c>
      <c r="F221" s="211">
        <f t="shared" si="12"/>
        <v>3896.3699999999963</v>
      </c>
      <c r="G221" s="122">
        <f t="shared" si="11"/>
        <v>22939.05</v>
      </c>
      <c r="H221" s="123"/>
      <c r="I221" s="13"/>
      <c r="J221" s="13">
        <v>10</v>
      </c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4"/>
      <c r="AD221" s="133"/>
      <c r="AE221" s="133"/>
      <c r="AF221" s="133"/>
      <c r="AG221" s="133"/>
      <c r="AH221" s="133"/>
      <c r="AI221" s="133"/>
      <c r="AJ221" s="127"/>
      <c r="AK221" s="128"/>
    </row>
    <row r="222" spans="1:37" x14ac:dyDescent="0.25">
      <c r="A222" s="132">
        <v>43655</v>
      </c>
      <c r="B222" s="111" t="s">
        <v>56</v>
      </c>
      <c r="C222" s="111" t="s">
        <v>54</v>
      </c>
      <c r="D222" s="112" t="s">
        <v>155</v>
      </c>
      <c r="E222" s="113">
        <v>-6</v>
      </c>
      <c r="F222" s="211">
        <f t="shared" si="12"/>
        <v>3890.3699999999963</v>
      </c>
      <c r="G222" s="122">
        <f t="shared" si="11"/>
        <v>22939.05</v>
      </c>
      <c r="H222" s="123"/>
      <c r="I222" s="13"/>
      <c r="J222" s="13"/>
      <c r="K222" s="13"/>
      <c r="L222" s="13"/>
      <c r="M222" s="13">
        <v>-6</v>
      </c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4"/>
      <c r="AD222" s="133"/>
      <c r="AE222" s="133"/>
      <c r="AF222" s="133"/>
      <c r="AG222" s="133"/>
      <c r="AH222" s="133"/>
      <c r="AI222" s="133"/>
      <c r="AJ222" s="127"/>
      <c r="AK222" s="128"/>
    </row>
    <row r="223" spans="1:37" x14ac:dyDescent="0.25">
      <c r="A223" s="132">
        <v>43661</v>
      </c>
      <c r="B223" s="111" t="s">
        <v>306</v>
      </c>
      <c r="C223" s="111" t="s">
        <v>54</v>
      </c>
      <c r="D223" s="112" t="s">
        <v>155</v>
      </c>
      <c r="E223" s="113">
        <v>10</v>
      </c>
      <c r="F223" s="211">
        <f t="shared" si="12"/>
        <v>3900.3699999999963</v>
      </c>
      <c r="G223" s="122">
        <f t="shared" si="11"/>
        <v>22939.05</v>
      </c>
      <c r="H223" s="123"/>
      <c r="I223" s="13"/>
      <c r="J223" s="13"/>
      <c r="K223" s="13">
        <v>10</v>
      </c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4"/>
      <c r="AD223" s="133"/>
      <c r="AE223" s="133"/>
      <c r="AF223" s="133"/>
      <c r="AG223" s="133"/>
      <c r="AH223" s="133"/>
      <c r="AI223" s="133"/>
      <c r="AJ223" s="127"/>
      <c r="AK223" s="128"/>
    </row>
    <row r="224" spans="1:37" x14ac:dyDescent="0.25">
      <c r="A224" s="132">
        <v>43664</v>
      </c>
      <c r="B224" s="111" t="s">
        <v>81</v>
      </c>
      <c r="C224" s="111" t="s">
        <v>54</v>
      </c>
      <c r="D224" s="112" t="s">
        <v>155</v>
      </c>
      <c r="E224" s="113">
        <v>10</v>
      </c>
      <c r="F224" s="211">
        <f t="shared" si="12"/>
        <v>3910.3699999999963</v>
      </c>
      <c r="G224" s="122">
        <f t="shared" si="11"/>
        <v>22939.05</v>
      </c>
      <c r="H224" s="123"/>
      <c r="I224" s="13"/>
      <c r="J224" s="13"/>
      <c r="K224" s="13">
        <v>10</v>
      </c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4"/>
      <c r="AD224" s="133"/>
      <c r="AE224" s="133"/>
      <c r="AF224" s="133"/>
      <c r="AG224" s="133"/>
      <c r="AH224" s="133"/>
      <c r="AI224" s="133"/>
      <c r="AJ224" s="127"/>
      <c r="AK224" s="128"/>
    </row>
    <row r="225" spans="1:37" x14ac:dyDescent="0.25">
      <c r="A225" s="132">
        <v>43664</v>
      </c>
      <c r="B225" s="111" t="s">
        <v>309</v>
      </c>
      <c r="C225" s="111" t="s">
        <v>54</v>
      </c>
      <c r="D225" s="112" t="s">
        <v>155</v>
      </c>
      <c r="E225" s="113">
        <v>-47.88</v>
      </c>
      <c r="F225" s="211">
        <f t="shared" si="12"/>
        <v>3862.4899999999961</v>
      </c>
      <c r="G225" s="122">
        <f t="shared" si="11"/>
        <v>22939.05</v>
      </c>
      <c r="H225" s="12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>
        <v>-47.88</v>
      </c>
      <c r="Z225" s="13"/>
      <c r="AA225" s="13"/>
      <c r="AB225" s="13"/>
      <c r="AC225" s="14"/>
      <c r="AD225" s="133"/>
      <c r="AE225" s="133"/>
      <c r="AF225" s="133"/>
      <c r="AG225" s="133"/>
      <c r="AH225" s="133"/>
      <c r="AI225" s="133"/>
      <c r="AJ225" s="127"/>
      <c r="AK225" s="128"/>
    </row>
    <row r="226" spans="1:37" x14ac:dyDescent="0.25">
      <c r="A226" s="132">
        <v>43669</v>
      </c>
      <c r="B226" s="111" t="s">
        <v>312</v>
      </c>
      <c r="C226" s="111" t="s">
        <v>54</v>
      </c>
      <c r="D226" s="112" t="s">
        <v>155</v>
      </c>
      <c r="E226" s="113">
        <v>-612</v>
      </c>
      <c r="F226" s="211">
        <f t="shared" si="12"/>
        <v>3250.4899999999961</v>
      </c>
      <c r="G226" s="122">
        <f t="shared" si="11"/>
        <v>22939.05</v>
      </c>
      <c r="H226" s="12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>
        <v>-612</v>
      </c>
      <c r="AA226" s="13"/>
      <c r="AB226" s="13"/>
      <c r="AC226" s="14"/>
      <c r="AD226" s="133"/>
      <c r="AE226" s="133"/>
      <c r="AF226" s="133"/>
      <c r="AG226" s="133"/>
      <c r="AH226" s="133"/>
      <c r="AI226" s="133"/>
      <c r="AJ226" s="127"/>
      <c r="AK226" s="128"/>
    </row>
    <row r="227" spans="1:37" x14ac:dyDescent="0.25">
      <c r="A227" s="132">
        <v>43669</v>
      </c>
      <c r="B227" s="235" t="s">
        <v>317</v>
      </c>
      <c r="C227" s="111" t="s">
        <v>54</v>
      </c>
      <c r="D227" s="112" t="s">
        <v>155</v>
      </c>
      <c r="E227" s="113">
        <v>0.01</v>
      </c>
      <c r="F227" s="211">
        <f t="shared" si="12"/>
        <v>3250.4999999999964</v>
      </c>
      <c r="G227" s="122">
        <f t="shared" si="11"/>
        <v>22939.05</v>
      </c>
      <c r="H227" s="123"/>
      <c r="I227" s="13"/>
      <c r="J227" s="13"/>
      <c r="K227" s="13">
        <v>880</v>
      </c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4"/>
      <c r="AD227" s="133"/>
      <c r="AE227" s="133"/>
      <c r="AF227" s="133"/>
      <c r="AG227" s="133"/>
      <c r="AH227" s="133"/>
      <c r="AI227" s="133"/>
      <c r="AJ227" s="127"/>
      <c r="AK227" s="128"/>
    </row>
    <row r="228" spans="1:37" x14ac:dyDescent="0.25">
      <c r="A228" s="132">
        <v>43678</v>
      </c>
      <c r="B228" s="111" t="s">
        <v>322</v>
      </c>
      <c r="C228" s="111" t="s">
        <v>54</v>
      </c>
      <c r="D228" s="112" t="s">
        <v>155</v>
      </c>
      <c r="E228" s="113">
        <v>250</v>
      </c>
      <c r="F228" s="211">
        <f t="shared" si="12"/>
        <v>3500.4999999999964</v>
      </c>
      <c r="G228" s="122">
        <f t="shared" si="11"/>
        <v>22939.05</v>
      </c>
      <c r="H228" s="123"/>
      <c r="I228" s="13"/>
      <c r="J228" s="13"/>
      <c r="K228" s="13">
        <v>250</v>
      </c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4"/>
      <c r="AD228" s="133"/>
      <c r="AE228" s="133"/>
      <c r="AF228" s="133"/>
      <c r="AG228" s="133"/>
      <c r="AH228" s="133"/>
      <c r="AI228" s="133"/>
      <c r="AJ228" s="127"/>
      <c r="AK228" s="128"/>
    </row>
    <row r="229" spans="1:37" x14ac:dyDescent="0.25">
      <c r="A229" s="132">
        <v>43682</v>
      </c>
      <c r="B229" s="111" t="s">
        <v>53</v>
      </c>
      <c r="C229" s="111" t="s">
        <v>54</v>
      </c>
      <c r="D229" s="112" t="s">
        <v>155</v>
      </c>
      <c r="E229" s="113">
        <v>10</v>
      </c>
      <c r="F229" s="211">
        <f t="shared" si="12"/>
        <v>3510.4999999999964</v>
      </c>
      <c r="G229" s="122">
        <f t="shared" si="11"/>
        <v>22939.05</v>
      </c>
      <c r="H229" s="123"/>
      <c r="I229" s="13"/>
      <c r="J229" s="13">
        <v>10</v>
      </c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4"/>
      <c r="AD229" s="133"/>
      <c r="AE229" s="133"/>
      <c r="AF229" s="133"/>
      <c r="AG229" s="133"/>
      <c r="AH229" s="133"/>
      <c r="AI229" s="133"/>
      <c r="AJ229" s="127"/>
      <c r="AK229" s="128"/>
    </row>
    <row r="230" spans="1:37" x14ac:dyDescent="0.25">
      <c r="A230" s="132">
        <v>43684</v>
      </c>
      <c r="B230" s="111" t="s">
        <v>310</v>
      </c>
      <c r="C230" s="111" t="s">
        <v>54</v>
      </c>
      <c r="D230" s="112" t="s">
        <v>155</v>
      </c>
      <c r="E230" s="113">
        <v>-620</v>
      </c>
      <c r="F230" s="211">
        <f t="shared" si="12"/>
        <v>2890.4999999999964</v>
      </c>
      <c r="G230" s="122">
        <f t="shared" si="11"/>
        <v>22939.05</v>
      </c>
      <c r="H230" s="12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>
        <v>-620</v>
      </c>
      <c r="V230" s="13"/>
      <c r="W230" s="13"/>
      <c r="X230" s="13"/>
      <c r="Y230" s="13"/>
      <c r="Z230" s="13"/>
      <c r="AA230" s="13"/>
      <c r="AB230" s="13"/>
      <c r="AC230" s="14"/>
      <c r="AD230" s="133"/>
      <c r="AE230" s="133"/>
      <c r="AF230" s="133"/>
      <c r="AG230" s="133"/>
      <c r="AH230" s="133"/>
      <c r="AI230" s="133"/>
      <c r="AJ230" s="127"/>
      <c r="AK230" s="128"/>
    </row>
    <row r="231" spans="1:37" x14ac:dyDescent="0.25">
      <c r="A231" s="132">
        <v>43685</v>
      </c>
      <c r="B231" s="111" t="s">
        <v>56</v>
      </c>
      <c r="C231" s="111" t="s">
        <v>54</v>
      </c>
      <c r="D231" s="112" t="s">
        <v>155</v>
      </c>
      <c r="E231" s="113">
        <v>-6</v>
      </c>
      <c r="F231" s="211">
        <f t="shared" si="12"/>
        <v>2884.4999999999964</v>
      </c>
      <c r="G231" s="122">
        <f t="shared" si="11"/>
        <v>22939.05</v>
      </c>
      <c r="H231" s="123"/>
      <c r="I231" s="13"/>
      <c r="J231" s="13"/>
      <c r="K231" s="13"/>
      <c r="L231" s="13"/>
      <c r="M231" s="13">
        <v>-6</v>
      </c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4"/>
      <c r="AD231" s="133"/>
      <c r="AE231" s="133"/>
      <c r="AF231" s="133"/>
      <c r="AG231" s="133"/>
      <c r="AH231" s="133"/>
      <c r="AI231" s="133"/>
      <c r="AJ231" s="127"/>
      <c r="AK231" s="128"/>
    </row>
    <row r="232" spans="1:37" x14ac:dyDescent="0.25">
      <c r="A232" s="132">
        <v>43688</v>
      </c>
      <c r="B232" s="111" t="s">
        <v>311</v>
      </c>
      <c r="C232" s="111" t="s">
        <v>54</v>
      </c>
      <c r="D232" s="112" t="s">
        <v>155</v>
      </c>
      <c r="E232" s="113">
        <v>-35.68</v>
      </c>
      <c r="F232" s="211">
        <f t="shared" si="12"/>
        <v>2848.8199999999965</v>
      </c>
      <c r="G232" s="122">
        <f t="shared" si="11"/>
        <v>22939.05</v>
      </c>
      <c r="H232" s="12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>
        <v>-35.68</v>
      </c>
      <c r="X232" s="13"/>
      <c r="Y232" s="13"/>
      <c r="Z232" s="13"/>
      <c r="AA232" s="13"/>
      <c r="AB232" s="13"/>
      <c r="AC232" s="14"/>
      <c r="AD232" s="133"/>
      <c r="AE232" s="133"/>
      <c r="AF232" s="133"/>
      <c r="AG232" s="133"/>
      <c r="AH232" s="133"/>
      <c r="AI232" s="133"/>
      <c r="AJ232" s="127"/>
      <c r="AK232" s="128"/>
    </row>
    <row r="233" spans="1:37" x14ac:dyDescent="0.25">
      <c r="A233" s="132">
        <v>43692</v>
      </c>
      <c r="B233" s="111" t="s">
        <v>306</v>
      </c>
      <c r="C233" s="111" t="s">
        <v>54</v>
      </c>
      <c r="D233" s="112" t="s">
        <v>155</v>
      </c>
      <c r="E233" s="113">
        <v>10</v>
      </c>
      <c r="F233" s="211">
        <f t="shared" si="12"/>
        <v>2858.8199999999965</v>
      </c>
      <c r="G233" s="122">
        <f t="shared" si="11"/>
        <v>22939.05</v>
      </c>
      <c r="H233" s="123"/>
      <c r="I233" s="13"/>
      <c r="J233" s="13"/>
      <c r="K233" s="13">
        <v>10</v>
      </c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4"/>
      <c r="AD233" s="133"/>
      <c r="AE233" s="133"/>
      <c r="AF233" s="133"/>
      <c r="AG233" s="133"/>
      <c r="AH233" s="133"/>
      <c r="AI233" s="133"/>
      <c r="AJ233" s="127"/>
      <c r="AK233" s="128"/>
    </row>
    <row r="234" spans="1:37" x14ac:dyDescent="0.25">
      <c r="A234" s="132">
        <v>43696</v>
      </c>
      <c r="B234" s="111" t="s">
        <v>81</v>
      </c>
      <c r="C234" s="111" t="s">
        <v>54</v>
      </c>
      <c r="D234" s="112" t="s">
        <v>155</v>
      </c>
      <c r="E234" s="113">
        <v>10</v>
      </c>
      <c r="F234" s="211">
        <f t="shared" si="12"/>
        <v>2868.8199999999965</v>
      </c>
      <c r="G234" s="122">
        <f t="shared" si="11"/>
        <v>22939.05</v>
      </c>
      <c r="H234" s="123"/>
      <c r="I234" s="13"/>
      <c r="J234" s="13"/>
      <c r="K234" s="13">
        <v>10</v>
      </c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4"/>
      <c r="AD234" s="133"/>
      <c r="AE234" s="133"/>
      <c r="AF234" s="133"/>
      <c r="AG234" s="133"/>
      <c r="AH234" s="133"/>
      <c r="AI234" s="133"/>
      <c r="AJ234" s="127"/>
      <c r="AK234" s="128"/>
    </row>
    <row r="235" spans="1:37" x14ac:dyDescent="0.25">
      <c r="A235" s="132">
        <v>43697</v>
      </c>
      <c r="B235" s="111" t="s">
        <v>313</v>
      </c>
      <c r="C235" s="111" t="s">
        <v>54</v>
      </c>
      <c r="D235" s="112" t="s">
        <v>155</v>
      </c>
      <c r="E235" s="113">
        <v>-945</v>
      </c>
      <c r="F235" s="211">
        <f t="shared" si="12"/>
        <v>1923.8199999999965</v>
      </c>
      <c r="G235" s="122">
        <f t="shared" si="11"/>
        <v>22939.05</v>
      </c>
      <c r="H235" s="12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>
        <v>-945</v>
      </c>
      <c r="AA235" s="13"/>
      <c r="AB235" s="13"/>
      <c r="AC235" s="14"/>
      <c r="AD235" s="133"/>
      <c r="AE235" s="133"/>
      <c r="AF235" s="133"/>
      <c r="AG235" s="133"/>
      <c r="AH235" s="133"/>
      <c r="AI235" s="133"/>
      <c r="AJ235" s="127"/>
      <c r="AK235" s="128"/>
    </row>
    <row r="236" spans="1:37" x14ac:dyDescent="0.25">
      <c r="A236" s="132">
        <v>43697</v>
      </c>
      <c r="B236" s="234" t="s">
        <v>321</v>
      </c>
      <c r="C236" s="111" t="s">
        <v>54</v>
      </c>
      <c r="D236" s="112" t="s">
        <v>155</v>
      </c>
      <c r="E236" s="113">
        <v>0.01</v>
      </c>
      <c r="F236" s="211">
        <f t="shared" si="12"/>
        <v>1923.8299999999965</v>
      </c>
      <c r="G236" s="122">
        <f t="shared" si="11"/>
        <v>22939.05</v>
      </c>
      <c r="H236" s="123"/>
      <c r="I236" s="13"/>
      <c r="J236" s="13"/>
      <c r="K236" s="13">
        <v>0</v>
      </c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4"/>
      <c r="AD236" s="133"/>
      <c r="AE236" s="133"/>
      <c r="AF236" s="133"/>
      <c r="AG236" s="133"/>
      <c r="AH236" s="133"/>
      <c r="AI236" s="133"/>
      <c r="AJ236" s="127"/>
      <c r="AK236" s="128"/>
    </row>
    <row r="237" spans="1:37" x14ac:dyDescent="0.25">
      <c r="A237" s="132">
        <v>43698</v>
      </c>
      <c r="B237" s="235" t="s">
        <v>319</v>
      </c>
      <c r="C237" s="111" t="s">
        <v>54</v>
      </c>
      <c r="D237" s="112" t="s">
        <v>155</v>
      </c>
      <c r="E237" s="113">
        <v>0.01</v>
      </c>
      <c r="F237" s="211">
        <f>IF(E237=0,"",IF(D237&gt;0,IF(D237="CASH",F236,IF(D237="UNCASHED",F236,IF(D237="DONATION",F236,F236+E237))),F236))</f>
        <v>1923.8399999999965</v>
      </c>
      <c r="G237" s="122">
        <f t="shared" si="11"/>
        <v>22939.05</v>
      </c>
      <c r="H237" s="123"/>
      <c r="I237" s="13"/>
      <c r="J237" s="13"/>
      <c r="K237" s="13">
        <v>337</v>
      </c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4"/>
      <c r="AD237" s="133"/>
      <c r="AE237" s="133"/>
      <c r="AF237" s="133"/>
      <c r="AG237" s="133"/>
      <c r="AH237" s="133"/>
      <c r="AI237" s="133"/>
      <c r="AJ237" s="127"/>
      <c r="AK237" s="128"/>
    </row>
    <row r="238" spans="1:37" x14ac:dyDescent="0.25">
      <c r="A238" s="132">
        <v>43698</v>
      </c>
      <c r="B238" s="234" t="s">
        <v>337</v>
      </c>
      <c r="C238" s="111" t="s">
        <v>109</v>
      </c>
      <c r="D238" s="112" t="s">
        <v>155</v>
      </c>
      <c r="E238" s="113">
        <v>0.01</v>
      </c>
      <c r="F238" s="211">
        <f t="shared" si="12"/>
        <v>1923.8499999999965</v>
      </c>
      <c r="G238" s="122">
        <f>IF(B238=0, " ", G237+SUM(AD238:AI238))</f>
        <v>22939.05</v>
      </c>
      <c r="H238" s="123"/>
      <c r="I238" s="13"/>
      <c r="J238" s="13"/>
      <c r="K238" s="13">
        <v>0</v>
      </c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4"/>
      <c r="AD238" s="133"/>
      <c r="AE238" s="133"/>
      <c r="AF238" s="133"/>
      <c r="AG238" s="133"/>
      <c r="AH238" s="133"/>
      <c r="AI238" s="133"/>
      <c r="AJ238" s="127"/>
      <c r="AK238" s="128"/>
    </row>
    <row r="239" spans="1:37" x14ac:dyDescent="0.25">
      <c r="A239" s="132">
        <v>43698</v>
      </c>
      <c r="B239" s="111" t="s">
        <v>314</v>
      </c>
      <c r="C239" s="111" t="s">
        <v>54</v>
      </c>
      <c r="D239" s="112" t="s">
        <v>155</v>
      </c>
      <c r="E239" s="113">
        <v>1557</v>
      </c>
      <c r="F239" s="211">
        <f t="shared" si="12"/>
        <v>3480.8499999999967</v>
      </c>
      <c r="G239" s="122">
        <f>IF(B239=0, " ", G235+SUM(AD239:AI239))</f>
        <v>22939.05</v>
      </c>
      <c r="H239" s="12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>
        <v>1557</v>
      </c>
      <c r="AA239" s="13"/>
      <c r="AB239" s="13"/>
      <c r="AC239" s="14"/>
      <c r="AD239" s="133"/>
      <c r="AE239" s="133"/>
      <c r="AF239" s="133"/>
      <c r="AG239" s="133"/>
      <c r="AH239" s="133"/>
      <c r="AI239" s="133"/>
      <c r="AJ239" s="127"/>
      <c r="AK239" s="128"/>
    </row>
    <row r="240" spans="1:37" x14ac:dyDescent="0.25">
      <c r="A240" s="132">
        <v>43698</v>
      </c>
      <c r="B240" s="235" t="s">
        <v>320</v>
      </c>
      <c r="C240" s="111" t="s">
        <v>54</v>
      </c>
      <c r="D240" s="112" t="s">
        <v>155</v>
      </c>
      <c r="E240" s="113">
        <v>-0.04</v>
      </c>
      <c r="F240" s="211">
        <f t="shared" si="12"/>
        <v>3480.8099999999968</v>
      </c>
      <c r="G240" s="122">
        <f t="shared" si="11"/>
        <v>22939.05</v>
      </c>
      <c r="H240" s="123"/>
      <c r="I240" s="13"/>
      <c r="J240" s="13"/>
      <c r="K240" s="13">
        <v>710</v>
      </c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4"/>
      <c r="AD240" s="133"/>
      <c r="AE240" s="133"/>
      <c r="AF240" s="133"/>
      <c r="AG240" s="133"/>
      <c r="AH240" s="133"/>
      <c r="AI240" s="133"/>
      <c r="AJ240" s="127"/>
      <c r="AK240" s="128"/>
    </row>
    <row r="241" spans="1:37" x14ac:dyDescent="0.25">
      <c r="A241" s="132">
        <v>43705</v>
      </c>
      <c r="B241" s="234" t="s">
        <v>315</v>
      </c>
      <c r="C241" s="111" t="s">
        <v>54</v>
      </c>
      <c r="D241" s="112" t="s">
        <v>155</v>
      </c>
      <c r="E241" s="113">
        <v>-372.95</v>
      </c>
      <c r="F241" s="211">
        <f t="shared" si="12"/>
        <v>3107.8599999999969</v>
      </c>
      <c r="G241" s="122">
        <f t="shared" si="11"/>
        <v>22939.05</v>
      </c>
      <c r="H241" s="12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>
        <v>0</v>
      </c>
      <c r="AB241" s="13"/>
      <c r="AC241" s="14"/>
      <c r="AD241" s="133"/>
      <c r="AE241" s="133"/>
      <c r="AF241" s="133"/>
      <c r="AG241" s="133"/>
      <c r="AH241" s="133"/>
      <c r="AI241" s="133"/>
      <c r="AJ241" s="127"/>
      <c r="AK241" s="128"/>
    </row>
    <row r="242" spans="1:37" x14ac:dyDescent="0.25">
      <c r="A242" s="132"/>
      <c r="B242" s="111"/>
      <c r="C242" s="111" t="s">
        <v>54</v>
      </c>
      <c r="D242" s="112"/>
      <c r="E242" s="113"/>
      <c r="F242" s="211" t="str">
        <f t="shared" si="12"/>
        <v/>
      </c>
      <c r="G242" s="122" t="str">
        <f t="shared" si="11"/>
        <v xml:space="preserve"> </v>
      </c>
      <c r="H242" s="12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4"/>
      <c r="AD242" s="133"/>
      <c r="AE242" s="133"/>
      <c r="AF242" s="133"/>
      <c r="AG242" s="133"/>
      <c r="AH242" s="133"/>
      <c r="AI242" s="133"/>
      <c r="AJ242" s="127"/>
      <c r="AK242" s="128"/>
    </row>
    <row r="243" spans="1:37" x14ac:dyDescent="0.25">
      <c r="A243" s="132"/>
      <c r="B243" s="234" t="s">
        <v>323</v>
      </c>
      <c r="C243" s="111" t="s">
        <v>54</v>
      </c>
      <c r="D243" s="112"/>
      <c r="E243" s="113"/>
      <c r="F243" s="211" t="str">
        <f t="shared" si="12"/>
        <v/>
      </c>
      <c r="G243" s="122"/>
      <c r="H243" s="12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4"/>
      <c r="AD243" s="133"/>
      <c r="AE243" s="133"/>
      <c r="AF243" s="133"/>
      <c r="AG243" s="133"/>
      <c r="AH243" s="133"/>
      <c r="AI243" s="133"/>
      <c r="AJ243" s="127"/>
      <c r="AK243" s="128"/>
    </row>
    <row r="244" spans="1:37" x14ac:dyDescent="0.25">
      <c r="A244" s="132"/>
      <c r="B244" s="111"/>
      <c r="C244" s="111" t="s">
        <v>54</v>
      </c>
      <c r="D244" s="112"/>
      <c r="E244" s="113"/>
      <c r="F244" s="211" t="str">
        <f t="shared" si="12"/>
        <v/>
      </c>
      <c r="G244" s="122" t="str">
        <f>IF(B244=0, " ", G243+H242SUM(AD244:AI244))</f>
        <v xml:space="preserve"> </v>
      </c>
      <c r="H244" s="12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4"/>
      <c r="AD244" s="133"/>
      <c r="AE244" s="133"/>
      <c r="AF244" s="133"/>
      <c r="AG244" s="133"/>
      <c r="AH244" s="133"/>
      <c r="AI244" s="133"/>
      <c r="AJ244" s="127"/>
      <c r="AK244" s="128"/>
    </row>
    <row r="245" spans="1:37" x14ac:dyDescent="0.25">
      <c r="A245" s="132"/>
      <c r="B245" s="235" t="s">
        <v>336</v>
      </c>
      <c r="C245" s="111" t="s">
        <v>54</v>
      </c>
      <c r="D245" s="112"/>
      <c r="E245" s="113"/>
      <c r="F245" s="211" t="str">
        <f t="shared" si="12"/>
        <v/>
      </c>
      <c r="G245" s="122"/>
      <c r="H245" s="12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4"/>
      <c r="AD245" s="133"/>
      <c r="AE245" s="133"/>
      <c r="AF245" s="133"/>
      <c r="AG245" s="133"/>
      <c r="AH245" s="133"/>
      <c r="AI245" s="133"/>
      <c r="AJ245" s="127"/>
      <c r="AK245" s="128"/>
    </row>
    <row r="246" spans="1:37" x14ac:dyDescent="0.25">
      <c r="A246" s="132"/>
      <c r="B246" s="139"/>
      <c r="C246" s="111" t="s">
        <v>54</v>
      </c>
      <c r="D246" s="112"/>
      <c r="E246" s="113"/>
      <c r="F246" s="211" t="str">
        <f t="shared" si="12"/>
        <v/>
      </c>
      <c r="G246" s="122" t="str">
        <f t="shared" si="11"/>
        <v xml:space="preserve"> </v>
      </c>
      <c r="H246" s="12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4"/>
      <c r="AD246" s="133"/>
      <c r="AE246" s="133"/>
      <c r="AF246" s="133"/>
      <c r="AG246" s="133"/>
      <c r="AH246" s="133"/>
      <c r="AI246" s="133"/>
      <c r="AJ246" s="127"/>
      <c r="AK246" s="128"/>
    </row>
    <row r="247" spans="1:37" x14ac:dyDescent="0.25">
      <c r="A247" s="132"/>
      <c r="B247" s="111"/>
      <c r="C247" s="111" t="s">
        <v>54</v>
      </c>
      <c r="D247" s="112"/>
      <c r="E247" s="113"/>
      <c r="F247" s="211" t="str">
        <f t="shared" si="12"/>
        <v/>
      </c>
      <c r="G247" s="122" t="str">
        <f t="shared" si="11"/>
        <v xml:space="preserve"> </v>
      </c>
      <c r="H247" s="12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4"/>
      <c r="AD247" s="133"/>
      <c r="AE247" s="133"/>
      <c r="AF247" s="133"/>
      <c r="AG247" s="133"/>
      <c r="AH247" s="133"/>
      <c r="AI247" s="133"/>
      <c r="AJ247" s="127"/>
      <c r="AK247" s="128"/>
    </row>
    <row r="248" spans="1:37" x14ac:dyDescent="0.25">
      <c r="A248" s="132"/>
      <c r="B248" s="111"/>
      <c r="C248" s="111" t="s">
        <v>54</v>
      </c>
      <c r="D248" s="112"/>
      <c r="E248" s="113"/>
      <c r="F248" s="211" t="str">
        <f t="shared" si="12"/>
        <v/>
      </c>
      <c r="G248" s="122" t="str">
        <f t="shared" si="11"/>
        <v xml:space="preserve"> </v>
      </c>
      <c r="H248" s="12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4"/>
      <c r="AD248" s="133"/>
      <c r="AE248" s="133"/>
      <c r="AF248" s="133"/>
      <c r="AG248" s="133"/>
      <c r="AH248" s="133"/>
      <c r="AI248" s="133"/>
      <c r="AJ248" s="127"/>
      <c r="AK248" s="128"/>
    </row>
    <row r="249" spans="1:37" x14ac:dyDescent="0.25">
      <c r="A249" s="132"/>
      <c r="B249" s="111"/>
      <c r="C249" s="111" t="s">
        <v>54</v>
      </c>
      <c r="D249" s="112"/>
      <c r="E249" s="113"/>
      <c r="F249" s="211" t="str">
        <f t="shared" si="12"/>
        <v/>
      </c>
      <c r="G249" s="122" t="str">
        <f t="shared" si="11"/>
        <v xml:space="preserve"> </v>
      </c>
      <c r="H249" s="12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4"/>
      <c r="AD249" s="133"/>
      <c r="AE249" s="133"/>
      <c r="AF249" s="133"/>
      <c r="AG249" s="133"/>
      <c r="AH249" s="133"/>
      <c r="AI249" s="133"/>
      <c r="AJ249" s="127"/>
      <c r="AK249" s="128"/>
    </row>
    <row r="250" spans="1:37" x14ac:dyDescent="0.25">
      <c r="A250" s="132"/>
      <c r="B250" s="111"/>
      <c r="C250" s="111" t="s">
        <v>54</v>
      </c>
      <c r="D250" s="112"/>
      <c r="E250" s="113"/>
      <c r="F250" s="211" t="str">
        <f t="shared" si="12"/>
        <v/>
      </c>
      <c r="G250" s="122" t="str">
        <f t="shared" si="11"/>
        <v xml:space="preserve"> </v>
      </c>
      <c r="H250" s="12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4"/>
      <c r="AD250" s="133"/>
      <c r="AE250" s="133"/>
      <c r="AF250" s="133"/>
      <c r="AG250" s="133"/>
      <c r="AH250" s="133"/>
      <c r="AI250" s="133"/>
      <c r="AJ250" s="127"/>
      <c r="AK250" s="128"/>
    </row>
    <row r="251" spans="1:37" x14ac:dyDescent="0.25">
      <c r="A251" s="132"/>
      <c r="B251" s="111"/>
      <c r="C251" s="111" t="s">
        <v>54</v>
      </c>
      <c r="D251" s="112"/>
      <c r="E251" s="113"/>
      <c r="F251" s="211" t="str">
        <f t="shared" si="12"/>
        <v/>
      </c>
      <c r="G251" s="122" t="str">
        <f t="shared" si="11"/>
        <v xml:space="preserve"> </v>
      </c>
      <c r="H251" s="12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4"/>
      <c r="AD251" s="133"/>
      <c r="AE251" s="133"/>
      <c r="AF251" s="133"/>
      <c r="AG251" s="133"/>
      <c r="AH251" s="133"/>
      <c r="AI251" s="133"/>
      <c r="AJ251" s="127"/>
      <c r="AK251" s="128"/>
    </row>
    <row r="252" spans="1:37" x14ac:dyDescent="0.25">
      <c r="A252" s="132"/>
      <c r="B252" s="111"/>
      <c r="C252" s="111" t="s">
        <v>54</v>
      </c>
      <c r="D252" s="112"/>
      <c r="E252" s="113"/>
      <c r="F252" s="211" t="str">
        <f t="shared" si="12"/>
        <v/>
      </c>
      <c r="G252" s="122" t="str">
        <f t="shared" si="11"/>
        <v xml:space="preserve"> </v>
      </c>
      <c r="H252" s="12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4"/>
      <c r="AD252" s="133"/>
      <c r="AE252" s="133"/>
      <c r="AF252" s="133"/>
      <c r="AG252" s="133"/>
      <c r="AH252" s="133"/>
      <c r="AI252" s="133"/>
      <c r="AJ252" s="127"/>
      <c r="AK252" s="128"/>
    </row>
    <row r="253" spans="1:37" x14ac:dyDescent="0.25">
      <c r="A253" s="132"/>
      <c r="B253" s="111"/>
      <c r="C253" s="111" t="s">
        <v>54</v>
      </c>
      <c r="D253" s="112"/>
      <c r="E253" s="113"/>
      <c r="F253" s="211" t="str">
        <f t="shared" si="12"/>
        <v/>
      </c>
      <c r="G253" s="122" t="str">
        <f t="shared" si="11"/>
        <v xml:space="preserve"> </v>
      </c>
      <c r="H253" s="12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4"/>
      <c r="AD253" s="133"/>
      <c r="AE253" s="133"/>
      <c r="AF253" s="133"/>
      <c r="AG253" s="133"/>
      <c r="AH253" s="133"/>
      <c r="AI253" s="133"/>
      <c r="AJ253" s="127"/>
      <c r="AK253" s="128"/>
    </row>
    <row r="254" spans="1:37" x14ac:dyDescent="0.25">
      <c r="A254" s="132"/>
      <c r="B254" s="111"/>
      <c r="C254" s="111" t="s">
        <v>54</v>
      </c>
      <c r="D254" s="112"/>
      <c r="E254" s="113"/>
      <c r="F254" s="211" t="str">
        <f t="shared" si="12"/>
        <v/>
      </c>
      <c r="G254" s="122" t="str">
        <f t="shared" si="11"/>
        <v xml:space="preserve"> </v>
      </c>
      <c r="H254" s="12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4"/>
      <c r="AD254" s="133"/>
      <c r="AE254" s="133"/>
      <c r="AF254" s="133"/>
      <c r="AG254" s="133"/>
      <c r="AH254" s="133"/>
      <c r="AI254" s="133"/>
      <c r="AJ254" s="127"/>
      <c r="AK254" s="128"/>
    </row>
    <row r="255" spans="1:37" x14ac:dyDescent="0.25">
      <c r="A255" s="132"/>
      <c r="B255" s="111"/>
      <c r="C255" s="111" t="s">
        <v>54</v>
      </c>
      <c r="D255" s="112"/>
      <c r="E255" s="113"/>
      <c r="F255" s="211" t="str">
        <f t="shared" si="12"/>
        <v/>
      </c>
      <c r="G255" s="122" t="str">
        <f t="shared" si="11"/>
        <v xml:space="preserve"> </v>
      </c>
      <c r="H255" s="12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4"/>
      <c r="AD255" s="133"/>
      <c r="AE255" s="133"/>
      <c r="AF255" s="133"/>
      <c r="AG255" s="133"/>
      <c r="AH255" s="133"/>
      <c r="AI255" s="133"/>
      <c r="AJ255" s="127"/>
      <c r="AK255" s="128"/>
    </row>
    <row r="256" spans="1:37" x14ac:dyDescent="0.25">
      <c r="A256" s="132"/>
      <c r="B256" s="111"/>
      <c r="C256" s="111" t="s">
        <v>54</v>
      </c>
      <c r="D256" s="112"/>
      <c r="E256" s="113"/>
      <c r="F256" s="211" t="str">
        <f t="shared" si="12"/>
        <v/>
      </c>
      <c r="G256" s="122" t="str">
        <f t="shared" si="11"/>
        <v xml:space="preserve"> </v>
      </c>
      <c r="H256" s="12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4"/>
      <c r="AD256" s="133"/>
      <c r="AE256" s="133"/>
      <c r="AF256" s="133"/>
      <c r="AG256" s="133"/>
      <c r="AH256" s="133"/>
      <c r="AI256" s="133"/>
      <c r="AJ256" s="127"/>
      <c r="AK256" s="128"/>
    </row>
    <row r="257" spans="1:37" x14ac:dyDescent="0.25">
      <c r="A257" s="132"/>
      <c r="B257" s="139"/>
      <c r="C257" s="111" t="s">
        <v>54</v>
      </c>
      <c r="D257" s="112"/>
      <c r="E257" s="113"/>
      <c r="F257" s="211" t="str">
        <f t="shared" si="12"/>
        <v/>
      </c>
      <c r="G257" s="122" t="str">
        <f t="shared" si="11"/>
        <v xml:space="preserve"> </v>
      </c>
      <c r="H257" s="12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4"/>
      <c r="AD257" s="133"/>
      <c r="AE257" s="133"/>
      <c r="AF257" s="133"/>
      <c r="AG257" s="133"/>
      <c r="AH257" s="133"/>
      <c r="AI257" s="133"/>
      <c r="AJ257" s="127"/>
      <c r="AK257" s="128"/>
    </row>
    <row r="258" spans="1:37" x14ac:dyDescent="0.25">
      <c r="A258" s="132"/>
      <c r="B258" s="139"/>
      <c r="C258" s="111" t="s">
        <v>54</v>
      </c>
      <c r="D258" s="112"/>
      <c r="E258" s="113"/>
      <c r="F258" s="211" t="str">
        <f t="shared" si="12"/>
        <v/>
      </c>
      <c r="G258" s="122" t="str">
        <f t="shared" si="11"/>
        <v xml:space="preserve"> </v>
      </c>
      <c r="H258" s="12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4"/>
      <c r="AD258" s="133"/>
      <c r="AE258" s="133"/>
      <c r="AF258" s="133"/>
      <c r="AG258" s="133"/>
      <c r="AH258" s="133"/>
      <c r="AI258" s="133"/>
      <c r="AJ258" s="127"/>
      <c r="AK258" s="128"/>
    </row>
    <row r="259" spans="1:37" x14ac:dyDescent="0.25">
      <c r="A259" s="132"/>
      <c r="B259" s="111"/>
      <c r="C259" s="111" t="s">
        <v>54</v>
      </c>
      <c r="D259" s="112"/>
      <c r="E259" s="113"/>
      <c r="F259" s="211" t="str">
        <f t="shared" si="12"/>
        <v/>
      </c>
      <c r="G259" s="122" t="str">
        <f t="shared" si="11"/>
        <v xml:space="preserve"> </v>
      </c>
      <c r="H259" s="12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4"/>
      <c r="AD259" s="133"/>
      <c r="AE259" s="133"/>
      <c r="AF259" s="133"/>
      <c r="AG259" s="133"/>
      <c r="AH259" s="133"/>
      <c r="AI259" s="133"/>
      <c r="AJ259" s="127"/>
      <c r="AK259" s="128"/>
    </row>
    <row r="260" spans="1:37" x14ac:dyDescent="0.25">
      <c r="A260" s="132"/>
      <c r="B260" s="111"/>
      <c r="C260" s="111" t="s">
        <v>54</v>
      </c>
      <c r="D260" s="112"/>
      <c r="E260" s="113"/>
      <c r="F260" s="211" t="str">
        <f t="shared" si="12"/>
        <v/>
      </c>
      <c r="G260" s="122" t="str">
        <f t="shared" si="11"/>
        <v xml:space="preserve"> </v>
      </c>
      <c r="H260" s="12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4"/>
      <c r="AD260" s="133"/>
      <c r="AE260" s="133"/>
      <c r="AF260" s="133"/>
      <c r="AG260" s="133"/>
      <c r="AH260" s="133"/>
      <c r="AI260" s="133"/>
      <c r="AJ260" s="127"/>
      <c r="AK260" s="128"/>
    </row>
    <row r="261" spans="1:37" x14ac:dyDescent="0.25">
      <c r="A261" s="132"/>
      <c r="B261" s="111"/>
      <c r="C261" s="111" t="s">
        <v>54</v>
      </c>
      <c r="D261" s="112"/>
      <c r="E261" s="113"/>
      <c r="F261" s="211" t="str">
        <f t="shared" si="12"/>
        <v/>
      </c>
      <c r="G261" s="122" t="str">
        <f t="shared" si="11"/>
        <v xml:space="preserve"> </v>
      </c>
      <c r="H261" s="12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4"/>
      <c r="AD261" s="133"/>
      <c r="AE261" s="133"/>
      <c r="AF261" s="133"/>
      <c r="AG261" s="133"/>
      <c r="AH261" s="133"/>
      <c r="AI261" s="133"/>
      <c r="AJ261" s="127"/>
      <c r="AK261" s="128"/>
    </row>
    <row r="262" spans="1:37" x14ac:dyDescent="0.25">
      <c r="A262" s="132"/>
      <c r="B262" s="111"/>
      <c r="C262" s="111" t="s">
        <v>54</v>
      </c>
      <c r="D262" s="112"/>
      <c r="E262" s="113"/>
      <c r="F262" s="211" t="str">
        <f t="shared" si="12"/>
        <v/>
      </c>
      <c r="G262" s="122" t="str">
        <f t="shared" si="11"/>
        <v xml:space="preserve"> </v>
      </c>
      <c r="H262" s="12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4"/>
      <c r="AD262" s="133"/>
      <c r="AE262" s="133"/>
      <c r="AF262" s="133"/>
      <c r="AG262" s="133"/>
      <c r="AH262" s="133"/>
      <c r="AI262" s="133"/>
      <c r="AJ262" s="127"/>
      <c r="AK262" s="128"/>
    </row>
    <row r="263" spans="1:37" x14ac:dyDescent="0.25">
      <c r="A263" s="132"/>
      <c r="B263" s="111"/>
      <c r="C263" s="111" t="s">
        <v>54</v>
      </c>
      <c r="D263" s="112"/>
      <c r="E263" s="113"/>
      <c r="F263" s="211" t="str">
        <f t="shared" si="12"/>
        <v/>
      </c>
      <c r="G263" s="122" t="str">
        <f t="shared" si="11"/>
        <v xml:space="preserve"> </v>
      </c>
      <c r="H263" s="12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4"/>
      <c r="AD263" s="133"/>
      <c r="AE263" s="133"/>
      <c r="AF263" s="133"/>
      <c r="AG263" s="133"/>
      <c r="AH263" s="133"/>
      <c r="AI263" s="133"/>
      <c r="AJ263" s="127"/>
      <c r="AK263" s="128"/>
    </row>
    <row r="264" spans="1:37" x14ac:dyDescent="0.25">
      <c r="A264" s="132"/>
      <c r="B264" s="111"/>
      <c r="C264" s="111" t="s">
        <v>54</v>
      </c>
      <c r="D264" s="112"/>
      <c r="E264" s="113"/>
      <c r="F264" s="211" t="str">
        <f t="shared" si="12"/>
        <v/>
      </c>
      <c r="G264" s="122" t="str">
        <f t="shared" si="11"/>
        <v xml:space="preserve"> </v>
      </c>
      <c r="H264" s="12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4"/>
      <c r="AD264" s="133"/>
      <c r="AE264" s="133"/>
      <c r="AF264" s="133"/>
      <c r="AG264" s="133"/>
      <c r="AH264" s="133"/>
      <c r="AI264" s="133"/>
      <c r="AJ264" s="127"/>
      <c r="AK264" s="128"/>
    </row>
    <row r="265" spans="1:37" x14ac:dyDescent="0.25">
      <c r="A265" s="132"/>
      <c r="B265" s="111"/>
      <c r="C265" s="111" t="s">
        <v>54</v>
      </c>
      <c r="D265" s="112"/>
      <c r="E265" s="113"/>
      <c r="F265" s="211" t="str">
        <f t="shared" si="12"/>
        <v/>
      </c>
      <c r="G265" s="122" t="str">
        <f t="shared" si="11"/>
        <v xml:space="preserve"> </v>
      </c>
      <c r="H265" s="12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4"/>
      <c r="AD265" s="133"/>
      <c r="AE265" s="133"/>
      <c r="AF265" s="133"/>
      <c r="AG265" s="133"/>
      <c r="AH265" s="133"/>
      <c r="AI265" s="133"/>
      <c r="AJ265" s="127"/>
      <c r="AK265" s="128"/>
    </row>
    <row r="266" spans="1:37" x14ac:dyDescent="0.25">
      <c r="A266" s="132"/>
      <c r="B266" s="111"/>
      <c r="C266" s="111" t="s">
        <v>54</v>
      </c>
      <c r="D266" s="112"/>
      <c r="E266" s="113"/>
      <c r="F266" s="211" t="str">
        <f t="shared" si="12"/>
        <v/>
      </c>
      <c r="G266" s="122" t="str">
        <f t="shared" ref="G266:G330" si="13">IF(B266=0, " ", G265+SUM(AD266:AI266))</f>
        <v xml:space="preserve"> </v>
      </c>
      <c r="H266" s="12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4"/>
      <c r="AD266" s="133"/>
      <c r="AE266" s="133"/>
      <c r="AF266" s="133"/>
      <c r="AG266" s="133"/>
      <c r="AH266" s="133"/>
      <c r="AI266" s="133"/>
      <c r="AJ266" s="127"/>
      <c r="AK266" s="128"/>
    </row>
    <row r="267" spans="1:37" x14ac:dyDescent="0.25">
      <c r="A267" s="132"/>
      <c r="B267" s="111"/>
      <c r="C267" s="111" t="s">
        <v>54</v>
      </c>
      <c r="D267" s="112"/>
      <c r="E267" s="113"/>
      <c r="F267" s="211" t="str">
        <f t="shared" si="12"/>
        <v/>
      </c>
      <c r="G267" s="122" t="str">
        <f t="shared" si="13"/>
        <v xml:space="preserve"> </v>
      </c>
      <c r="H267" s="12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4"/>
      <c r="AD267" s="133"/>
      <c r="AE267" s="133"/>
      <c r="AF267" s="133"/>
      <c r="AG267" s="133"/>
      <c r="AH267" s="133"/>
      <c r="AI267" s="133"/>
      <c r="AJ267" s="127"/>
      <c r="AK267" s="128"/>
    </row>
    <row r="268" spans="1:37" x14ac:dyDescent="0.25">
      <c r="A268" s="132"/>
      <c r="B268" s="111"/>
      <c r="C268" s="111" t="s">
        <v>54</v>
      </c>
      <c r="D268" s="112"/>
      <c r="E268" s="113"/>
      <c r="F268" s="211" t="str">
        <f t="shared" si="12"/>
        <v/>
      </c>
      <c r="G268" s="122" t="str">
        <f t="shared" si="13"/>
        <v xml:space="preserve"> </v>
      </c>
      <c r="H268" s="12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4"/>
      <c r="AD268" s="133"/>
      <c r="AE268" s="133"/>
      <c r="AF268" s="133"/>
      <c r="AG268" s="133"/>
      <c r="AH268" s="133"/>
      <c r="AI268" s="133"/>
      <c r="AJ268" s="127"/>
      <c r="AK268" s="128"/>
    </row>
    <row r="269" spans="1:37" x14ac:dyDescent="0.25">
      <c r="A269" s="132"/>
      <c r="B269" s="111"/>
      <c r="C269" s="111" t="s">
        <v>54</v>
      </c>
      <c r="D269" s="112"/>
      <c r="E269" s="113"/>
      <c r="F269" s="211" t="str">
        <f t="shared" si="12"/>
        <v/>
      </c>
      <c r="G269" s="122" t="str">
        <f t="shared" si="13"/>
        <v xml:space="preserve"> </v>
      </c>
      <c r="H269" s="12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4"/>
      <c r="AD269" s="133"/>
      <c r="AE269" s="133"/>
      <c r="AF269" s="133"/>
      <c r="AG269" s="133"/>
      <c r="AH269" s="133"/>
      <c r="AI269" s="133"/>
      <c r="AJ269" s="127"/>
      <c r="AK269" s="128"/>
    </row>
    <row r="270" spans="1:37" x14ac:dyDescent="0.25">
      <c r="A270" s="132"/>
      <c r="B270" s="111"/>
      <c r="C270" s="111" t="s">
        <v>54</v>
      </c>
      <c r="D270" s="112"/>
      <c r="E270" s="113"/>
      <c r="F270" s="211" t="str">
        <f t="shared" si="12"/>
        <v/>
      </c>
      <c r="G270" s="122" t="str">
        <f t="shared" si="13"/>
        <v xml:space="preserve"> </v>
      </c>
      <c r="H270" s="12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4"/>
      <c r="AD270" s="133"/>
      <c r="AE270" s="133"/>
      <c r="AF270" s="133"/>
      <c r="AG270" s="133"/>
      <c r="AH270" s="133"/>
      <c r="AI270" s="133"/>
      <c r="AJ270" s="127"/>
      <c r="AK270" s="128"/>
    </row>
    <row r="271" spans="1:37" x14ac:dyDescent="0.25">
      <c r="A271" s="132"/>
      <c r="B271" s="111"/>
      <c r="C271" s="111" t="s">
        <v>54</v>
      </c>
      <c r="D271" s="112"/>
      <c r="E271" s="113"/>
      <c r="F271" s="211" t="str">
        <f t="shared" si="12"/>
        <v/>
      </c>
      <c r="G271" s="122" t="str">
        <f t="shared" si="13"/>
        <v xml:space="preserve"> </v>
      </c>
      <c r="H271" s="12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4"/>
      <c r="AD271" s="133"/>
      <c r="AE271" s="133"/>
      <c r="AF271" s="133"/>
      <c r="AG271" s="133"/>
      <c r="AH271" s="133"/>
      <c r="AI271" s="133"/>
      <c r="AJ271" s="127"/>
      <c r="AK271" s="128"/>
    </row>
    <row r="272" spans="1:37" x14ac:dyDescent="0.25">
      <c r="A272" s="132"/>
      <c r="B272" s="111"/>
      <c r="C272" s="111" t="s">
        <v>54</v>
      </c>
      <c r="D272" s="112"/>
      <c r="E272" s="113"/>
      <c r="F272" s="211" t="str">
        <f t="shared" si="12"/>
        <v/>
      </c>
      <c r="G272" s="122" t="str">
        <f t="shared" si="13"/>
        <v xml:space="preserve"> </v>
      </c>
      <c r="H272" s="12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4"/>
      <c r="AD272" s="133"/>
      <c r="AE272" s="133"/>
      <c r="AF272" s="133"/>
      <c r="AG272" s="133"/>
      <c r="AH272" s="133"/>
      <c r="AI272" s="133"/>
      <c r="AJ272" s="127"/>
      <c r="AK272" s="128"/>
    </row>
    <row r="273" spans="1:37" x14ac:dyDescent="0.25">
      <c r="A273" s="132"/>
      <c r="B273" s="111"/>
      <c r="C273" s="111" t="s">
        <v>54</v>
      </c>
      <c r="D273" s="112"/>
      <c r="E273" s="113"/>
      <c r="F273" s="211" t="str">
        <f t="shared" ref="F273:F311" si="14">IF(E273=0,"",IF(D273&gt;0,IF(D273="CASH",F272,IF(D273="UNCASHED",F272,IF(D273="DONATION",F272,F272+E273))),F272))</f>
        <v/>
      </c>
      <c r="G273" s="122" t="str">
        <f t="shared" si="13"/>
        <v xml:space="preserve"> </v>
      </c>
      <c r="H273" s="12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4"/>
      <c r="AD273" s="133"/>
      <c r="AE273" s="133"/>
      <c r="AF273" s="133"/>
      <c r="AG273" s="133"/>
      <c r="AH273" s="133"/>
      <c r="AI273" s="133"/>
      <c r="AJ273" s="127"/>
      <c r="AK273" s="128"/>
    </row>
    <row r="274" spans="1:37" x14ac:dyDescent="0.25">
      <c r="A274" s="132"/>
      <c r="B274" s="111"/>
      <c r="C274" s="111" t="s">
        <v>54</v>
      </c>
      <c r="D274" s="112"/>
      <c r="E274" s="113"/>
      <c r="F274" s="211" t="str">
        <f t="shared" si="14"/>
        <v/>
      </c>
      <c r="G274" s="122" t="str">
        <f t="shared" si="13"/>
        <v xml:space="preserve"> </v>
      </c>
      <c r="H274" s="12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4"/>
      <c r="AD274" s="133"/>
      <c r="AE274" s="133"/>
      <c r="AF274" s="133"/>
      <c r="AG274" s="133"/>
      <c r="AH274" s="133"/>
      <c r="AI274" s="133"/>
      <c r="AJ274" s="127"/>
      <c r="AK274" s="128"/>
    </row>
    <row r="275" spans="1:37" x14ac:dyDescent="0.25">
      <c r="A275" s="132"/>
      <c r="B275" s="111"/>
      <c r="C275" s="111" t="s">
        <v>54</v>
      </c>
      <c r="D275" s="112"/>
      <c r="E275" s="113"/>
      <c r="F275" s="211" t="str">
        <f t="shared" si="14"/>
        <v/>
      </c>
      <c r="G275" s="122" t="str">
        <f t="shared" si="13"/>
        <v xml:space="preserve"> </v>
      </c>
      <c r="H275" s="12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4"/>
      <c r="AD275" s="133"/>
      <c r="AE275" s="133"/>
      <c r="AF275" s="133"/>
      <c r="AG275" s="133"/>
      <c r="AH275" s="133"/>
      <c r="AI275" s="133"/>
      <c r="AJ275" s="127"/>
      <c r="AK275" s="128"/>
    </row>
    <row r="276" spans="1:37" x14ac:dyDescent="0.25">
      <c r="A276" s="132"/>
      <c r="B276" s="111"/>
      <c r="C276" s="111" t="s">
        <v>54</v>
      </c>
      <c r="D276" s="112"/>
      <c r="E276" s="113"/>
      <c r="F276" s="211" t="str">
        <f t="shared" si="14"/>
        <v/>
      </c>
      <c r="G276" s="122" t="str">
        <f t="shared" si="13"/>
        <v xml:space="preserve"> </v>
      </c>
      <c r="H276" s="12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4"/>
      <c r="AD276" s="133"/>
      <c r="AE276" s="133"/>
      <c r="AF276" s="133"/>
      <c r="AG276" s="133"/>
      <c r="AH276" s="133"/>
      <c r="AI276" s="133"/>
      <c r="AJ276" s="127"/>
      <c r="AK276" s="128"/>
    </row>
    <row r="277" spans="1:37" x14ac:dyDescent="0.25">
      <c r="A277" s="132"/>
      <c r="B277" s="111"/>
      <c r="C277" s="111" t="s">
        <v>54</v>
      </c>
      <c r="D277" s="112"/>
      <c r="E277" s="113"/>
      <c r="F277" s="211" t="str">
        <f t="shared" si="14"/>
        <v/>
      </c>
      <c r="G277" s="122" t="str">
        <f t="shared" si="13"/>
        <v xml:space="preserve"> </v>
      </c>
      <c r="H277" s="12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4"/>
      <c r="AD277" s="133"/>
      <c r="AE277" s="133"/>
      <c r="AF277" s="133"/>
      <c r="AG277" s="133"/>
      <c r="AH277" s="133"/>
      <c r="AI277" s="133"/>
      <c r="AJ277" s="127"/>
      <c r="AK277" s="128"/>
    </row>
    <row r="278" spans="1:37" x14ac:dyDescent="0.25">
      <c r="A278" s="138"/>
      <c r="B278" s="139"/>
      <c r="C278" s="111" t="s">
        <v>54</v>
      </c>
      <c r="D278" s="112"/>
      <c r="E278" s="113"/>
      <c r="F278" s="211" t="str">
        <f t="shared" si="14"/>
        <v/>
      </c>
      <c r="G278" s="122" t="str">
        <f t="shared" si="13"/>
        <v xml:space="preserve"> </v>
      </c>
      <c r="H278" s="12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4"/>
      <c r="AD278" s="133"/>
      <c r="AE278" s="133"/>
      <c r="AF278" s="133"/>
      <c r="AG278" s="133"/>
      <c r="AH278" s="133"/>
      <c r="AI278" s="133"/>
      <c r="AJ278" s="127"/>
      <c r="AK278" s="128"/>
    </row>
    <row r="279" spans="1:37" x14ac:dyDescent="0.25">
      <c r="A279" s="132"/>
      <c r="B279" s="111"/>
      <c r="C279" s="111" t="s">
        <v>54</v>
      </c>
      <c r="D279" s="134"/>
      <c r="E279" s="113"/>
      <c r="F279" s="211" t="str">
        <f t="shared" si="14"/>
        <v/>
      </c>
      <c r="G279" s="122" t="str">
        <f t="shared" si="13"/>
        <v xml:space="preserve"> </v>
      </c>
      <c r="H279" s="12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4"/>
      <c r="AD279" s="133"/>
      <c r="AE279" s="133"/>
      <c r="AF279" s="133"/>
      <c r="AG279" s="133"/>
      <c r="AH279" s="133"/>
      <c r="AI279" s="133"/>
      <c r="AJ279" s="127"/>
      <c r="AK279" s="128"/>
    </row>
    <row r="280" spans="1:37" x14ac:dyDescent="0.25">
      <c r="A280" s="132"/>
      <c r="B280" s="111"/>
      <c r="C280" s="111" t="s">
        <v>54</v>
      </c>
      <c r="D280" s="112"/>
      <c r="E280" s="113"/>
      <c r="F280" s="211" t="str">
        <f t="shared" si="14"/>
        <v/>
      </c>
      <c r="G280" s="122" t="str">
        <f t="shared" si="13"/>
        <v xml:space="preserve"> </v>
      </c>
      <c r="H280" s="12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4"/>
      <c r="AD280" s="133"/>
      <c r="AE280" s="133"/>
      <c r="AF280" s="133"/>
      <c r="AG280" s="133"/>
      <c r="AH280" s="133"/>
      <c r="AI280" s="133"/>
      <c r="AJ280" s="127"/>
      <c r="AK280" s="128"/>
    </row>
    <row r="281" spans="1:37" x14ac:dyDescent="0.25">
      <c r="A281" s="132"/>
      <c r="B281" s="111"/>
      <c r="C281" s="111" t="s">
        <v>54</v>
      </c>
      <c r="D281" s="112"/>
      <c r="E281" s="113"/>
      <c r="F281" s="211" t="str">
        <f t="shared" si="14"/>
        <v/>
      </c>
      <c r="G281" s="122" t="str">
        <f t="shared" si="13"/>
        <v xml:space="preserve"> </v>
      </c>
      <c r="H281" s="12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4"/>
      <c r="AD281" s="133"/>
      <c r="AE281" s="133"/>
      <c r="AF281" s="133"/>
      <c r="AG281" s="133"/>
      <c r="AH281" s="133"/>
      <c r="AI281" s="133"/>
      <c r="AJ281" s="127"/>
      <c r="AK281" s="128"/>
    </row>
    <row r="282" spans="1:37" x14ac:dyDescent="0.25">
      <c r="A282" s="132"/>
      <c r="B282" s="111"/>
      <c r="C282" s="111" t="s">
        <v>54</v>
      </c>
      <c r="D282" s="112"/>
      <c r="E282" s="113"/>
      <c r="F282" s="211" t="str">
        <f t="shared" si="14"/>
        <v/>
      </c>
      <c r="G282" s="122" t="str">
        <f t="shared" si="13"/>
        <v xml:space="preserve"> </v>
      </c>
      <c r="H282" s="12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4"/>
      <c r="AD282" s="133"/>
      <c r="AE282" s="133"/>
      <c r="AF282" s="133"/>
      <c r="AG282" s="133"/>
      <c r="AH282" s="133"/>
      <c r="AI282" s="133"/>
      <c r="AJ282" s="127"/>
      <c r="AK282" s="128"/>
    </row>
    <row r="283" spans="1:37" x14ac:dyDescent="0.25">
      <c r="A283" s="132"/>
      <c r="B283" s="111"/>
      <c r="C283" s="111" t="s">
        <v>54</v>
      </c>
      <c r="D283" s="112"/>
      <c r="E283" s="113"/>
      <c r="F283" s="211" t="str">
        <f t="shared" si="14"/>
        <v/>
      </c>
      <c r="G283" s="122" t="str">
        <f t="shared" si="13"/>
        <v xml:space="preserve"> </v>
      </c>
      <c r="H283" s="12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4"/>
      <c r="AD283" s="133"/>
      <c r="AE283" s="133"/>
      <c r="AF283" s="133"/>
      <c r="AG283" s="133"/>
      <c r="AH283" s="133"/>
      <c r="AI283" s="133"/>
      <c r="AJ283" s="127"/>
      <c r="AK283" s="128"/>
    </row>
    <row r="284" spans="1:37" x14ac:dyDescent="0.25">
      <c r="A284" s="132"/>
      <c r="B284" s="111"/>
      <c r="C284" s="111" t="s">
        <v>54</v>
      </c>
      <c r="D284" s="112"/>
      <c r="E284" s="113"/>
      <c r="F284" s="211" t="str">
        <f t="shared" si="14"/>
        <v/>
      </c>
      <c r="G284" s="122" t="str">
        <f t="shared" si="13"/>
        <v xml:space="preserve"> </v>
      </c>
      <c r="H284" s="12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4"/>
      <c r="AD284" s="133"/>
      <c r="AE284" s="133"/>
      <c r="AF284" s="133"/>
      <c r="AG284" s="133"/>
      <c r="AH284" s="133"/>
      <c r="AI284" s="133"/>
      <c r="AJ284" s="127"/>
      <c r="AK284" s="128"/>
    </row>
    <row r="285" spans="1:37" x14ac:dyDescent="0.25">
      <c r="A285" s="132"/>
      <c r="B285" s="111"/>
      <c r="C285" s="111" t="s">
        <v>54</v>
      </c>
      <c r="D285" s="112"/>
      <c r="E285" s="113"/>
      <c r="F285" s="211" t="str">
        <f t="shared" si="14"/>
        <v/>
      </c>
      <c r="G285" s="122" t="str">
        <f t="shared" si="13"/>
        <v xml:space="preserve"> </v>
      </c>
      <c r="H285" s="12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4"/>
      <c r="AD285" s="133"/>
      <c r="AE285" s="133"/>
      <c r="AF285" s="133"/>
      <c r="AG285" s="133"/>
      <c r="AH285" s="133"/>
      <c r="AI285" s="133"/>
      <c r="AJ285" s="127"/>
      <c r="AK285" s="128"/>
    </row>
    <row r="286" spans="1:37" x14ac:dyDescent="0.25">
      <c r="A286" s="132"/>
      <c r="B286" s="111"/>
      <c r="C286" s="111" t="s">
        <v>54</v>
      </c>
      <c r="D286" s="112"/>
      <c r="E286" s="113"/>
      <c r="F286" s="211" t="str">
        <f t="shared" si="14"/>
        <v/>
      </c>
      <c r="G286" s="122" t="str">
        <f t="shared" si="13"/>
        <v xml:space="preserve"> </v>
      </c>
      <c r="H286" s="12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4"/>
      <c r="AD286" s="133"/>
      <c r="AE286" s="133"/>
      <c r="AF286" s="133"/>
      <c r="AG286" s="133"/>
      <c r="AH286" s="133"/>
      <c r="AI286" s="133"/>
      <c r="AJ286" s="127"/>
      <c r="AK286" s="128"/>
    </row>
    <row r="287" spans="1:37" x14ac:dyDescent="0.25">
      <c r="A287" s="132"/>
      <c r="B287" s="111"/>
      <c r="C287" s="111" t="s">
        <v>54</v>
      </c>
      <c r="D287" s="112"/>
      <c r="E287" s="113"/>
      <c r="F287" s="211" t="str">
        <f t="shared" si="14"/>
        <v/>
      </c>
      <c r="G287" s="122" t="str">
        <f t="shared" si="13"/>
        <v xml:space="preserve"> </v>
      </c>
      <c r="H287" s="12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4"/>
      <c r="AD287" s="133"/>
      <c r="AE287" s="133"/>
      <c r="AF287" s="133"/>
      <c r="AG287" s="133"/>
      <c r="AH287" s="133"/>
      <c r="AI287" s="133"/>
      <c r="AJ287" s="127"/>
      <c r="AK287" s="128"/>
    </row>
    <row r="288" spans="1:37" x14ac:dyDescent="0.25">
      <c r="A288" s="132"/>
      <c r="B288" s="111"/>
      <c r="C288" s="111" t="s">
        <v>54</v>
      </c>
      <c r="D288" s="112"/>
      <c r="E288" s="113"/>
      <c r="F288" s="211" t="str">
        <f t="shared" si="14"/>
        <v/>
      </c>
      <c r="G288" s="122" t="str">
        <f t="shared" si="13"/>
        <v xml:space="preserve"> </v>
      </c>
      <c r="H288" s="12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4"/>
      <c r="AD288" s="133"/>
      <c r="AE288" s="133"/>
      <c r="AF288" s="133"/>
      <c r="AG288" s="133"/>
      <c r="AH288" s="133"/>
      <c r="AI288" s="133"/>
      <c r="AJ288" s="127"/>
      <c r="AK288" s="128"/>
    </row>
    <row r="289" spans="1:37" x14ac:dyDescent="0.25">
      <c r="A289" s="132"/>
      <c r="B289" s="111"/>
      <c r="C289" s="111" t="s">
        <v>54</v>
      </c>
      <c r="D289" s="112"/>
      <c r="E289" s="113"/>
      <c r="F289" s="211" t="str">
        <f t="shared" si="14"/>
        <v/>
      </c>
      <c r="G289" s="122" t="str">
        <f t="shared" si="13"/>
        <v xml:space="preserve"> </v>
      </c>
      <c r="H289" s="12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4"/>
      <c r="AD289" s="133"/>
      <c r="AE289" s="133"/>
      <c r="AF289" s="133"/>
      <c r="AG289" s="133"/>
      <c r="AH289" s="133"/>
      <c r="AI289" s="133"/>
      <c r="AJ289" s="127"/>
      <c r="AK289" s="128"/>
    </row>
    <row r="290" spans="1:37" x14ac:dyDescent="0.25">
      <c r="A290" s="132"/>
      <c r="B290" s="111"/>
      <c r="C290" s="111" t="s">
        <v>54</v>
      </c>
      <c r="D290" s="112"/>
      <c r="E290" s="113"/>
      <c r="F290" s="211" t="str">
        <f t="shared" si="14"/>
        <v/>
      </c>
      <c r="G290" s="122" t="str">
        <f t="shared" si="13"/>
        <v xml:space="preserve"> </v>
      </c>
      <c r="H290" s="12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4"/>
      <c r="AD290" s="133"/>
      <c r="AE290" s="133"/>
      <c r="AF290" s="133"/>
      <c r="AG290" s="133"/>
      <c r="AH290" s="133"/>
      <c r="AI290" s="133"/>
      <c r="AJ290" s="127"/>
      <c r="AK290" s="128"/>
    </row>
    <row r="291" spans="1:37" x14ac:dyDescent="0.25">
      <c r="A291" s="132"/>
      <c r="B291" s="111"/>
      <c r="C291" s="111" t="s">
        <v>54</v>
      </c>
      <c r="D291" s="112"/>
      <c r="E291" s="113"/>
      <c r="F291" s="211" t="str">
        <f t="shared" si="14"/>
        <v/>
      </c>
      <c r="G291" s="122" t="str">
        <f t="shared" si="13"/>
        <v xml:space="preserve"> </v>
      </c>
      <c r="H291" s="12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4"/>
      <c r="AD291" s="133"/>
      <c r="AE291" s="133"/>
      <c r="AF291" s="133"/>
      <c r="AG291" s="133"/>
      <c r="AH291" s="133"/>
      <c r="AI291" s="133"/>
      <c r="AJ291" s="127"/>
      <c r="AK291" s="128"/>
    </row>
    <row r="292" spans="1:37" x14ac:dyDescent="0.25">
      <c r="A292" s="132"/>
      <c r="B292" s="111"/>
      <c r="C292" s="111" t="s">
        <v>54</v>
      </c>
      <c r="D292" s="112"/>
      <c r="E292" s="113"/>
      <c r="F292" s="211" t="str">
        <f t="shared" si="14"/>
        <v/>
      </c>
      <c r="G292" s="122" t="str">
        <f t="shared" si="13"/>
        <v xml:space="preserve"> </v>
      </c>
      <c r="H292" s="12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4"/>
      <c r="AD292" s="133"/>
      <c r="AE292" s="133"/>
      <c r="AF292" s="133"/>
      <c r="AG292" s="133"/>
      <c r="AH292" s="133"/>
      <c r="AI292" s="133"/>
      <c r="AJ292" s="127"/>
      <c r="AK292" s="128"/>
    </row>
    <row r="293" spans="1:37" x14ac:dyDescent="0.25">
      <c r="A293" s="132"/>
      <c r="B293" s="111"/>
      <c r="C293" s="111" t="s">
        <v>54</v>
      </c>
      <c r="D293" s="112"/>
      <c r="E293" s="113"/>
      <c r="F293" s="211" t="str">
        <f t="shared" si="14"/>
        <v/>
      </c>
      <c r="G293" s="122" t="str">
        <f t="shared" si="13"/>
        <v xml:space="preserve"> </v>
      </c>
      <c r="H293" s="12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4"/>
      <c r="AD293" s="133"/>
      <c r="AE293" s="133"/>
      <c r="AF293" s="133"/>
      <c r="AG293" s="133"/>
      <c r="AH293" s="133"/>
      <c r="AI293" s="133"/>
      <c r="AJ293" s="127"/>
      <c r="AK293" s="128"/>
    </row>
    <row r="294" spans="1:37" x14ac:dyDescent="0.25">
      <c r="A294" s="132"/>
      <c r="B294" s="111"/>
      <c r="C294" s="111" t="s">
        <v>54</v>
      </c>
      <c r="D294" s="112"/>
      <c r="E294" s="113"/>
      <c r="F294" s="211" t="str">
        <f t="shared" si="14"/>
        <v/>
      </c>
      <c r="G294" s="122" t="str">
        <f t="shared" si="13"/>
        <v xml:space="preserve"> </v>
      </c>
      <c r="H294" s="12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4"/>
      <c r="AD294" s="133"/>
      <c r="AE294" s="133"/>
      <c r="AF294" s="133"/>
      <c r="AG294" s="133"/>
      <c r="AH294" s="133"/>
      <c r="AI294" s="133"/>
      <c r="AJ294" s="127"/>
      <c r="AK294" s="128"/>
    </row>
    <row r="295" spans="1:37" x14ac:dyDescent="0.25">
      <c r="A295" s="132"/>
      <c r="B295" s="113"/>
      <c r="C295" s="111" t="s">
        <v>54</v>
      </c>
      <c r="D295" s="112"/>
      <c r="E295" s="113"/>
      <c r="F295" s="211" t="str">
        <f t="shared" si="14"/>
        <v/>
      </c>
      <c r="G295" s="122" t="str">
        <f t="shared" si="13"/>
        <v xml:space="preserve"> </v>
      </c>
      <c r="H295" s="12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4"/>
      <c r="AD295" s="133"/>
      <c r="AE295" s="133"/>
      <c r="AF295" s="133"/>
      <c r="AG295" s="133"/>
      <c r="AH295" s="133"/>
      <c r="AI295" s="133"/>
      <c r="AJ295" s="127"/>
      <c r="AK295" s="128"/>
    </row>
    <row r="296" spans="1:37" x14ac:dyDescent="0.25">
      <c r="A296" s="132"/>
      <c r="B296" s="111"/>
      <c r="C296" s="111" t="s">
        <v>54</v>
      </c>
      <c r="D296" s="112"/>
      <c r="E296" s="113"/>
      <c r="F296" s="211" t="str">
        <f t="shared" si="14"/>
        <v/>
      </c>
      <c r="G296" s="122" t="str">
        <f t="shared" si="13"/>
        <v xml:space="preserve"> </v>
      </c>
      <c r="H296" s="12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4"/>
      <c r="AD296" s="133"/>
      <c r="AE296" s="133"/>
      <c r="AF296" s="133"/>
      <c r="AG296" s="133"/>
      <c r="AH296" s="133"/>
      <c r="AI296" s="133"/>
      <c r="AJ296" s="127"/>
      <c r="AK296" s="128"/>
    </row>
    <row r="297" spans="1:37" x14ac:dyDescent="0.25">
      <c r="A297" s="132"/>
      <c r="B297" s="111"/>
      <c r="C297" s="111" t="s">
        <v>54</v>
      </c>
      <c r="D297" s="112"/>
      <c r="E297" s="113"/>
      <c r="F297" s="211" t="str">
        <f t="shared" si="14"/>
        <v/>
      </c>
      <c r="G297" s="122" t="str">
        <f t="shared" si="13"/>
        <v xml:space="preserve"> </v>
      </c>
      <c r="H297" s="12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4"/>
      <c r="AD297" s="133"/>
      <c r="AE297" s="133"/>
      <c r="AF297" s="133"/>
      <c r="AG297" s="133"/>
      <c r="AH297" s="133"/>
      <c r="AI297" s="133"/>
      <c r="AJ297" s="127"/>
      <c r="AK297" s="137"/>
    </row>
    <row r="298" spans="1:37" x14ac:dyDescent="0.25">
      <c r="A298" s="132"/>
      <c r="B298" s="111"/>
      <c r="C298" s="111" t="s">
        <v>54</v>
      </c>
      <c r="D298" s="112"/>
      <c r="E298" s="113"/>
      <c r="F298" s="211" t="str">
        <f t="shared" si="14"/>
        <v/>
      </c>
      <c r="G298" s="122" t="str">
        <f t="shared" si="13"/>
        <v xml:space="preserve"> </v>
      </c>
      <c r="H298" s="12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4"/>
      <c r="AD298" s="133"/>
      <c r="AE298" s="133"/>
      <c r="AF298" s="133"/>
      <c r="AG298" s="133"/>
      <c r="AH298" s="133"/>
      <c r="AI298" s="133"/>
      <c r="AJ298" s="127"/>
      <c r="AK298" s="128"/>
    </row>
    <row r="299" spans="1:37" x14ac:dyDescent="0.25">
      <c r="A299" s="132"/>
      <c r="B299" s="111"/>
      <c r="C299" s="111" t="s">
        <v>54</v>
      </c>
      <c r="D299" s="112"/>
      <c r="E299" s="113"/>
      <c r="F299" s="211" t="str">
        <f t="shared" si="14"/>
        <v/>
      </c>
      <c r="G299" s="122" t="str">
        <f t="shared" si="13"/>
        <v xml:space="preserve"> </v>
      </c>
      <c r="H299" s="12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4"/>
      <c r="AD299" s="133"/>
      <c r="AE299" s="133"/>
      <c r="AF299" s="133"/>
      <c r="AG299" s="133"/>
      <c r="AH299" s="133"/>
      <c r="AI299" s="133"/>
      <c r="AJ299" s="127"/>
      <c r="AK299" s="128"/>
    </row>
    <row r="300" spans="1:37" x14ac:dyDescent="0.25">
      <c r="A300" s="132"/>
      <c r="B300" s="111"/>
      <c r="C300" s="111" t="s">
        <v>54</v>
      </c>
      <c r="D300" s="112"/>
      <c r="E300" s="113"/>
      <c r="F300" s="211" t="str">
        <f t="shared" si="14"/>
        <v/>
      </c>
      <c r="G300" s="122" t="str">
        <f t="shared" si="13"/>
        <v xml:space="preserve"> </v>
      </c>
      <c r="H300" s="12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4"/>
      <c r="AD300" s="133"/>
      <c r="AE300" s="133"/>
      <c r="AF300" s="133"/>
      <c r="AG300" s="133"/>
      <c r="AH300" s="133"/>
      <c r="AI300" s="133"/>
      <c r="AJ300" s="127"/>
      <c r="AK300" s="128"/>
    </row>
    <row r="301" spans="1:37" x14ac:dyDescent="0.25">
      <c r="A301" s="132"/>
      <c r="B301" s="111"/>
      <c r="C301" s="111" t="s">
        <v>54</v>
      </c>
      <c r="D301" s="112"/>
      <c r="E301" s="113"/>
      <c r="F301" s="211" t="str">
        <f t="shared" si="14"/>
        <v/>
      </c>
      <c r="G301" s="122" t="str">
        <f t="shared" si="13"/>
        <v xml:space="preserve"> </v>
      </c>
      <c r="H301" s="12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4"/>
      <c r="AD301" s="133"/>
      <c r="AE301" s="133"/>
      <c r="AF301" s="133"/>
      <c r="AG301" s="133"/>
      <c r="AH301" s="133"/>
      <c r="AI301" s="133"/>
      <c r="AJ301" s="127"/>
      <c r="AK301" s="128"/>
    </row>
    <row r="302" spans="1:37" s="145" customFormat="1" x14ac:dyDescent="0.25">
      <c r="A302" s="138"/>
      <c r="B302" s="139"/>
      <c r="C302" s="111" t="s">
        <v>54</v>
      </c>
      <c r="D302" s="58"/>
      <c r="E302" s="59"/>
      <c r="F302" s="211" t="str">
        <f t="shared" si="14"/>
        <v/>
      </c>
      <c r="G302" s="122" t="str">
        <f t="shared" si="13"/>
        <v xml:space="preserve"> </v>
      </c>
      <c r="H302" s="140"/>
      <c r="I302" s="141"/>
      <c r="J302" s="141"/>
      <c r="K302" s="141"/>
      <c r="L302" s="141"/>
      <c r="M302" s="141"/>
      <c r="N302" s="141"/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141"/>
      <c r="Z302" s="141"/>
      <c r="AA302" s="141"/>
      <c r="AB302" s="141"/>
      <c r="AC302" s="142"/>
      <c r="AD302" s="143"/>
      <c r="AE302" s="143"/>
      <c r="AF302" s="143"/>
      <c r="AG302" s="143"/>
      <c r="AH302" s="143"/>
      <c r="AI302" s="143"/>
      <c r="AJ302" s="127"/>
      <c r="AK302" s="144"/>
    </row>
    <row r="303" spans="1:37" x14ac:dyDescent="0.25">
      <c r="A303" s="132"/>
      <c r="B303" s="111"/>
      <c r="C303" s="111" t="s">
        <v>54</v>
      </c>
      <c r="D303" s="112"/>
      <c r="E303" s="113"/>
      <c r="F303" s="211" t="str">
        <f t="shared" si="14"/>
        <v/>
      </c>
      <c r="G303" s="122" t="str">
        <f t="shared" si="13"/>
        <v xml:space="preserve"> </v>
      </c>
      <c r="H303" s="12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4"/>
      <c r="AD303" s="133"/>
      <c r="AE303" s="133"/>
      <c r="AF303" s="133"/>
      <c r="AG303" s="133"/>
      <c r="AH303" s="133"/>
      <c r="AI303" s="133"/>
      <c r="AJ303" s="127"/>
      <c r="AK303" s="128"/>
    </row>
    <row r="304" spans="1:37" x14ac:dyDescent="0.25">
      <c r="A304" s="132"/>
      <c r="B304" s="71"/>
      <c r="C304" s="111" t="s">
        <v>54</v>
      </c>
      <c r="D304" s="112"/>
      <c r="E304" s="113"/>
      <c r="F304" s="211" t="str">
        <f t="shared" si="14"/>
        <v/>
      </c>
      <c r="G304" s="122" t="str">
        <f t="shared" si="13"/>
        <v xml:space="preserve"> </v>
      </c>
      <c r="H304" s="12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4"/>
      <c r="AD304" s="133"/>
      <c r="AE304" s="133"/>
      <c r="AF304" s="133"/>
      <c r="AG304" s="133"/>
      <c r="AH304" s="133"/>
      <c r="AI304" s="133"/>
      <c r="AJ304" s="127"/>
      <c r="AK304" s="128"/>
    </row>
    <row r="305" spans="1:37" x14ac:dyDescent="0.25">
      <c r="A305" s="132"/>
      <c r="B305" s="71"/>
      <c r="C305" s="111" t="s">
        <v>54</v>
      </c>
      <c r="D305" s="112"/>
      <c r="E305" s="113"/>
      <c r="F305" s="211" t="str">
        <f t="shared" si="14"/>
        <v/>
      </c>
      <c r="G305" s="122" t="str">
        <f t="shared" si="13"/>
        <v xml:space="preserve"> </v>
      </c>
      <c r="H305" s="12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4"/>
      <c r="AD305" s="133"/>
      <c r="AE305" s="133"/>
      <c r="AF305" s="133"/>
      <c r="AG305" s="133"/>
      <c r="AH305" s="133"/>
      <c r="AI305" s="133"/>
      <c r="AJ305" s="127"/>
      <c r="AK305" s="128"/>
    </row>
    <row r="306" spans="1:37" x14ac:dyDescent="0.25">
      <c r="A306" s="132"/>
      <c r="B306" s="111"/>
      <c r="C306" s="111" t="s">
        <v>54</v>
      </c>
      <c r="D306" s="112"/>
      <c r="E306" s="113"/>
      <c r="F306" s="211" t="str">
        <f t="shared" si="14"/>
        <v/>
      </c>
      <c r="G306" s="122" t="str">
        <f t="shared" si="13"/>
        <v xml:space="preserve"> </v>
      </c>
      <c r="H306" s="12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4"/>
      <c r="AD306" s="133"/>
      <c r="AE306" s="133"/>
      <c r="AF306" s="133"/>
      <c r="AG306" s="133"/>
      <c r="AH306" s="133"/>
      <c r="AI306" s="133"/>
      <c r="AJ306" s="127"/>
      <c r="AK306" s="128"/>
    </row>
    <row r="307" spans="1:37" x14ac:dyDescent="0.25">
      <c r="A307" s="132"/>
      <c r="B307" s="111"/>
      <c r="C307" s="111" t="s">
        <v>54</v>
      </c>
      <c r="D307" s="112"/>
      <c r="E307" s="113"/>
      <c r="F307" s="211" t="str">
        <f t="shared" si="14"/>
        <v/>
      </c>
      <c r="G307" s="122" t="str">
        <f t="shared" si="13"/>
        <v xml:space="preserve"> </v>
      </c>
      <c r="H307" s="12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4"/>
      <c r="AD307" s="133"/>
      <c r="AE307" s="133"/>
      <c r="AF307" s="133"/>
      <c r="AG307" s="133"/>
      <c r="AH307" s="133"/>
      <c r="AI307" s="133"/>
      <c r="AJ307" s="127"/>
      <c r="AK307" s="128"/>
    </row>
    <row r="308" spans="1:37" x14ac:dyDescent="0.25">
      <c r="A308" s="132"/>
      <c r="B308" s="111"/>
      <c r="C308" s="111" t="s">
        <v>54</v>
      </c>
      <c r="D308" s="112"/>
      <c r="E308" s="113"/>
      <c r="F308" s="211" t="str">
        <f t="shared" si="14"/>
        <v/>
      </c>
      <c r="G308" s="122" t="str">
        <f t="shared" si="13"/>
        <v xml:space="preserve"> </v>
      </c>
      <c r="H308" s="12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4"/>
      <c r="AD308" s="133"/>
      <c r="AE308" s="133"/>
      <c r="AF308" s="133"/>
      <c r="AG308" s="133"/>
      <c r="AH308" s="133"/>
      <c r="AI308" s="133"/>
      <c r="AJ308" s="127"/>
      <c r="AK308" s="128"/>
    </row>
    <row r="309" spans="1:37" x14ac:dyDescent="0.25">
      <c r="A309" s="132"/>
      <c r="B309" s="111"/>
      <c r="C309" s="111" t="s">
        <v>54</v>
      </c>
      <c r="D309" s="112"/>
      <c r="E309" s="113"/>
      <c r="F309" s="211" t="str">
        <f t="shared" si="14"/>
        <v/>
      </c>
      <c r="G309" s="122" t="str">
        <f t="shared" si="13"/>
        <v xml:space="preserve"> </v>
      </c>
      <c r="H309" s="12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4"/>
      <c r="AD309" s="133"/>
      <c r="AE309" s="133"/>
      <c r="AF309" s="133"/>
      <c r="AG309" s="133"/>
      <c r="AH309" s="133"/>
      <c r="AI309" s="133"/>
      <c r="AJ309" s="127"/>
      <c r="AK309" s="128"/>
    </row>
    <row r="310" spans="1:37" x14ac:dyDescent="0.25">
      <c r="A310" s="132"/>
      <c r="B310" s="111"/>
      <c r="C310" s="111"/>
      <c r="D310" s="112"/>
      <c r="E310" s="113"/>
      <c r="F310" s="211" t="str">
        <f t="shared" si="14"/>
        <v/>
      </c>
      <c r="G310" s="122" t="str">
        <f t="shared" si="13"/>
        <v xml:space="preserve"> </v>
      </c>
      <c r="H310" s="12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4"/>
      <c r="AD310" s="133"/>
      <c r="AE310" s="133"/>
      <c r="AF310" s="133"/>
      <c r="AG310" s="133"/>
      <c r="AH310" s="133"/>
      <c r="AI310" s="133"/>
      <c r="AJ310" s="127"/>
      <c r="AK310" s="128"/>
    </row>
    <row r="311" spans="1:37" x14ac:dyDescent="0.25">
      <c r="A311" s="132"/>
      <c r="B311" s="111"/>
      <c r="C311" s="111"/>
      <c r="D311" s="112"/>
      <c r="E311" s="113"/>
      <c r="F311" s="211" t="str">
        <f t="shared" si="14"/>
        <v/>
      </c>
      <c r="G311" s="122" t="str">
        <f t="shared" si="13"/>
        <v xml:space="preserve"> </v>
      </c>
      <c r="H311" s="12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4"/>
      <c r="AD311" s="133"/>
      <c r="AE311" s="133"/>
      <c r="AF311" s="133"/>
      <c r="AG311" s="133"/>
      <c r="AH311" s="133"/>
      <c r="AI311" s="133"/>
      <c r="AJ311" s="127"/>
      <c r="AK311" s="128"/>
    </row>
    <row r="312" spans="1:37" x14ac:dyDescent="0.25">
      <c r="A312" s="132"/>
      <c r="B312" s="71"/>
      <c r="C312" s="111"/>
      <c r="D312" s="112"/>
      <c r="E312" s="113"/>
      <c r="F312" s="211" t="str">
        <f>IF(E312=0,"",IF(D312&gt;0,IF(D312="CASH",F311,IF(D312="UNCASHED",F311,IF(D312="DONATION",F311,F311+E312))),F311))</f>
        <v/>
      </c>
      <c r="G312" s="122" t="str">
        <f t="shared" si="13"/>
        <v xml:space="preserve"> </v>
      </c>
      <c r="H312" s="12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4"/>
      <c r="AD312" s="133"/>
      <c r="AE312" s="133"/>
      <c r="AF312" s="133"/>
      <c r="AG312" s="133"/>
      <c r="AH312" s="133"/>
      <c r="AI312" s="133"/>
      <c r="AJ312" s="127"/>
      <c r="AK312" s="128"/>
    </row>
    <row r="313" spans="1:37" x14ac:dyDescent="0.25">
      <c r="A313" s="132"/>
      <c r="B313" s="71"/>
      <c r="C313" s="111"/>
      <c r="D313" s="112"/>
      <c r="E313" s="113"/>
      <c r="F313" s="211" t="str">
        <f t="shared" ref="F313:F365" si="15">IF(E313=0,"",IF(D313&gt;0,IF(D313="CASH",F312,IF(D313="UNCASHED",F312,IF(D313="DONATION",F312,F312+E313))),F312))</f>
        <v/>
      </c>
      <c r="G313" s="122" t="str">
        <f t="shared" si="13"/>
        <v xml:space="preserve"> </v>
      </c>
      <c r="H313" s="12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4"/>
      <c r="AD313" s="133"/>
      <c r="AE313" s="133"/>
      <c r="AF313" s="133"/>
      <c r="AG313" s="133"/>
      <c r="AH313" s="133"/>
      <c r="AI313" s="133"/>
      <c r="AJ313" s="127"/>
      <c r="AK313" s="128"/>
    </row>
    <row r="314" spans="1:37" x14ac:dyDescent="0.25">
      <c r="A314" s="132"/>
      <c r="B314" s="71"/>
      <c r="C314" s="111"/>
      <c r="D314" s="112"/>
      <c r="E314" s="113"/>
      <c r="F314" s="211" t="str">
        <f t="shared" si="15"/>
        <v/>
      </c>
      <c r="G314" s="122" t="str">
        <f t="shared" si="13"/>
        <v xml:space="preserve"> </v>
      </c>
      <c r="H314" s="12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4"/>
      <c r="AD314" s="133"/>
      <c r="AE314" s="133"/>
      <c r="AF314" s="133"/>
      <c r="AG314" s="133"/>
      <c r="AH314" s="133"/>
      <c r="AI314" s="133"/>
      <c r="AJ314" s="127"/>
      <c r="AK314" s="128"/>
    </row>
    <row r="315" spans="1:37" x14ac:dyDescent="0.25">
      <c r="A315" s="132"/>
      <c r="B315" s="71"/>
      <c r="C315" s="111"/>
      <c r="D315" s="112"/>
      <c r="E315" s="113"/>
      <c r="F315" s="211" t="str">
        <f t="shared" si="15"/>
        <v/>
      </c>
      <c r="G315" s="122" t="str">
        <f t="shared" si="13"/>
        <v xml:space="preserve"> </v>
      </c>
      <c r="H315" s="12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4"/>
      <c r="AD315" s="133"/>
      <c r="AE315" s="133"/>
      <c r="AF315" s="133"/>
      <c r="AG315" s="133"/>
      <c r="AH315" s="133"/>
      <c r="AI315" s="133"/>
      <c r="AJ315" s="127"/>
      <c r="AK315" s="128"/>
    </row>
    <row r="316" spans="1:37" x14ac:dyDescent="0.25">
      <c r="A316" s="132"/>
      <c r="B316" s="71"/>
      <c r="C316" s="111"/>
      <c r="D316" s="112"/>
      <c r="E316" s="113"/>
      <c r="F316" s="211" t="str">
        <f t="shared" si="15"/>
        <v/>
      </c>
      <c r="G316" s="122" t="str">
        <f t="shared" si="13"/>
        <v xml:space="preserve"> </v>
      </c>
      <c r="H316" s="12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4"/>
      <c r="AD316" s="133"/>
      <c r="AE316" s="133"/>
      <c r="AF316" s="133"/>
      <c r="AG316" s="133"/>
      <c r="AH316" s="133"/>
      <c r="AI316" s="133"/>
      <c r="AJ316" s="127"/>
      <c r="AK316" s="128"/>
    </row>
    <row r="317" spans="1:37" x14ac:dyDescent="0.25">
      <c r="A317" s="132"/>
      <c r="B317" s="71"/>
      <c r="C317" s="111"/>
      <c r="D317" s="112"/>
      <c r="E317" s="113"/>
      <c r="F317" s="211" t="str">
        <f t="shared" si="15"/>
        <v/>
      </c>
      <c r="G317" s="122" t="str">
        <f t="shared" si="13"/>
        <v xml:space="preserve"> </v>
      </c>
      <c r="H317" s="12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4"/>
      <c r="AD317" s="133"/>
      <c r="AE317" s="133"/>
      <c r="AF317" s="133"/>
      <c r="AG317" s="133"/>
      <c r="AH317" s="133"/>
      <c r="AI317" s="133"/>
      <c r="AJ317" s="127"/>
      <c r="AK317" s="128"/>
    </row>
    <row r="318" spans="1:37" x14ac:dyDescent="0.25">
      <c r="A318" s="132"/>
      <c r="B318" s="71"/>
      <c r="C318" s="111"/>
      <c r="D318" s="112"/>
      <c r="E318" s="113"/>
      <c r="F318" s="211" t="str">
        <f t="shared" si="15"/>
        <v/>
      </c>
      <c r="G318" s="122" t="str">
        <f t="shared" si="13"/>
        <v xml:space="preserve"> </v>
      </c>
      <c r="H318" s="12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4"/>
      <c r="AD318" s="133"/>
      <c r="AE318" s="133"/>
      <c r="AF318" s="133"/>
      <c r="AG318" s="133"/>
      <c r="AH318" s="133"/>
      <c r="AI318" s="133"/>
      <c r="AJ318" s="127"/>
      <c r="AK318" s="128"/>
    </row>
    <row r="319" spans="1:37" x14ac:dyDescent="0.25">
      <c r="A319" s="132"/>
      <c r="B319" s="71"/>
      <c r="C319" s="111"/>
      <c r="D319" s="112"/>
      <c r="E319" s="113"/>
      <c r="F319" s="211" t="str">
        <f t="shared" si="15"/>
        <v/>
      </c>
      <c r="G319" s="122" t="str">
        <f t="shared" si="13"/>
        <v xml:space="preserve"> </v>
      </c>
      <c r="H319" s="12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4"/>
      <c r="AD319" s="133"/>
      <c r="AE319" s="133"/>
      <c r="AF319" s="133"/>
      <c r="AG319" s="133"/>
      <c r="AH319" s="133"/>
      <c r="AI319" s="133"/>
      <c r="AJ319" s="127"/>
      <c r="AK319" s="128"/>
    </row>
    <row r="320" spans="1:37" x14ac:dyDescent="0.25">
      <c r="A320" s="132"/>
      <c r="B320" s="71"/>
      <c r="C320" s="111"/>
      <c r="D320" s="112"/>
      <c r="E320" s="113"/>
      <c r="F320" s="211" t="str">
        <f t="shared" si="15"/>
        <v/>
      </c>
      <c r="G320" s="122" t="str">
        <f t="shared" si="13"/>
        <v xml:space="preserve"> </v>
      </c>
      <c r="H320" s="12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4"/>
      <c r="AD320" s="133"/>
      <c r="AE320" s="133"/>
      <c r="AF320" s="133"/>
      <c r="AG320" s="133"/>
      <c r="AH320" s="133"/>
      <c r="AI320" s="133"/>
      <c r="AJ320" s="127"/>
      <c r="AK320" s="128"/>
    </row>
    <row r="321" spans="1:37" x14ac:dyDescent="0.25">
      <c r="A321" s="132"/>
      <c r="B321" s="71"/>
      <c r="C321" s="111"/>
      <c r="D321" s="112"/>
      <c r="E321" s="113"/>
      <c r="F321" s="211" t="str">
        <f t="shared" si="15"/>
        <v/>
      </c>
      <c r="G321" s="122" t="str">
        <f t="shared" si="13"/>
        <v xml:space="preserve"> </v>
      </c>
      <c r="H321" s="12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4"/>
      <c r="AD321" s="133"/>
      <c r="AE321" s="133"/>
      <c r="AF321" s="133"/>
      <c r="AG321" s="133"/>
      <c r="AH321" s="133"/>
      <c r="AI321" s="133"/>
      <c r="AJ321" s="127"/>
      <c r="AK321" s="128"/>
    </row>
    <row r="322" spans="1:37" x14ac:dyDescent="0.25">
      <c r="A322" s="132"/>
      <c r="B322" s="71"/>
      <c r="C322" s="111"/>
      <c r="D322" s="112"/>
      <c r="E322" s="113"/>
      <c r="F322" s="211" t="str">
        <f t="shared" si="15"/>
        <v/>
      </c>
      <c r="G322" s="122" t="str">
        <f t="shared" si="13"/>
        <v xml:space="preserve"> </v>
      </c>
      <c r="H322" s="12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4"/>
      <c r="AD322" s="133"/>
      <c r="AE322" s="133"/>
      <c r="AF322" s="133"/>
      <c r="AG322" s="133"/>
      <c r="AH322" s="133"/>
      <c r="AI322" s="133"/>
      <c r="AJ322" s="127"/>
      <c r="AK322" s="128"/>
    </row>
    <row r="323" spans="1:37" x14ac:dyDescent="0.25">
      <c r="A323" s="132"/>
      <c r="B323" s="71"/>
      <c r="C323" s="111"/>
      <c r="D323" s="112"/>
      <c r="E323" s="113"/>
      <c r="F323" s="211" t="str">
        <f t="shared" si="15"/>
        <v/>
      </c>
      <c r="G323" s="122" t="str">
        <f t="shared" si="13"/>
        <v xml:space="preserve"> </v>
      </c>
      <c r="H323" s="12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4"/>
      <c r="AD323" s="133"/>
      <c r="AE323" s="133"/>
      <c r="AF323" s="133"/>
      <c r="AG323" s="133"/>
      <c r="AH323" s="133"/>
      <c r="AI323" s="133"/>
      <c r="AJ323" s="127"/>
      <c r="AK323" s="128"/>
    </row>
    <row r="324" spans="1:37" x14ac:dyDescent="0.25">
      <c r="A324" s="132"/>
      <c r="B324" s="71"/>
      <c r="C324" s="111"/>
      <c r="D324" s="112"/>
      <c r="E324" s="113"/>
      <c r="F324" s="211" t="str">
        <f t="shared" si="15"/>
        <v/>
      </c>
      <c r="G324" s="122" t="str">
        <f t="shared" si="13"/>
        <v xml:space="preserve"> </v>
      </c>
      <c r="H324" s="12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4"/>
      <c r="AD324" s="133"/>
      <c r="AE324" s="133"/>
      <c r="AF324" s="133"/>
      <c r="AG324" s="133"/>
      <c r="AH324" s="133"/>
      <c r="AI324" s="133"/>
      <c r="AJ324" s="127"/>
      <c r="AK324" s="128"/>
    </row>
    <row r="325" spans="1:37" x14ac:dyDescent="0.25">
      <c r="A325" s="132"/>
      <c r="B325" s="71"/>
      <c r="C325" s="111"/>
      <c r="D325" s="112"/>
      <c r="E325" s="113"/>
      <c r="F325" s="211" t="str">
        <f t="shared" si="15"/>
        <v/>
      </c>
      <c r="G325" s="122" t="str">
        <f t="shared" si="13"/>
        <v xml:space="preserve"> </v>
      </c>
      <c r="H325" s="12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4"/>
      <c r="AD325" s="133"/>
      <c r="AE325" s="133"/>
      <c r="AF325" s="133"/>
      <c r="AG325" s="133"/>
      <c r="AH325" s="133"/>
      <c r="AI325" s="133"/>
      <c r="AJ325" s="127"/>
      <c r="AK325" s="128"/>
    </row>
    <row r="326" spans="1:37" x14ac:dyDescent="0.25">
      <c r="A326" s="132"/>
      <c r="B326" s="71"/>
      <c r="C326" s="111"/>
      <c r="D326" s="112"/>
      <c r="E326" s="113"/>
      <c r="F326" s="211" t="str">
        <f t="shared" si="15"/>
        <v/>
      </c>
      <c r="G326" s="122" t="str">
        <f t="shared" si="13"/>
        <v xml:space="preserve"> </v>
      </c>
      <c r="H326" s="12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4"/>
      <c r="AD326" s="133"/>
      <c r="AE326" s="133"/>
      <c r="AF326" s="133"/>
      <c r="AG326" s="133"/>
      <c r="AH326" s="133"/>
      <c r="AI326" s="133"/>
      <c r="AJ326" s="5"/>
      <c r="AK326" s="128"/>
    </row>
    <row r="327" spans="1:37" x14ac:dyDescent="0.25">
      <c r="A327" s="132"/>
      <c r="B327" s="71"/>
      <c r="C327" s="111"/>
      <c r="D327" s="112"/>
      <c r="E327" s="113"/>
      <c r="F327" s="211" t="str">
        <f t="shared" si="15"/>
        <v/>
      </c>
      <c r="G327" s="122" t="str">
        <f t="shared" si="13"/>
        <v xml:space="preserve"> </v>
      </c>
      <c r="H327" s="12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4"/>
      <c r="AD327" s="133"/>
      <c r="AE327" s="133"/>
      <c r="AF327" s="133"/>
      <c r="AG327" s="133"/>
      <c r="AH327" s="133"/>
      <c r="AI327" s="133"/>
      <c r="AJ327" s="5"/>
      <c r="AK327" s="128"/>
    </row>
    <row r="328" spans="1:37" x14ac:dyDescent="0.25">
      <c r="A328" s="132"/>
      <c r="B328" s="71"/>
      <c r="C328" s="111"/>
      <c r="D328" s="112"/>
      <c r="E328" s="113"/>
      <c r="F328" s="211" t="str">
        <f t="shared" si="15"/>
        <v/>
      </c>
      <c r="G328" s="122" t="str">
        <f t="shared" si="13"/>
        <v xml:space="preserve"> </v>
      </c>
      <c r="H328" s="12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4"/>
      <c r="AD328" s="133"/>
      <c r="AE328" s="133"/>
      <c r="AF328" s="133"/>
      <c r="AG328" s="133"/>
      <c r="AH328" s="133"/>
      <c r="AI328" s="133"/>
      <c r="AJ328" s="5"/>
      <c r="AK328" s="128"/>
    </row>
    <row r="329" spans="1:37" x14ac:dyDescent="0.25">
      <c r="A329" s="132"/>
      <c r="B329" s="71"/>
      <c r="C329" s="111"/>
      <c r="D329" s="112"/>
      <c r="E329" s="113"/>
      <c r="F329" s="211" t="str">
        <f t="shared" si="15"/>
        <v/>
      </c>
      <c r="G329" s="122" t="str">
        <f t="shared" si="13"/>
        <v xml:space="preserve"> </v>
      </c>
      <c r="H329" s="12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4"/>
      <c r="AD329" s="133"/>
      <c r="AE329" s="133"/>
      <c r="AF329" s="133"/>
      <c r="AG329" s="133"/>
      <c r="AH329" s="133"/>
      <c r="AI329" s="133"/>
      <c r="AJ329" s="5"/>
      <c r="AK329" s="128"/>
    </row>
    <row r="330" spans="1:37" x14ac:dyDescent="0.25">
      <c r="A330" s="132"/>
      <c r="B330" s="71"/>
      <c r="C330" s="111"/>
      <c r="D330" s="112"/>
      <c r="E330" s="113"/>
      <c r="F330" s="211" t="str">
        <f t="shared" si="15"/>
        <v/>
      </c>
      <c r="G330" s="122" t="str">
        <f t="shared" si="13"/>
        <v xml:space="preserve"> </v>
      </c>
      <c r="H330" s="12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4"/>
      <c r="AD330" s="133"/>
      <c r="AE330" s="133"/>
      <c r="AF330" s="133"/>
      <c r="AG330" s="133"/>
      <c r="AH330" s="133"/>
      <c r="AI330" s="133"/>
      <c r="AJ330" s="5"/>
      <c r="AK330" s="128"/>
    </row>
    <row r="331" spans="1:37" x14ac:dyDescent="0.25">
      <c r="A331" s="132"/>
      <c r="B331" s="71"/>
      <c r="C331" s="111"/>
      <c r="D331" s="112"/>
      <c r="E331" s="113"/>
      <c r="F331" s="211" t="str">
        <f>IF(E331=0,"",IF(D331&gt;0,IF(D331="CASH",F330,IF(D331="UNCASHED",F330,IF(D331="DONATION",F330,F330+E331))),F330))</f>
        <v/>
      </c>
      <c r="G331" s="122" t="str">
        <f t="shared" ref="G331:G336" si="16">IF(B331=0, " ", G330+SUM(AD331:AI331))</f>
        <v xml:space="preserve"> </v>
      </c>
      <c r="H331" s="12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4"/>
      <c r="AD331" s="133"/>
      <c r="AE331" s="133"/>
      <c r="AF331" s="133"/>
      <c r="AG331" s="133"/>
      <c r="AH331" s="133"/>
      <c r="AI331" s="133"/>
      <c r="AJ331" s="5"/>
      <c r="AK331" s="128"/>
    </row>
    <row r="332" spans="1:37" x14ac:dyDescent="0.25">
      <c r="A332" s="132"/>
      <c r="B332" s="71"/>
      <c r="C332" s="111"/>
      <c r="D332" s="112"/>
      <c r="E332" s="113"/>
      <c r="F332" s="211" t="str">
        <f t="shared" ref="F332:F336" si="17">IF(E332=0,"",IF(D332&gt;0,IF(D332="CASH",F331,IF(D332="UNCASHED",F331,IF(D332="DONATION",F331,F331+E332))),F331))</f>
        <v/>
      </c>
      <c r="G332" s="122" t="str">
        <f t="shared" si="16"/>
        <v xml:space="preserve"> </v>
      </c>
      <c r="H332" s="12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4"/>
      <c r="AD332" s="133"/>
      <c r="AE332" s="133"/>
      <c r="AF332" s="133"/>
      <c r="AG332" s="133"/>
      <c r="AH332" s="133"/>
      <c r="AI332" s="133"/>
      <c r="AJ332" s="5"/>
      <c r="AK332" s="128"/>
    </row>
    <row r="333" spans="1:37" x14ac:dyDescent="0.25">
      <c r="A333" s="132"/>
      <c r="B333" s="71"/>
      <c r="C333" s="111"/>
      <c r="D333" s="112"/>
      <c r="E333" s="113"/>
      <c r="F333" s="211" t="str">
        <f t="shared" si="17"/>
        <v/>
      </c>
      <c r="G333" s="122" t="str">
        <f t="shared" si="16"/>
        <v xml:space="preserve"> </v>
      </c>
      <c r="H333" s="12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4"/>
      <c r="AD333" s="133"/>
      <c r="AE333" s="133"/>
      <c r="AF333" s="133"/>
      <c r="AG333" s="133"/>
      <c r="AH333" s="133"/>
      <c r="AI333" s="133"/>
      <c r="AJ333" s="5"/>
      <c r="AK333" s="128"/>
    </row>
    <row r="334" spans="1:37" x14ac:dyDescent="0.25">
      <c r="A334" s="132"/>
      <c r="B334" s="71"/>
      <c r="C334" s="111"/>
      <c r="D334" s="112"/>
      <c r="E334" s="113"/>
      <c r="F334" s="211" t="str">
        <f t="shared" si="17"/>
        <v/>
      </c>
      <c r="G334" s="122" t="str">
        <f t="shared" si="16"/>
        <v xml:space="preserve"> </v>
      </c>
      <c r="H334" s="12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4"/>
      <c r="AD334" s="133"/>
      <c r="AE334" s="133"/>
      <c r="AF334" s="133"/>
      <c r="AG334" s="133"/>
      <c r="AH334" s="133"/>
      <c r="AI334" s="133"/>
      <c r="AJ334" s="5"/>
      <c r="AK334" s="128"/>
    </row>
    <row r="335" spans="1:37" x14ac:dyDescent="0.25">
      <c r="A335" s="132"/>
      <c r="B335" s="71"/>
      <c r="C335" s="111"/>
      <c r="D335" s="112"/>
      <c r="E335" s="113"/>
      <c r="F335" s="211" t="str">
        <f t="shared" si="17"/>
        <v/>
      </c>
      <c r="G335" s="122" t="str">
        <f t="shared" si="16"/>
        <v xml:space="preserve"> </v>
      </c>
      <c r="H335" s="12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4"/>
      <c r="AD335" s="133"/>
      <c r="AE335" s="133"/>
      <c r="AF335" s="133"/>
      <c r="AG335" s="133"/>
      <c r="AH335" s="133"/>
      <c r="AI335" s="133"/>
      <c r="AJ335" s="5"/>
      <c r="AK335" s="128"/>
    </row>
    <row r="336" spans="1:37" x14ac:dyDescent="0.25">
      <c r="A336" s="132"/>
      <c r="B336" s="71"/>
      <c r="C336" s="111"/>
      <c r="D336" s="112"/>
      <c r="E336" s="113"/>
      <c r="F336" s="211" t="str">
        <f t="shared" si="17"/>
        <v/>
      </c>
      <c r="G336" s="122" t="str">
        <f t="shared" si="16"/>
        <v xml:space="preserve"> </v>
      </c>
      <c r="H336" s="12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4"/>
      <c r="AD336" s="133"/>
      <c r="AE336" s="133"/>
      <c r="AF336" s="133"/>
      <c r="AG336" s="133"/>
      <c r="AH336" s="133"/>
      <c r="AI336" s="133"/>
      <c r="AJ336" s="5"/>
      <c r="AK336" s="128"/>
    </row>
    <row r="337" spans="1:37" x14ac:dyDescent="0.25">
      <c r="A337" s="132"/>
      <c r="B337" s="71"/>
      <c r="C337" s="111"/>
      <c r="D337" s="112"/>
      <c r="E337" s="113"/>
      <c r="F337" s="211" t="str">
        <f t="shared" si="15"/>
        <v/>
      </c>
      <c r="G337" s="122" t="str">
        <f t="shared" ref="G337:G365" si="18">IF(B337=0, " ", G336+SUM(AD337:AI337))</f>
        <v xml:space="preserve"> </v>
      </c>
      <c r="H337" s="12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4"/>
      <c r="AD337" s="133"/>
      <c r="AE337" s="133"/>
      <c r="AF337" s="133"/>
      <c r="AG337" s="133"/>
      <c r="AH337" s="133"/>
      <c r="AI337" s="133"/>
      <c r="AJ337" s="5"/>
      <c r="AK337" s="128"/>
    </row>
    <row r="338" spans="1:37" x14ac:dyDescent="0.25">
      <c r="A338" s="132"/>
      <c r="B338" s="71"/>
      <c r="C338" s="111"/>
      <c r="D338" s="112"/>
      <c r="E338" s="113"/>
      <c r="F338" s="211" t="str">
        <f t="shared" si="15"/>
        <v/>
      </c>
      <c r="G338" s="122" t="str">
        <f t="shared" si="18"/>
        <v xml:space="preserve"> </v>
      </c>
      <c r="H338" s="12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4"/>
      <c r="AD338" s="133"/>
      <c r="AE338" s="133"/>
      <c r="AF338" s="133"/>
      <c r="AG338" s="133"/>
      <c r="AH338" s="133"/>
      <c r="AI338" s="133"/>
      <c r="AJ338" s="5"/>
      <c r="AK338" s="128"/>
    </row>
    <row r="339" spans="1:37" x14ac:dyDescent="0.25">
      <c r="A339" s="132"/>
      <c r="B339" s="71"/>
      <c r="C339" s="111"/>
      <c r="D339" s="112"/>
      <c r="E339" s="113"/>
      <c r="F339" s="211" t="str">
        <f t="shared" si="15"/>
        <v/>
      </c>
      <c r="G339" s="122" t="str">
        <f t="shared" si="18"/>
        <v xml:space="preserve"> </v>
      </c>
      <c r="H339" s="12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4"/>
      <c r="AD339" s="133"/>
      <c r="AE339" s="133"/>
      <c r="AF339" s="133"/>
      <c r="AG339" s="133"/>
      <c r="AH339" s="133"/>
      <c r="AI339" s="133"/>
      <c r="AJ339" s="5"/>
      <c r="AK339" s="128"/>
    </row>
    <row r="340" spans="1:37" x14ac:dyDescent="0.25">
      <c r="A340" s="132"/>
      <c r="B340" s="71"/>
      <c r="C340" s="111"/>
      <c r="D340" s="112"/>
      <c r="E340" s="113"/>
      <c r="F340" s="211" t="str">
        <f t="shared" si="15"/>
        <v/>
      </c>
      <c r="G340" s="122" t="str">
        <f t="shared" si="18"/>
        <v xml:space="preserve"> </v>
      </c>
      <c r="H340" s="12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4"/>
      <c r="AD340" s="133"/>
      <c r="AE340" s="133"/>
      <c r="AF340" s="133"/>
      <c r="AG340" s="133"/>
      <c r="AH340" s="133"/>
      <c r="AI340" s="133"/>
      <c r="AJ340" s="5"/>
      <c r="AK340" s="128"/>
    </row>
    <row r="341" spans="1:37" x14ac:dyDescent="0.25">
      <c r="A341" s="132"/>
      <c r="B341" s="71"/>
      <c r="C341" s="111"/>
      <c r="D341" s="112"/>
      <c r="E341" s="113"/>
      <c r="F341" s="211" t="str">
        <f t="shared" si="15"/>
        <v/>
      </c>
      <c r="G341" s="122" t="str">
        <f t="shared" si="18"/>
        <v xml:space="preserve"> </v>
      </c>
      <c r="H341" s="12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4"/>
      <c r="AD341" s="133"/>
      <c r="AE341" s="133"/>
      <c r="AF341" s="133"/>
      <c r="AG341" s="133"/>
      <c r="AH341" s="133"/>
      <c r="AI341" s="133"/>
      <c r="AJ341" s="5"/>
      <c r="AK341" s="128"/>
    </row>
    <row r="342" spans="1:37" x14ac:dyDescent="0.25">
      <c r="A342" s="132"/>
      <c r="B342" s="71"/>
      <c r="C342" s="111"/>
      <c r="D342" s="112"/>
      <c r="E342" s="113"/>
      <c r="F342" s="211" t="str">
        <f t="shared" si="15"/>
        <v/>
      </c>
      <c r="G342" s="122" t="str">
        <f t="shared" si="18"/>
        <v xml:space="preserve"> </v>
      </c>
      <c r="H342" s="12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4"/>
      <c r="AD342" s="133"/>
      <c r="AE342" s="133"/>
      <c r="AF342" s="133"/>
      <c r="AG342" s="133"/>
      <c r="AH342" s="133"/>
      <c r="AI342" s="133"/>
      <c r="AJ342" s="5"/>
      <c r="AK342" s="128"/>
    </row>
    <row r="343" spans="1:37" x14ac:dyDescent="0.25">
      <c r="A343" s="132"/>
      <c r="B343" s="71"/>
      <c r="C343" s="111"/>
      <c r="D343" s="112"/>
      <c r="E343" s="113"/>
      <c r="F343" s="211" t="str">
        <f t="shared" si="15"/>
        <v/>
      </c>
      <c r="G343" s="122" t="str">
        <f t="shared" si="18"/>
        <v xml:space="preserve"> </v>
      </c>
      <c r="H343" s="12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4"/>
      <c r="AD343" s="133"/>
      <c r="AE343" s="133"/>
      <c r="AF343" s="133"/>
      <c r="AG343" s="133"/>
      <c r="AH343" s="133"/>
      <c r="AI343" s="133"/>
      <c r="AJ343" s="5"/>
      <c r="AK343" s="128"/>
    </row>
    <row r="344" spans="1:37" x14ac:dyDescent="0.25">
      <c r="A344" s="132"/>
      <c r="B344" s="71"/>
      <c r="C344" s="111"/>
      <c r="D344" s="112"/>
      <c r="E344" s="113"/>
      <c r="F344" s="211" t="str">
        <f t="shared" si="15"/>
        <v/>
      </c>
      <c r="G344" s="122" t="str">
        <f t="shared" si="18"/>
        <v xml:space="preserve"> </v>
      </c>
      <c r="H344" s="12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4"/>
      <c r="AD344" s="133"/>
      <c r="AE344" s="133"/>
      <c r="AF344" s="133"/>
      <c r="AG344" s="133"/>
      <c r="AH344" s="133"/>
      <c r="AI344" s="133"/>
      <c r="AJ344" s="5"/>
      <c r="AK344" s="128"/>
    </row>
    <row r="345" spans="1:37" x14ac:dyDescent="0.25">
      <c r="A345" s="132"/>
      <c r="B345" s="71"/>
      <c r="C345" s="111"/>
      <c r="D345" s="112"/>
      <c r="E345" s="113"/>
      <c r="F345" s="211" t="str">
        <f t="shared" si="15"/>
        <v/>
      </c>
      <c r="G345" s="122" t="str">
        <f t="shared" si="18"/>
        <v xml:space="preserve"> </v>
      </c>
      <c r="H345" s="12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4"/>
      <c r="AD345" s="133"/>
      <c r="AE345" s="133"/>
      <c r="AF345" s="133"/>
      <c r="AG345" s="133"/>
      <c r="AH345" s="133"/>
      <c r="AI345" s="133"/>
      <c r="AJ345" s="5"/>
      <c r="AK345" s="128"/>
    </row>
    <row r="346" spans="1:37" x14ac:dyDescent="0.25">
      <c r="A346" s="132"/>
      <c r="B346" s="71"/>
      <c r="C346" s="111"/>
      <c r="D346" s="112"/>
      <c r="E346" s="113"/>
      <c r="F346" s="211" t="str">
        <f t="shared" si="15"/>
        <v/>
      </c>
      <c r="G346" s="122" t="str">
        <f t="shared" si="18"/>
        <v xml:space="preserve"> </v>
      </c>
      <c r="H346" s="12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4"/>
      <c r="AD346" s="133"/>
      <c r="AE346" s="133"/>
      <c r="AF346" s="133"/>
      <c r="AG346" s="133"/>
      <c r="AH346" s="133"/>
      <c r="AI346" s="133"/>
      <c r="AJ346" s="5"/>
      <c r="AK346" s="128"/>
    </row>
    <row r="347" spans="1:37" x14ac:dyDescent="0.25">
      <c r="A347" s="132"/>
      <c r="B347" s="71"/>
      <c r="C347" s="111"/>
      <c r="D347" s="112"/>
      <c r="E347" s="113"/>
      <c r="F347" s="211" t="str">
        <f t="shared" si="15"/>
        <v/>
      </c>
      <c r="G347" s="122" t="str">
        <f t="shared" si="18"/>
        <v xml:space="preserve"> </v>
      </c>
      <c r="H347" s="12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4"/>
      <c r="AD347" s="133"/>
      <c r="AE347" s="133"/>
      <c r="AF347" s="133"/>
      <c r="AG347" s="133"/>
      <c r="AH347" s="133"/>
      <c r="AI347" s="133"/>
      <c r="AJ347" s="5"/>
      <c r="AK347" s="128"/>
    </row>
    <row r="348" spans="1:37" x14ac:dyDescent="0.25">
      <c r="A348" s="132"/>
      <c r="B348" s="71"/>
      <c r="C348" s="111"/>
      <c r="D348" s="112"/>
      <c r="E348" s="113"/>
      <c r="F348" s="211" t="str">
        <f t="shared" si="15"/>
        <v/>
      </c>
      <c r="G348" s="122" t="str">
        <f t="shared" si="18"/>
        <v xml:space="preserve"> </v>
      </c>
      <c r="H348" s="12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4"/>
      <c r="AD348" s="133"/>
      <c r="AE348" s="133"/>
      <c r="AF348" s="133"/>
      <c r="AG348" s="133"/>
      <c r="AH348" s="133"/>
      <c r="AI348" s="133"/>
      <c r="AJ348" s="5"/>
      <c r="AK348" s="128"/>
    </row>
    <row r="349" spans="1:37" x14ac:dyDescent="0.25">
      <c r="A349" s="132"/>
      <c r="B349" s="71"/>
      <c r="C349" s="111"/>
      <c r="D349" s="112"/>
      <c r="E349" s="113"/>
      <c r="F349" s="211" t="str">
        <f t="shared" si="15"/>
        <v/>
      </c>
      <c r="G349" s="122" t="str">
        <f t="shared" si="18"/>
        <v xml:space="preserve"> </v>
      </c>
      <c r="H349" s="12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4"/>
      <c r="AD349" s="133"/>
      <c r="AE349" s="133"/>
      <c r="AF349" s="133"/>
      <c r="AG349" s="133"/>
      <c r="AH349" s="133"/>
      <c r="AI349" s="133"/>
      <c r="AJ349" s="5"/>
      <c r="AK349" s="128"/>
    </row>
    <row r="350" spans="1:37" x14ac:dyDescent="0.25">
      <c r="A350" s="132"/>
      <c r="B350" s="71"/>
      <c r="C350" s="111"/>
      <c r="D350" s="112"/>
      <c r="E350" s="113"/>
      <c r="F350" s="211" t="str">
        <f t="shared" si="15"/>
        <v/>
      </c>
      <c r="G350" s="122" t="str">
        <f t="shared" si="18"/>
        <v xml:space="preserve"> </v>
      </c>
      <c r="H350" s="12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4"/>
      <c r="AD350" s="133"/>
      <c r="AE350" s="133"/>
      <c r="AF350" s="133"/>
      <c r="AG350" s="133"/>
      <c r="AH350" s="133"/>
      <c r="AI350" s="133"/>
      <c r="AJ350" s="5"/>
      <c r="AK350" s="128"/>
    </row>
    <row r="351" spans="1:37" x14ac:dyDescent="0.25">
      <c r="A351" s="132"/>
      <c r="B351" s="71"/>
      <c r="C351" s="111"/>
      <c r="D351" s="112"/>
      <c r="E351" s="113"/>
      <c r="F351" s="211" t="str">
        <f t="shared" si="15"/>
        <v/>
      </c>
      <c r="G351" s="122" t="str">
        <f t="shared" si="18"/>
        <v xml:space="preserve"> </v>
      </c>
      <c r="H351" s="12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4"/>
      <c r="AD351" s="133"/>
      <c r="AE351" s="133"/>
      <c r="AF351" s="133"/>
      <c r="AG351" s="133"/>
      <c r="AH351" s="133"/>
      <c r="AI351" s="133"/>
      <c r="AJ351" s="5"/>
      <c r="AK351" s="128"/>
    </row>
    <row r="352" spans="1:37" x14ac:dyDescent="0.25">
      <c r="A352" s="132"/>
      <c r="B352" s="71"/>
      <c r="C352" s="111"/>
      <c r="D352" s="112"/>
      <c r="E352" s="113"/>
      <c r="F352" s="211" t="str">
        <f t="shared" si="15"/>
        <v/>
      </c>
      <c r="G352" s="122" t="str">
        <f t="shared" si="18"/>
        <v xml:space="preserve"> </v>
      </c>
      <c r="H352" s="12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4"/>
      <c r="AD352" s="133"/>
      <c r="AE352" s="133"/>
      <c r="AF352" s="133"/>
      <c r="AG352" s="133"/>
      <c r="AH352" s="133"/>
      <c r="AI352" s="133"/>
      <c r="AJ352" s="5"/>
      <c r="AK352" s="128"/>
    </row>
    <row r="353" spans="1:37" x14ac:dyDescent="0.25">
      <c r="A353" s="132"/>
      <c r="B353" s="71"/>
      <c r="C353" s="111"/>
      <c r="D353" s="112"/>
      <c r="E353" s="113"/>
      <c r="F353" s="211" t="str">
        <f t="shared" si="15"/>
        <v/>
      </c>
      <c r="G353" s="122" t="str">
        <f t="shared" si="18"/>
        <v xml:space="preserve"> </v>
      </c>
      <c r="H353" s="12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4"/>
      <c r="AD353" s="133"/>
      <c r="AE353" s="133"/>
      <c r="AF353" s="133"/>
      <c r="AG353" s="133"/>
      <c r="AH353" s="133"/>
      <c r="AI353" s="133"/>
      <c r="AJ353" s="5"/>
      <c r="AK353" s="128"/>
    </row>
    <row r="354" spans="1:37" x14ac:dyDescent="0.25">
      <c r="A354" s="132"/>
      <c r="B354" s="71"/>
      <c r="C354" s="111"/>
      <c r="D354" s="112"/>
      <c r="E354" s="113"/>
      <c r="F354" s="211" t="str">
        <f t="shared" si="15"/>
        <v/>
      </c>
      <c r="G354" s="122" t="str">
        <f t="shared" si="18"/>
        <v xml:space="preserve"> </v>
      </c>
      <c r="H354" s="12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4"/>
      <c r="AD354" s="133"/>
      <c r="AE354" s="133"/>
      <c r="AF354" s="133"/>
      <c r="AG354" s="133"/>
      <c r="AH354" s="133"/>
      <c r="AI354" s="133"/>
      <c r="AJ354" s="5"/>
      <c r="AK354" s="128"/>
    </row>
    <row r="355" spans="1:37" x14ac:dyDescent="0.25">
      <c r="A355" s="132"/>
      <c r="B355" s="71"/>
      <c r="C355" s="111"/>
      <c r="D355" s="112"/>
      <c r="E355" s="113"/>
      <c r="F355" s="211" t="str">
        <f t="shared" si="15"/>
        <v/>
      </c>
      <c r="G355" s="122" t="str">
        <f t="shared" si="18"/>
        <v xml:space="preserve"> </v>
      </c>
      <c r="H355" s="12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4"/>
      <c r="AD355" s="133"/>
      <c r="AE355" s="133"/>
      <c r="AF355" s="133"/>
      <c r="AG355" s="133"/>
      <c r="AH355" s="133"/>
      <c r="AI355" s="133"/>
      <c r="AJ355" s="5"/>
      <c r="AK355" s="128"/>
    </row>
    <row r="356" spans="1:37" x14ac:dyDescent="0.25">
      <c r="A356" s="132"/>
      <c r="B356" s="71"/>
      <c r="C356" s="111"/>
      <c r="D356" s="112"/>
      <c r="E356" s="113"/>
      <c r="F356" s="211" t="str">
        <f t="shared" si="15"/>
        <v/>
      </c>
      <c r="G356" s="122" t="str">
        <f t="shared" si="18"/>
        <v xml:space="preserve"> </v>
      </c>
      <c r="H356" s="12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4"/>
      <c r="AD356" s="133"/>
      <c r="AE356" s="133"/>
      <c r="AF356" s="133"/>
      <c r="AG356" s="133"/>
      <c r="AH356" s="133"/>
      <c r="AI356" s="133"/>
      <c r="AJ356" s="5"/>
      <c r="AK356" s="128"/>
    </row>
    <row r="357" spans="1:37" x14ac:dyDescent="0.25">
      <c r="A357" s="132"/>
      <c r="B357" s="71"/>
      <c r="C357" s="111"/>
      <c r="D357" s="112"/>
      <c r="E357" s="113"/>
      <c r="F357" s="211" t="str">
        <f t="shared" si="15"/>
        <v/>
      </c>
      <c r="G357" s="122" t="str">
        <f t="shared" si="18"/>
        <v xml:space="preserve"> </v>
      </c>
      <c r="H357" s="12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4"/>
      <c r="AD357" s="133"/>
      <c r="AE357" s="133"/>
      <c r="AF357" s="133"/>
      <c r="AG357" s="133"/>
      <c r="AH357" s="133"/>
      <c r="AI357" s="133"/>
      <c r="AJ357" s="5"/>
      <c r="AK357" s="128"/>
    </row>
    <row r="358" spans="1:37" x14ac:dyDescent="0.25">
      <c r="A358" s="132"/>
      <c r="B358" s="71"/>
      <c r="C358" s="111"/>
      <c r="D358" s="112"/>
      <c r="E358" s="113"/>
      <c r="F358" s="211" t="str">
        <f t="shared" si="15"/>
        <v/>
      </c>
      <c r="G358" s="122" t="str">
        <f t="shared" si="18"/>
        <v xml:space="preserve"> </v>
      </c>
      <c r="H358" s="12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4"/>
      <c r="AD358" s="133"/>
      <c r="AE358" s="133"/>
      <c r="AF358" s="133"/>
      <c r="AG358" s="133"/>
      <c r="AH358" s="133"/>
      <c r="AI358" s="133"/>
      <c r="AJ358" s="5"/>
      <c r="AK358" s="128"/>
    </row>
    <row r="359" spans="1:37" x14ac:dyDescent="0.25">
      <c r="A359" s="132"/>
      <c r="B359" s="71"/>
      <c r="C359" s="111"/>
      <c r="D359" s="112"/>
      <c r="E359" s="113"/>
      <c r="F359" s="211" t="str">
        <f t="shared" si="15"/>
        <v/>
      </c>
      <c r="G359" s="122" t="str">
        <f t="shared" si="18"/>
        <v xml:space="preserve"> </v>
      </c>
      <c r="H359" s="12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4"/>
      <c r="AD359" s="133"/>
      <c r="AE359" s="133"/>
      <c r="AF359" s="133"/>
      <c r="AG359" s="133"/>
      <c r="AH359" s="133"/>
      <c r="AI359" s="133"/>
      <c r="AJ359" s="5"/>
      <c r="AK359" s="128"/>
    </row>
    <row r="360" spans="1:37" x14ac:dyDescent="0.25">
      <c r="A360" s="132"/>
      <c r="B360" s="71"/>
      <c r="C360" s="111"/>
      <c r="D360" s="112"/>
      <c r="E360" s="113"/>
      <c r="F360" s="211" t="str">
        <f t="shared" si="15"/>
        <v/>
      </c>
      <c r="G360" s="122" t="str">
        <f t="shared" si="18"/>
        <v xml:space="preserve"> </v>
      </c>
      <c r="H360" s="12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4"/>
      <c r="AD360" s="133"/>
      <c r="AE360" s="133"/>
      <c r="AF360" s="133"/>
      <c r="AG360" s="133"/>
      <c r="AH360" s="133"/>
      <c r="AI360" s="133"/>
      <c r="AJ360" s="5"/>
      <c r="AK360" s="128"/>
    </row>
    <row r="361" spans="1:37" x14ac:dyDescent="0.25">
      <c r="A361" s="132"/>
      <c r="B361" s="71"/>
      <c r="C361" s="111"/>
      <c r="D361" s="112"/>
      <c r="E361" s="113"/>
      <c r="F361" s="211" t="str">
        <f t="shared" si="15"/>
        <v/>
      </c>
      <c r="G361" s="122" t="str">
        <f t="shared" si="18"/>
        <v xml:space="preserve"> </v>
      </c>
      <c r="H361" s="12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4"/>
      <c r="AD361" s="133"/>
      <c r="AE361" s="133"/>
      <c r="AF361" s="133"/>
      <c r="AG361" s="133"/>
      <c r="AH361" s="133"/>
      <c r="AI361" s="133"/>
      <c r="AJ361" s="5"/>
      <c r="AK361" s="128"/>
    </row>
    <row r="362" spans="1:37" x14ac:dyDescent="0.25">
      <c r="A362" s="132"/>
      <c r="B362" s="71"/>
      <c r="C362" s="111"/>
      <c r="D362" s="112"/>
      <c r="E362" s="113"/>
      <c r="F362" s="211" t="str">
        <f t="shared" si="15"/>
        <v/>
      </c>
      <c r="G362" s="122" t="str">
        <f t="shared" si="18"/>
        <v xml:space="preserve"> </v>
      </c>
      <c r="H362" s="12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4"/>
      <c r="AD362" s="133"/>
      <c r="AE362" s="133"/>
      <c r="AF362" s="133"/>
      <c r="AG362" s="133"/>
      <c r="AH362" s="133"/>
      <c r="AI362" s="133"/>
      <c r="AJ362" s="5"/>
      <c r="AK362" s="128"/>
    </row>
    <row r="363" spans="1:37" x14ac:dyDescent="0.25">
      <c r="A363" s="132"/>
      <c r="B363" s="71"/>
      <c r="C363" s="111"/>
      <c r="D363" s="112"/>
      <c r="E363" s="113"/>
      <c r="F363" s="211" t="str">
        <f t="shared" si="15"/>
        <v/>
      </c>
      <c r="G363" s="122" t="str">
        <f t="shared" si="18"/>
        <v xml:space="preserve"> </v>
      </c>
      <c r="H363" s="12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4"/>
      <c r="AD363" s="133"/>
      <c r="AE363" s="133"/>
      <c r="AF363" s="133"/>
      <c r="AG363" s="133"/>
      <c r="AH363" s="133"/>
      <c r="AI363" s="133"/>
      <c r="AJ363" s="5"/>
      <c r="AK363" s="128"/>
    </row>
    <row r="364" spans="1:37" x14ac:dyDescent="0.25">
      <c r="A364" s="132"/>
      <c r="B364" s="71"/>
      <c r="C364" s="111"/>
      <c r="D364" s="112"/>
      <c r="E364" s="113"/>
      <c r="F364" s="211" t="str">
        <f t="shared" si="15"/>
        <v/>
      </c>
      <c r="G364" s="122" t="str">
        <f t="shared" si="18"/>
        <v xml:space="preserve"> </v>
      </c>
      <c r="H364" s="12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4"/>
      <c r="AD364" s="133"/>
      <c r="AE364" s="133"/>
      <c r="AF364" s="133"/>
      <c r="AG364" s="133"/>
      <c r="AH364" s="133"/>
      <c r="AI364" s="133"/>
      <c r="AJ364" s="5"/>
      <c r="AK364" s="128"/>
    </row>
    <row r="365" spans="1:37" x14ac:dyDescent="0.25">
      <c r="A365" s="132"/>
      <c r="B365" s="71"/>
      <c r="C365" s="111"/>
      <c r="D365" s="112"/>
      <c r="E365" s="113"/>
      <c r="F365" s="211" t="str">
        <f t="shared" si="15"/>
        <v/>
      </c>
      <c r="G365" s="122" t="str">
        <f t="shared" si="18"/>
        <v xml:space="preserve"> </v>
      </c>
      <c r="H365" s="12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4"/>
      <c r="AD365" s="133"/>
      <c r="AE365" s="133"/>
      <c r="AF365" s="133"/>
      <c r="AG365" s="133"/>
      <c r="AH365" s="133"/>
      <c r="AI365" s="133"/>
      <c r="AJ365" s="5"/>
      <c r="AK365" s="128"/>
    </row>
  </sheetData>
  <phoneticPr fontId="8" type="noConversion"/>
  <conditionalFormatting sqref="B4:C4 C5:AK5 C4:C5">
    <cfRule type="cellIs" dxfId="4" priority="10" operator="between">
      <formula>1</formula>
      <formula>10</formula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85"/>
  <sheetViews>
    <sheetView zoomScaleNormal="70" zoomScaleSheetLayoutView="100" workbookViewId="0">
      <selection activeCell="F34" sqref="F34"/>
    </sheetView>
  </sheetViews>
  <sheetFormatPr defaultRowHeight="17.25" x14ac:dyDescent="0.25"/>
  <cols>
    <col min="1" max="1" width="23.28515625" style="190" customWidth="1"/>
    <col min="2" max="2" width="12.85546875" style="191" customWidth="1"/>
    <col min="3" max="3" width="10.5703125" style="191" customWidth="1"/>
    <col min="4" max="4" width="10.7109375" style="192" customWidth="1"/>
    <col min="5" max="5" width="10.28515625" style="191" customWidth="1"/>
    <col min="6" max="6" width="37" style="190" customWidth="1"/>
    <col min="7" max="7" width="11" bestFit="1" customWidth="1"/>
    <col min="10" max="10" width="13.85546875" customWidth="1"/>
    <col min="11" max="11" width="3.28515625" customWidth="1"/>
    <col min="12" max="15" width="3.7109375" customWidth="1"/>
    <col min="16" max="19" width="6.42578125" customWidth="1"/>
    <col min="20" max="20" width="10.85546875" customWidth="1"/>
    <col min="21" max="21" width="7.28515625" customWidth="1"/>
    <col min="22" max="22" width="12" customWidth="1"/>
    <col min="23" max="23" width="10.28515625" customWidth="1"/>
    <col min="26" max="26" width="28.5703125" customWidth="1"/>
    <col min="38" max="39" width="10" customWidth="1"/>
    <col min="40" max="40" width="11.85546875" customWidth="1"/>
    <col min="41" max="41" width="11.140625" customWidth="1"/>
    <col min="42" max="42" width="9.140625" customWidth="1"/>
    <col min="43" max="43" width="10" customWidth="1"/>
  </cols>
  <sheetData>
    <row r="1" spans="1:52" s="146" customFormat="1" ht="30.75" customHeight="1" thickBot="1" x14ac:dyDescent="0.3">
      <c r="A1" s="262" t="s">
        <v>188</v>
      </c>
      <c r="B1" s="263"/>
      <c r="C1" s="264"/>
      <c r="D1" s="168"/>
      <c r="E1" s="169"/>
      <c r="F1" s="170"/>
    </row>
    <row r="2" spans="1:52" s="146" customFormat="1" ht="86.25" x14ac:dyDescent="0.25">
      <c r="A2" s="251" t="s">
        <v>189</v>
      </c>
      <c r="B2" s="252"/>
      <c r="C2" s="223">
        <f>Current_account_balance</f>
        <v>2315.39</v>
      </c>
      <c r="D2" s="168" t="s">
        <v>190</v>
      </c>
      <c r="E2" s="169"/>
      <c r="F2" s="170"/>
      <c r="M2" s="244"/>
      <c r="N2" s="244"/>
      <c r="O2" s="244"/>
      <c r="P2" s="244"/>
      <c r="Q2" s="244"/>
    </row>
    <row r="3" spans="1:52" s="146" customFormat="1" x14ac:dyDescent="0.25">
      <c r="A3" s="251" t="s">
        <v>191</v>
      </c>
      <c r="B3" s="252"/>
      <c r="C3" s="172">
        <v>0</v>
      </c>
      <c r="D3" s="168"/>
      <c r="E3" s="169"/>
      <c r="F3" s="170"/>
      <c r="M3" s="244"/>
      <c r="N3" s="244"/>
      <c r="O3" s="244"/>
      <c r="P3" s="244"/>
      <c r="Q3" s="244"/>
    </row>
    <row r="4" spans="1:52" s="146" customFormat="1" x14ac:dyDescent="0.25">
      <c r="A4" s="251" t="s">
        <v>192</v>
      </c>
      <c r="B4" s="252"/>
      <c r="C4" s="172">
        <v>0</v>
      </c>
      <c r="D4" s="168"/>
      <c r="E4" s="169"/>
      <c r="F4" s="170"/>
      <c r="M4" s="244"/>
      <c r="N4" s="244"/>
      <c r="O4" s="244"/>
      <c r="P4" s="244"/>
      <c r="Q4" s="245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</row>
    <row r="5" spans="1:52" s="146" customFormat="1" x14ac:dyDescent="0.25">
      <c r="A5" s="259" t="s">
        <v>193</v>
      </c>
      <c r="B5" s="260"/>
      <c r="C5" s="171">
        <f>Current_account_balance</f>
        <v>2315.39</v>
      </c>
      <c r="D5" s="168"/>
      <c r="E5" s="169"/>
      <c r="F5" s="170"/>
      <c r="M5" s="244"/>
      <c r="N5" s="244"/>
      <c r="O5" s="244"/>
      <c r="P5" s="245"/>
      <c r="Q5" s="245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 s="146" customFormat="1" ht="18" thickBot="1" x14ac:dyDescent="0.3">
      <c r="A6" s="173"/>
      <c r="B6" s="169"/>
      <c r="C6" s="169"/>
      <c r="D6" s="168"/>
      <c r="E6" s="169"/>
      <c r="F6" s="170"/>
      <c r="M6" s="244"/>
      <c r="N6" s="244"/>
      <c r="O6" s="244"/>
      <c r="P6" s="245"/>
      <c r="Q6" s="245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</row>
    <row r="7" spans="1:52" s="146" customFormat="1" ht="18" thickBot="1" x14ac:dyDescent="0.3">
      <c r="A7" s="262" t="s">
        <v>194</v>
      </c>
      <c r="B7" s="263"/>
      <c r="C7" s="264"/>
      <c r="D7" s="168"/>
      <c r="E7" s="169"/>
      <c r="F7" s="170"/>
      <c r="M7" s="244"/>
      <c r="N7" s="244"/>
      <c r="O7" s="244"/>
      <c r="P7" s="245"/>
      <c r="Q7" s="245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</row>
    <row r="8" spans="1:52" s="146" customFormat="1" x14ac:dyDescent="0.25">
      <c r="A8" s="257" t="s">
        <v>189</v>
      </c>
      <c r="B8" s="258"/>
      <c r="C8" s="174">
        <v>307.82</v>
      </c>
      <c r="D8" s="168"/>
      <c r="E8" s="169"/>
      <c r="F8" s="170"/>
      <c r="M8" s="244"/>
      <c r="N8" s="244"/>
      <c r="O8" s="244"/>
      <c r="P8" s="245"/>
      <c r="Q8" s="245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</row>
    <row r="9" spans="1:52" s="146" customFormat="1" x14ac:dyDescent="0.25">
      <c r="A9" s="257" t="s">
        <v>191</v>
      </c>
      <c r="B9" s="258"/>
      <c r="C9" s="174">
        <v>0</v>
      </c>
      <c r="D9" s="168"/>
      <c r="E9" s="169"/>
      <c r="F9" s="170"/>
      <c r="M9" s="244"/>
      <c r="N9" s="244"/>
      <c r="O9" s="244"/>
      <c r="P9" s="245"/>
      <c r="Q9" s="245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</row>
    <row r="10" spans="1:52" s="146" customFormat="1" x14ac:dyDescent="0.25">
      <c r="A10" s="257" t="s">
        <v>192</v>
      </c>
      <c r="B10" s="258"/>
      <c r="C10" s="174">
        <v>0</v>
      </c>
      <c r="D10" s="168"/>
      <c r="E10" s="169"/>
      <c r="F10" s="170"/>
      <c r="M10" s="244"/>
      <c r="N10" s="244"/>
      <c r="O10" s="244"/>
      <c r="P10" s="245"/>
      <c r="Q10" s="245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</row>
    <row r="11" spans="1:52" s="146" customFormat="1" x14ac:dyDescent="0.25">
      <c r="A11" s="249" t="s">
        <v>193</v>
      </c>
      <c r="B11" s="250"/>
      <c r="C11" s="175">
        <v>307.82</v>
      </c>
      <c r="D11" s="168"/>
      <c r="E11" s="169"/>
      <c r="F11" s="170"/>
      <c r="M11" s="244"/>
      <c r="N11" s="244"/>
      <c r="O11" s="244"/>
      <c r="P11" s="245"/>
      <c r="Q11" s="245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</row>
    <row r="12" spans="1:52" s="146" customFormat="1" ht="18" thickBot="1" x14ac:dyDescent="0.3">
      <c r="A12" s="173"/>
      <c r="B12" s="169"/>
      <c r="C12" s="169"/>
      <c r="D12" s="168"/>
      <c r="E12" s="169"/>
      <c r="F12" s="170"/>
      <c r="M12" s="244"/>
      <c r="N12" s="244"/>
      <c r="O12" s="244"/>
      <c r="P12" s="245"/>
      <c r="Q12" s="245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</row>
    <row r="13" spans="1:52" s="146" customFormat="1" ht="15.75" thickBot="1" x14ac:dyDescent="0.3">
      <c r="A13" s="268" t="s">
        <v>195</v>
      </c>
      <c r="B13" s="269"/>
      <c r="C13" s="269"/>
      <c r="D13" s="212" t="s">
        <v>196</v>
      </c>
      <c r="E13" s="243">
        <v>43735</v>
      </c>
      <c r="F13" s="213" t="s">
        <v>197</v>
      </c>
      <c r="M13" s="244"/>
      <c r="N13" s="244"/>
      <c r="O13" s="244"/>
      <c r="P13" s="246"/>
      <c r="Q13" s="245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</row>
    <row r="14" spans="1:52" s="146" customFormat="1" ht="30" x14ac:dyDescent="0.25">
      <c r="A14" s="214"/>
      <c r="B14" s="224" t="s">
        <v>198</v>
      </c>
      <c r="C14" s="224" t="s">
        <v>199</v>
      </c>
      <c r="D14" s="225"/>
      <c r="E14" s="226"/>
      <c r="F14" s="215" t="s">
        <v>200</v>
      </c>
      <c r="M14" s="244"/>
      <c r="N14" s="244"/>
      <c r="O14" s="244"/>
      <c r="P14" s="245"/>
      <c r="Q14" s="245"/>
      <c r="R14" s="147"/>
      <c r="S14" s="147"/>
      <c r="T14" s="147"/>
      <c r="U14" s="147"/>
      <c r="V14" s="147"/>
      <c r="W14" s="147"/>
      <c r="X14" s="147"/>
      <c r="Y14" s="147"/>
      <c r="Z14" s="149" t="s">
        <v>201</v>
      </c>
      <c r="AA14" s="146" t="s">
        <v>202</v>
      </c>
      <c r="AB14" s="147" t="s">
        <v>32</v>
      </c>
      <c r="AC14" s="147" t="s">
        <v>34</v>
      </c>
      <c r="AD14" s="150" t="s">
        <v>36</v>
      </c>
      <c r="AE14" s="147" t="s">
        <v>37</v>
      </c>
      <c r="AJ14" s="147" t="s">
        <v>32</v>
      </c>
      <c r="AK14" s="147" t="s">
        <v>34</v>
      </c>
      <c r="AL14" s="150" t="s">
        <v>36</v>
      </c>
      <c r="AM14" s="146" t="s">
        <v>37</v>
      </c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</row>
    <row r="15" spans="1:52" s="146" customFormat="1" ht="15" x14ac:dyDescent="0.25">
      <c r="A15" s="216" t="s">
        <v>203</v>
      </c>
      <c r="B15" s="227"/>
      <c r="C15" s="227"/>
      <c r="D15" s="228"/>
      <c r="E15" s="229"/>
      <c r="F15" s="236" t="s">
        <v>333</v>
      </c>
      <c r="M15" s="244"/>
      <c r="N15" s="244"/>
      <c r="O15" s="244"/>
      <c r="P15" s="244"/>
      <c r="Q15" s="245"/>
      <c r="R15" s="147"/>
      <c r="S15" s="147"/>
      <c r="T15" s="147"/>
      <c r="U15" s="147"/>
      <c r="V15" s="147"/>
      <c r="W15" s="147"/>
      <c r="X15" s="147"/>
      <c r="Y15" s="147"/>
      <c r="Z15" s="151" t="s">
        <v>4</v>
      </c>
      <c r="AA15" s="152" t="s">
        <v>204</v>
      </c>
      <c r="AB15" s="153">
        <v>13</v>
      </c>
      <c r="AC15" s="153">
        <v>14</v>
      </c>
      <c r="AD15" s="153">
        <v>15</v>
      </c>
      <c r="AE15" s="153">
        <v>16</v>
      </c>
      <c r="AF15" s="153" t="str">
        <f t="shared" ref="AF15:AF44" si="0">CONCATENATE($AA15,AB15)</f>
        <v>H13</v>
      </c>
      <c r="AG15" s="153" t="str">
        <f t="shared" ref="AG15:AG44" si="1">CONCATENATE($AA15,AC15)</f>
        <v>H14</v>
      </c>
      <c r="AH15" s="153" t="str">
        <f t="shared" ref="AH15:AH44" si="2">CONCATENATE($AA15,AD15)</f>
        <v>H15</v>
      </c>
      <c r="AI15" s="154" t="str">
        <f t="shared" ref="AI15:AI44" si="3">CONCATENATE($AA15,AE15)</f>
        <v>H16</v>
      </c>
      <c r="AJ15" s="146" t="e">
        <f t="shared" ref="AJ15:AJ44" ca="1" si="4">INDIRECT("'"&amp;$Z$14&amp;"'!"&amp;AF15&amp;"")</f>
        <v>#REF!</v>
      </c>
      <c r="AK15" s="146" t="e">
        <f t="shared" ref="AK15:AK44" ca="1" si="5">INDIRECT("'"&amp;$Z$14&amp;"'!"&amp;AG15&amp;"")</f>
        <v>#REF!</v>
      </c>
      <c r="AL15" s="150" t="e">
        <f t="shared" ref="AL15:AL44" ca="1" si="6">INDIRECT("'"&amp;$Z$14&amp;"'!"&amp;AH15&amp;"")</f>
        <v>#REF!</v>
      </c>
      <c r="AM15" s="146" t="e">
        <f t="shared" ref="AM15:AM44" ca="1" si="7">INDIRECT("'"&amp;$Z$14&amp;"'!"&amp;AI15&amp;"")</f>
        <v>#REF!</v>
      </c>
      <c r="AN15" s="147">
        <f t="shared" ref="AN15:AN44" si="8">HLOOKUP($Z15,Account_table,2,FALSE)</f>
        <v>7145</v>
      </c>
      <c r="AO15" s="147">
        <f t="shared" ref="AO15:AO44" si="9">HLOOKUP($Z15,Account_table,3,FALSE)</f>
        <v>0</v>
      </c>
      <c r="AP15" s="147" t="str">
        <f t="shared" ref="AP15:AP44" si="10">HLOOKUP($Z15,Account_table,4,FALSE)</f>
        <v>-</v>
      </c>
      <c r="AQ15" s="147">
        <f t="shared" ref="AQ15:AQ44" si="11">HLOOKUP($Z15,Account_table,5,FALSE)</f>
        <v>-7145</v>
      </c>
      <c r="AR15" s="147"/>
      <c r="AS15" s="147"/>
      <c r="AT15" s="147"/>
      <c r="AU15" s="147"/>
      <c r="AV15" s="147"/>
      <c r="AW15" s="147"/>
      <c r="AX15" s="147"/>
      <c r="AY15" s="147"/>
      <c r="AZ15" s="147"/>
    </row>
    <row r="16" spans="1:52" s="146" customFormat="1" ht="15" x14ac:dyDescent="0.25">
      <c r="A16" s="214" t="s">
        <v>4</v>
      </c>
      <c r="B16" s="227">
        <f>HLOOKUP($A16,Account_table,3,FALSE)</f>
        <v>0</v>
      </c>
      <c r="C16" s="227">
        <f>HLOOKUP($A16,Account_table,2,FALSE)</f>
        <v>7145</v>
      </c>
      <c r="D16" s="228"/>
      <c r="E16" s="229"/>
      <c r="F16" s="217" t="s">
        <v>316</v>
      </c>
      <c r="M16" s="244"/>
      <c r="N16" s="244"/>
      <c r="O16" s="244"/>
      <c r="P16" s="244"/>
      <c r="Q16" s="245"/>
      <c r="R16" s="147"/>
      <c r="S16" s="147"/>
      <c r="T16" s="147"/>
      <c r="U16" s="147"/>
      <c r="V16" s="147"/>
      <c r="W16" s="147"/>
      <c r="X16" s="147"/>
      <c r="Y16" s="147"/>
      <c r="Z16" s="155" t="s">
        <v>5</v>
      </c>
      <c r="AA16" s="156" t="s">
        <v>205</v>
      </c>
      <c r="AB16" s="146">
        <v>13</v>
      </c>
      <c r="AC16" s="146">
        <v>14</v>
      </c>
      <c r="AD16" s="146">
        <v>15</v>
      </c>
      <c r="AE16" s="146">
        <v>16</v>
      </c>
      <c r="AF16" s="146" t="str">
        <f t="shared" si="0"/>
        <v>I13</v>
      </c>
      <c r="AG16" s="146" t="str">
        <f t="shared" si="1"/>
        <v>I14</v>
      </c>
      <c r="AH16" s="146" t="str">
        <f t="shared" si="2"/>
        <v>I15</v>
      </c>
      <c r="AI16" s="157" t="str">
        <f t="shared" si="3"/>
        <v>I16</v>
      </c>
      <c r="AJ16" s="146" t="e">
        <f t="shared" ca="1" si="4"/>
        <v>#REF!</v>
      </c>
      <c r="AK16" s="146" t="e">
        <f t="shared" ca="1" si="5"/>
        <v>#REF!</v>
      </c>
      <c r="AL16" s="150" t="e">
        <f t="shared" ca="1" si="6"/>
        <v>#REF!</v>
      </c>
      <c r="AM16" s="146" t="e">
        <f t="shared" ca="1" si="7"/>
        <v>#REF!</v>
      </c>
      <c r="AN16" s="147">
        <f t="shared" si="8"/>
        <v>13500</v>
      </c>
      <c r="AO16" s="147">
        <f t="shared" si="9"/>
        <v>13500</v>
      </c>
      <c r="AP16" s="147">
        <f t="shared" si="10"/>
        <v>1</v>
      </c>
      <c r="AQ16" s="147">
        <f t="shared" si="11"/>
        <v>0</v>
      </c>
      <c r="AR16" s="147"/>
      <c r="AS16" s="147"/>
      <c r="AT16" s="147"/>
      <c r="AU16" s="147"/>
      <c r="AV16" s="147"/>
      <c r="AW16" s="147"/>
      <c r="AX16" s="147"/>
      <c r="AY16" s="147"/>
      <c r="AZ16" s="147"/>
    </row>
    <row r="17" spans="1:47" s="146" customFormat="1" ht="15" x14ac:dyDescent="0.25">
      <c r="A17" s="214" t="s">
        <v>5</v>
      </c>
      <c r="B17" s="227">
        <f>HLOOKUP(A17,Account_table,3,FALSE)</f>
        <v>13500</v>
      </c>
      <c r="C17" s="227">
        <f>HLOOKUP($A17,Account_table,2,FALSE)</f>
        <v>13500</v>
      </c>
      <c r="D17" s="228"/>
      <c r="E17" s="229"/>
      <c r="F17" s="217"/>
      <c r="M17" s="244"/>
      <c r="N17" s="244"/>
      <c r="O17" s="244"/>
      <c r="P17" s="244"/>
      <c r="Q17" s="244"/>
      <c r="Z17" s="155" t="s">
        <v>49</v>
      </c>
      <c r="AA17" s="156" t="s">
        <v>206</v>
      </c>
      <c r="AB17" s="146">
        <v>13</v>
      </c>
      <c r="AC17" s="146">
        <v>14</v>
      </c>
      <c r="AD17" s="146">
        <v>15</v>
      </c>
      <c r="AE17" s="146">
        <v>16</v>
      </c>
      <c r="AF17" s="146" t="str">
        <f t="shared" si="0"/>
        <v>J13</v>
      </c>
      <c r="AG17" s="146" t="str">
        <f t="shared" si="1"/>
        <v>J14</v>
      </c>
      <c r="AH17" s="146" t="str">
        <f t="shared" si="2"/>
        <v>J15</v>
      </c>
      <c r="AI17" s="157" t="str">
        <f t="shared" si="3"/>
        <v>J16</v>
      </c>
      <c r="AJ17" s="146" t="e">
        <f t="shared" ca="1" si="4"/>
        <v>#REF!</v>
      </c>
      <c r="AK17" s="146" t="e">
        <f t="shared" ca="1" si="5"/>
        <v>#REF!</v>
      </c>
      <c r="AL17" s="150" t="e">
        <f t="shared" ca="1" si="6"/>
        <v>#REF!</v>
      </c>
      <c r="AM17" s="146" t="e">
        <f t="shared" ca="1" si="7"/>
        <v>#REF!</v>
      </c>
      <c r="AN17" s="147" t="e">
        <f t="shared" si="8"/>
        <v>#N/A</v>
      </c>
      <c r="AO17" s="147" t="e">
        <f t="shared" si="9"/>
        <v>#N/A</v>
      </c>
      <c r="AP17" s="147" t="e">
        <f t="shared" si="10"/>
        <v>#N/A</v>
      </c>
      <c r="AQ17" s="147" t="e">
        <f t="shared" si="11"/>
        <v>#N/A</v>
      </c>
      <c r="AR17" s="147"/>
      <c r="AS17" s="147"/>
      <c r="AT17" s="147"/>
      <c r="AU17" s="147"/>
    </row>
    <row r="18" spans="1:47" s="146" customFormat="1" ht="25.5" x14ac:dyDescent="0.25">
      <c r="A18" s="214" t="s">
        <v>6</v>
      </c>
      <c r="B18" s="227">
        <f>HLOOKUP(A18,Account_table,3,FALSE)</f>
        <v>3600</v>
      </c>
      <c r="C18" s="227">
        <f>HLOOKUP($A18,Account_table,2,FALSE)</f>
        <v>2285</v>
      </c>
      <c r="D18" s="228"/>
      <c r="E18" s="229"/>
      <c r="F18" s="217" t="s">
        <v>325</v>
      </c>
      <c r="G18" s="158"/>
      <c r="M18" s="244"/>
      <c r="N18" s="244"/>
      <c r="O18" s="244"/>
      <c r="P18" s="244"/>
      <c r="Q18" s="244"/>
      <c r="Z18" s="155" t="s">
        <v>7</v>
      </c>
      <c r="AA18" s="156" t="s">
        <v>207</v>
      </c>
      <c r="AB18" s="146">
        <v>13</v>
      </c>
      <c r="AC18" s="146">
        <v>14</v>
      </c>
      <c r="AD18" s="146">
        <v>15</v>
      </c>
      <c r="AE18" s="146">
        <v>16</v>
      </c>
      <c r="AF18" s="146" t="str">
        <f t="shared" si="0"/>
        <v>K13</v>
      </c>
      <c r="AG18" s="146" t="str">
        <f t="shared" si="1"/>
        <v>K14</v>
      </c>
      <c r="AH18" s="146" t="str">
        <f t="shared" si="2"/>
        <v>K15</v>
      </c>
      <c r="AI18" s="157" t="str">
        <f t="shared" si="3"/>
        <v>K16</v>
      </c>
      <c r="AJ18" s="146" t="e">
        <f t="shared" ca="1" si="4"/>
        <v>#REF!</v>
      </c>
      <c r="AK18" s="146" t="e">
        <f t="shared" ca="1" si="5"/>
        <v>#REF!</v>
      </c>
      <c r="AL18" s="150" t="e">
        <f t="shared" ca="1" si="6"/>
        <v>#REF!</v>
      </c>
      <c r="AM18" s="146" t="e">
        <f t="shared" ca="1" si="7"/>
        <v>#REF!</v>
      </c>
      <c r="AN18" s="147">
        <f t="shared" si="8"/>
        <v>5400</v>
      </c>
      <c r="AO18" s="147">
        <f t="shared" si="9"/>
        <v>5500</v>
      </c>
      <c r="AP18" s="147">
        <f t="shared" si="10"/>
        <v>0.98181818181818181</v>
      </c>
      <c r="AQ18" s="147">
        <f t="shared" si="11"/>
        <v>100</v>
      </c>
      <c r="AR18" s="147"/>
      <c r="AS18" s="147"/>
      <c r="AT18" s="147"/>
      <c r="AU18" s="147"/>
    </row>
    <row r="19" spans="1:47" s="146" customFormat="1" ht="25.5" x14ac:dyDescent="0.25">
      <c r="A19" s="214" t="s">
        <v>7</v>
      </c>
      <c r="B19" s="227">
        <v>5500</v>
      </c>
      <c r="C19" s="227">
        <f>HLOOKUP($A19,Account_table,2,FALSE)</f>
        <v>5400</v>
      </c>
      <c r="D19" s="228"/>
      <c r="E19" s="229"/>
      <c r="F19" s="217" t="s">
        <v>324</v>
      </c>
      <c r="M19" s="244"/>
      <c r="N19" s="244"/>
      <c r="O19" s="244"/>
      <c r="P19" s="244"/>
      <c r="Q19" s="244"/>
      <c r="Z19" s="159" t="s">
        <v>8</v>
      </c>
      <c r="AA19" s="160" t="s">
        <v>208</v>
      </c>
      <c r="AB19" s="161">
        <v>13</v>
      </c>
      <c r="AC19" s="161">
        <v>14</v>
      </c>
      <c r="AD19" s="161">
        <v>15</v>
      </c>
      <c r="AE19" s="161">
        <v>16</v>
      </c>
      <c r="AF19" s="161" t="str">
        <f t="shared" si="0"/>
        <v>L13</v>
      </c>
      <c r="AG19" s="161" t="str">
        <f t="shared" si="1"/>
        <v>L14</v>
      </c>
      <c r="AH19" s="161" t="str">
        <f t="shared" si="2"/>
        <v>L15</v>
      </c>
      <c r="AI19" s="162" t="str">
        <f t="shared" si="3"/>
        <v>L16</v>
      </c>
      <c r="AJ19" s="146" t="e">
        <f t="shared" ca="1" si="4"/>
        <v>#REF!</v>
      </c>
      <c r="AK19" s="146" t="e">
        <f t="shared" ca="1" si="5"/>
        <v>#REF!</v>
      </c>
      <c r="AL19" s="150" t="e">
        <f t="shared" ca="1" si="6"/>
        <v>#REF!</v>
      </c>
      <c r="AM19" s="146" t="e">
        <f t="shared" ca="1" si="7"/>
        <v>#REF!</v>
      </c>
      <c r="AN19" s="147">
        <f t="shared" si="8"/>
        <v>5000</v>
      </c>
      <c r="AO19" s="147">
        <f t="shared" si="9"/>
        <v>5000</v>
      </c>
      <c r="AP19" s="147">
        <f t="shared" si="10"/>
        <v>1</v>
      </c>
      <c r="AQ19" s="147">
        <f t="shared" si="11"/>
        <v>0</v>
      </c>
      <c r="AR19" s="147"/>
      <c r="AS19" s="147"/>
      <c r="AT19" s="147"/>
      <c r="AU19" s="147"/>
    </row>
    <row r="20" spans="1:47" s="146" customFormat="1" ht="15" x14ac:dyDescent="0.25">
      <c r="A20" s="214" t="s">
        <v>8</v>
      </c>
      <c r="B20" s="227">
        <v>5000</v>
      </c>
      <c r="C20" s="227">
        <f>HLOOKUP($A20,Account_table,2,FALSE)</f>
        <v>5000</v>
      </c>
      <c r="D20" s="228"/>
      <c r="E20" s="229"/>
      <c r="F20" s="217"/>
      <c r="M20" s="244"/>
      <c r="N20" s="244"/>
      <c r="O20" s="244"/>
      <c r="P20" s="244"/>
      <c r="Q20" s="244"/>
      <c r="Z20" s="163" t="s">
        <v>9</v>
      </c>
      <c r="AA20" s="152" t="s">
        <v>209</v>
      </c>
      <c r="AB20" s="153">
        <v>13</v>
      </c>
      <c r="AC20" s="153">
        <v>14</v>
      </c>
      <c r="AD20" s="153">
        <v>15</v>
      </c>
      <c r="AE20" s="153">
        <v>16</v>
      </c>
      <c r="AF20" s="153" t="str">
        <f t="shared" si="0"/>
        <v>M13</v>
      </c>
      <c r="AG20" s="153" t="str">
        <f t="shared" si="1"/>
        <v>M14</v>
      </c>
      <c r="AH20" s="153" t="str">
        <f t="shared" si="2"/>
        <v>M15</v>
      </c>
      <c r="AI20" s="154" t="str">
        <f t="shared" si="3"/>
        <v>M16</v>
      </c>
      <c r="AJ20" s="146" t="e">
        <f t="shared" ca="1" si="4"/>
        <v>#REF!</v>
      </c>
      <c r="AK20" s="146" t="e">
        <f t="shared" ca="1" si="5"/>
        <v>#REF!</v>
      </c>
      <c r="AL20" s="150" t="e">
        <f t="shared" ca="1" si="6"/>
        <v>#REF!</v>
      </c>
      <c r="AM20" s="146" t="e">
        <f t="shared" ca="1" si="7"/>
        <v>#REF!</v>
      </c>
      <c r="AN20" s="147">
        <f t="shared" si="8"/>
        <v>72</v>
      </c>
      <c r="AO20" s="147">
        <f t="shared" si="9"/>
        <v>72</v>
      </c>
      <c r="AP20" s="147">
        <f t="shared" si="10"/>
        <v>1</v>
      </c>
      <c r="AQ20" s="147">
        <f t="shared" si="11"/>
        <v>0</v>
      </c>
      <c r="AR20" s="147"/>
      <c r="AS20" s="147"/>
      <c r="AT20" s="147"/>
      <c r="AU20" s="147"/>
    </row>
    <row r="21" spans="1:47" s="146" customFormat="1" ht="15" x14ac:dyDescent="0.25">
      <c r="A21" s="216" t="s">
        <v>210</v>
      </c>
      <c r="B21" s="224">
        <f>SUM(B16:B20)</f>
        <v>27600</v>
      </c>
      <c r="C21" s="224">
        <f>SUM(C16:C20)</f>
        <v>33330</v>
      </c>
      <c r="D21" s="241" t="s">
        <v>332</v>
      </c>
      <c r="E21" s="240">
        <f>C21-B21</f>
        <v>5730</v>
      </c>
      <c r="F21" s="236"/>
      <c r="M21" s="244"/>
      <c r="N21" s="244"/>
      <c r="O21" s="244"/>
      <c r="P21" s="244"/>
      <c r="Q21" s="244"/>
      <c r="Z21" s="155" t="s">
        <v>10</v>
      </c>
      <c r="AA21" s="156" t="s">
        <v>211</v>
      </c>
      <c r="AB21" s="146">
        <v>13</v>
      </c>
      <c r="AC21" s="146">
        <v>14</v>
      </c>
      <c r="AD21" s="146">
        <v>15</v>
      </c>
      <c r="AE21" s="146">
        <v>16</v>
      </c>
      <c r="AF21" s="146" t="str">
        <f t="shared" si="0"/>
        <v>N13</v>
      </c>
      <c r="AG21" s="146" t="str">
        <f t="shared" si="1"/>
        <v>N14</v>
      </c>
      <c r="AH21" s="146" t="str">
        <f t="shared" si="2"/>
        <v>N15</v>
      </c>
      <c r="AI21" s="157" t="str">
        <f t="shared" si="3"/>
        <v>N16</v>
      </c>
      <c r="AJ21" s="146" t="e">
        <f t="shared" ca="1" si="4"/>
        <v>#REF!</v>
      </c>
      <c r="AK21" s="146" t="e">
        <f t="shared" ca="1" si="5"/>
        <v>#REF!</v>
      </c>
      <c r="AL21" s="150" t="e">
        <f t="shared" ca="1" si="6"/>
        <v>#REF!</v>
      </c>
      <c r="AM21" s="146" t="e">
        <f t="shared" ca="1" si="7"/>
        <v>#REF!</v>
      </c>
      <c r="AN21" s="147">
        <f t="shared" si="8"/>
        <v>3708.02</v>
      </c>
      <c r="AO21" s="147">
        <f t="shared" si="9"/>
        <v>3600</v>
      </c>
      <c r="AP21" s="147">
        <f t="shared" si="10"/>
        <v>1.0300055555555556</v>
      </c>
      <c r="AQ21" s="147">
        <f t="shared" si="11"/>
        <v>-108.01999999999998</v>
      </c>
      <c r="AR21" s="147"/>
      <c r="AS21" s="147"/>
      <c r="AT21" s="147"/>
      <c r="AU21" s="147"/>
    </row>
    <row r="22" spans="1:47" s="146" customFormat="1" ht="15" x14ac:dyDescent="0.25">
      <c r="A22" s="216"/>
      <c r="B22" s="224"/>
      <c r="C22" s="224"/>
      <c r="D22" s="225"/>
      <c r="E22" s="226"/>
      <c r="F22" s="217"/>
      <c r="M22" s="244"/>
      <c r="N22" s="244"/>
      <c r="O22" s="244"/>
      <c r="P22" s="244"/>
      <c r="Q22" s="244"/>
      <c r="Z22" s="155" t="s">
        <v>11</v>
      </c>
      <c r="AA22" s="156" t="s">
        <v>212</v>
      </c>
      <c r="AB22" s="146">
        <v>13</v>
      </c>
      <c r="AC22" s="146">
        <v>14</v>
      </c>
      <c r="AD22" s="146">
        <v>15</v>
      </c>
      <c r="AE22" s="146">
        <v>16</v>
      </c>
      <c r="AF22" s="146" t="str">
        <f t="shared" si="0"/>
        <v>O13</v>
      </c>
      <c r="AG22" s="146" t="str">
        <f t="shared" si="1"/>
        <v>O14</v>
      </c>
      <c r="AH22" s="146" t="str">
        <f t="shared" si="2"/>
        <v>O15</v>
      </c>
      <c r="AI22" s="157" t="str">
        <f t="shared" si="3"/>
        <v>O16</v>
      </c>
      <c r="AJ22" s="146" t="e">
        <f t="shared" ca="1" si="4"/>
        <v>#REF!</v>
      </c>
      <c r="AK22" s="146" t="e">
        <f t="shared" ca="1" si="5"/>
        <v>#REF!</v>
      </c>
      <c r="AL22" s="150" t="e">
        <f t="shared" ca="1" si="6"/>
        <v>#REF!</v>
      </c>
      <c r="AM22" s="146" t="e">
        <f t="shared" ca="1" si="7"/>
        <v>#REF!</v>
      </c>
      <c r="AN22" s="147">
        <f t="shared" si="8"/>
        <v>1532</v>
      </c>
      <c r="AO22" s="147">
        <f t="shared" si="9"/>
        <v>1600</v>
      </c>
      <c r="AP22" s="147">
        <f t="shared" si="10"/>
        <v>0.95750000000000002</v>
      </c>
      <c r="AQ22" s="147">
        <f t="shared" si="11"/>
        <v>68</v>
      </c>
      <c r="AR22" s="147"/>
      <c r="AS22" s="147"/>
      <c r="AT22" s="147"/>
      <c r="AU22" s="147"/>
    </row>
    <row r="23" spans="1:47" s="146" customFormat="1" ht="15" x14ac:dyDescent="0.25">
      <c r="A23" s="216"/>
      <c r="B23" s="224"/>
      <c r="C23" s="224"/>
      <c r="D23" s="225"/>
      <c r="E23" s="226"/>
      <c r="F23" s="217"/>
      <c r="M23" s="244"/>
      <c r="N23" s="244"/>
      <c r="O23" s="244"/>
      <c r="P23" s="244"/>
      <c r="Q23" s="244"/>
      <c r="Z23" s="155" t="s">
        <v>12</v>
      </c>
      <c r="AA23" s="156" t="s">
        <v>213</v>
      </c>
      <c r="AB23" s="146">
        <v>13</v>
      </c>
      <c r="AC23" s="146">
        <v>14</v>
      </c>
      <c r="AD23" s="146">
        <v>15</v>
      </c>
      <c r="AE23" s="146">
        <v>16</v>
      </c>
      <c r="AF23" s="146" t="str">
        <f t="shared" si="0"/>
        <v>P13</v>
      </c>
      <c r="AG23" s="146" t="str">
        <f t="shared" si="1"/>
        <v>P14</v>
      </c>
      <c r="AH23" s="146" t="str">
        <f t="shared" si="2"/>
        <v>P15</v>
      </c>
      <c r="AI23" s="157" t="str">
        <f t="shared" si="3"/>
        <v>P16</v>
      </c>
      <c r="AJ23" s="146" t="e">
        <f t="shared" ca="1" si="4"/>
        <v>#REF!</v>
      </c>
      <c r="AK23" s="146" t="e">
        <f t="shared" ca="1" si="5"/>
        <v>#REF!</v>
      </c>
      <c r="AL23" s="150" t="e">
        <f t="shared" ca="1" si="6"/>
        <v>#REF!</v>
      </c>
      <c r="AM23" s="146" t="e">
        <f t="shared" ca="1" si="7"/>
        <v>#REF!</v>
      </c>
      <c r="AN23" s="147">
        <f t="shared" si="8"/>
        <v>5802.91</v>
      </c>
      <c r="AO23" s="147">
        <f t="shared" si="9"/>
        <v>6000</v>
      </c>
      <c r="AP23" s="147">
        <f t="shared" si="10"/>
        <v>0.96715166666666663</v>
      </c>
      <c r="AQ23" s="147">
        <f t="shared" si="11"/>
        <v>197.09000000000015</v>
      </c>
      <c r="AR23" s="147"/>
      <c r="AS23" s="147"/>
      <c r="AT23" s="147"/>
      <c r="AU23" s="147"/>
    </row>
    <row r="24" spans="1:47" s="146" customFormat="1" ht="25.5" x14ac:dyDescent="0.25">
      <c r="A24" s="214"/>
      <c r="B24" s="224" t="s">
        <v>198</v>
      </c>
      <c r="C24" s="224" t="s">
        <v>214</v>
      </c>
      <c r="D24" s="225" t="s">
        <v>36</v>
      </c>
      <c r="E24" s="226" t="s">
        <v>215</v>
      </c>
      <c r="F24" s="215"/>
      <c r="Z24" s="163" t="s">
        <v>13</v>
      </c>
      <c r="AA24" s="152" t="s">
        <v>216</v>
      </c>
      <c r="AB24" s="153">
        <v>13</v>
      </c>
      <c r="AC24" s="153">
        <v>14</v>
      </c>
      <c r="AD24" s="153">
        <v>15</v>
      </c>
      <c r="AE24" s="153">
        <v>16</v>
      </c>
      <c r="AF24" s="153" t="str">
        <f t="shared" si="0"/>
        <v>Q13</v>
      </c>
      <c r="AG24" s="153" t="str">
        <f t="shared" si="1"/>
        <v>Q14</v>
      </c>
      <c r="AH24" s="153" t="str">
        <f t="shared" si="2"/>
        <v>Q15</v>
      </c>
      <c r="AI24" s="154" t="str">
        <f t="shared" si="3"/>
        <v>Q16</v>
      </c>
      <c r="AJ24" s="146" t="e">
        <f t="shared" ca="1" si="4"/>
        <v>#REF!</v>
      </c>
      <c r="AK24" s="146" t="e">
        <f t="shared" ca="1" si="5"/>
        <v>#REF!</v>
      </c>
      <c r="AL24" s="150" t="e">
        <f t="shared" ca="1" si="6"/>
        <v>#REF!</v>
      </c>
      <c r="AM24" s="146" t="e">
        <f t="shared" ca="1" si="7"/>
        <v>#REF!</v>
      </c>
      <c r="AN24" s="147">
        <f t="shared" si="8"/>
        <v>4679.5</v>
      </c>
      <c r="AO24" s="147">
        <f t="shared" si="9"/>
        <v>5000</v>
      </c>
      <c r="AP24" s="147">
        <f t="shared" si="10"/>
        <v>0.93589999999999995</v>
      </c>
      <c r="AQ24" s="147">
        <f t="shared" si="11"/>
        <v>320.5</v>
      </c>
      <c r="AR24" s="147"/>
      <c r="AS24" s="147"/>
      <c r="AT24" s="147"/>
      <c r="AU24" s="147"/>
    </row>
    <row r="25" spans="1:47" s="146" customFormat="1" ht="15" x14ac:dyDescent="0.25">
      <c r="A25" s="216" t="s">
        <v>217</v>
      </c>
      <c r="B25" s="227"/>
      <c r="C25" s="227"/>
      <c r="D25" s="228"/>
      <c r="E25" s="229"/>
      <c r="F25" s="217"/>
      <c r="Z25" s="155" t="s">
        <v>14</v>
      </c>
      <c r="AA25" s="156" t="s">
        <v>218</v>
      </c>
      <c r="AB25" s="146">
        <v>13</v>
      </c>
      <c r="AC25" s="146">
        <v>14</v>
      </c>
      <c r="AD25" s="146">
        <v>15</v>
      </c>
      <c r="AE25" s="146">
        <v>16</v>
      </c>
      <c r="AF25" s="146" t="str">
        <f t="shared" si="0"/>
        <v>R13</v>
      </c>
      <c r="AG25" s="146" t="str">
        <f t="shared" si="1"/>
        <v>R14</v>
      </c>
      <c r="AH25" s="146" t="str">
        <f t="shared" si="2"/>
        <v>R15</v>
      </c>
      <c r="AI25" s="157" t="str">
        <f t="shared" si="3"/>
        <v>R16</v>
      </c>
      <c r="AJ25" s="146" t="e">
        <f t="shared" ca="1" si="4"/>
        <v>#REF!</v>
      </c>
      <c r="AK25" s="146" t="e">
        <f t="shared" ca="1" si="5"/>
        <v>#REF!</v>
      </c>
      <c r="AL25" s="150" t="e">
        <f t="shared" ca="1" si="6"/>
        <v>#REF!</v>
      </c>
      <c r="AM25" s="146" t="e">
        <f t="shared" ca="1" si="7"/>
        <v>#REF!</v>
      </c>
      <c r="AN25" s="147">
        <f t="shared" si="8"/>
        <v>404</v>
      </c>
      <c r="AO25" s="147">
        <f t="shared" si="9"/>
        <v>200</v>
      </c>
      <c r="AP25" s="147">
        <f t="shared" si="10"/>
        <v>2.02</v>
      </c>
      <c r="AQ25" s="147">
        <f t="shared" si="11"/>
        <v>-204</v>
      </c>
      <c r="AR25" s="147"/>
      <c r="AS25" s="147"/>
      <c r="AT25" s="147"/>
      <c r="AU25" s="147"/>
    </row>
    <row r="26" spans="1:47" s="146" customFormat="1" ht="15" x14ac:dyDescent="0.25">
      <c r="A26" s="218" t="s">
        <v>9</v>
      </c>
      <c r="B26" s="227">
        <f>HLOOKUP($A26,Account_table,3,FALSE)</f>
        <v>72</v>
      </c>
      <c r="C26" s="227">
        <f>HLOOKUP($A26,Account_table,2,FALSE)</f>
        <v>72</v>
      </c>
      <c r="D26" s="228">
        <f>HLOOKUP($A26,Account_table,4,FALSE)</f>
        <v>1</v>
      </c>
      <c r="E26" s="229">
        <f>HLOOKUP($A26,Account_table,5,FALSE)</f>
        <v>0</v>
      </c>
      <c r="F26" s="217"/>
      <c r="Z26" s="155" t="s">
        <v>15</v>
      </c>
      <c r="AA26" s="156" t="s">
        <v>219</v>
      </c>
      <c r="AB26" s="146">
        <v>13</v>
      </c>
      <c r="AC26" s="146">
        <v>14</v>
      </c>
      <c r="AD26" s="146">
        <v>15</v>
      </c>
      <c r="AE26" s="146">
        <v>16</v>
      </c>
      <c r="AF26" s="146" t="str">
        <f t="shared" si="0"/>
        <v>S13</v>
      </c>
      <c r="AG26" s="146" t="str">
        <f t="shared" si="1"/>
        <v>S14</v>
      </c>
      <c r="AH26" s="146" t="str">
        <f t="shared" si="2"/>
        <v>S15</v>
      </c>
      <c r="AI26" s="157" t="str">
        <f t="shared" si="3"/>
        <v>S16</v>
      </c>
      <c r="AJ26" s="146" t="e">
        <f t="shared" ca="1" si="4"/>
        <v>#REF!</v>
      </c>
      <c r="AK26" s="146" t="e">
        <f t="shared" ca="1" si="5"/>
        <v>#REF!</v>
      </c>
      <c r="AL26" s="150" t="e">
        <f t="shared" ca="1" si="6"/>
        <v>#REF!</v>
      </c>
      <c r="AM26" s="146" t="e">
        <f t="shared" ca="1" si="7"/>
        <v>#REF!</v>
      </c>
      <c r="AN26" s="147">
        <f t="shared" si="8"/>
        <v>5000.8100000000004</v>
      </c>
      <c r="AO26" s="147">
        <f t="shared" si="9"/>
        <v>3250</v>
      </c>
      <c r="AP26" s="147">
        <f t="shared" si="10"/>
        <v>1.5387107692307693</v>
      </c>
      <c r="AQ26" s="147">
        <f t="shared" si="11"/>
        <v>-1750.8100000000004</v>
      </c>
      <c r="AR26" s="147"/>
      <c r="AS26" s="147"/>
      <c r="AT26" s="147"/>
      <c r="AU26" s="147"/>
    </row>
    <row r="27" spans="1:47" s="146" customFormat="1" ht="25.5" x14ac:dyDescent="0.25">
      <c r="A27" s="218" t="s">
        <v>10</v>
      </c>
      <c r="B27" s="227">
        <f>HLOOKUP($A27,Account_table,3,FALSE)</f>
        <v>3600</v>
      </c>
      <c r="C27" s="227">
        <f>HLOOKUP($A27,Account_table,2,FALSE)</f>
        <v>3708.02</v>
      </c>
      <c r="D27" s="228">
        <f>HLOOKUP($A27,Account_table,4,FALSE)</f>
        <v>1.0300055555555556</v>
      </c>
      <c r="E27" s="229">
        <f>HLOOKUP($A27,Account_table,5,FALSE)</f>
        <v>-108.01999999999998</v>
      </c>
      <c r="F27" s="217" t="s">
        <v>326</v>
      </c>
      <c r="Z27" s="155" t="s">
        <v>16</v>
      </c>
      <c r="AA27" s="156" t="s">
        <v>220</v>
      </c>
      <c r="AB27" s="146">
        <v>13</v>
      </c>
      <c r="AC27" s="146">
        <v>14</v>
      </c>
      <c r="AD27" s="146">
        <v>15</v>
      </c>
      <c r="AE27" s="146">
        <v>16</v>
      </c>
      <c r="AF27" s="146" t="str">
        <f t="shared" si="0"/>
        <v>T13</v>
      </c>
      <c r="AG27" s="146" t="str">
        <f t="shared" si="1"/>
        <v>T14</v>
      </c>
      <c r="AH27" s="146" t="str">
        <f t="shared" si="2"/>
        <v>T15</v>
      </c>
      <c r="AI27" s="157" t="str">
        <f t="shared" si="3"/>
        <v>T16</v>
      </c>
      <c r="AJ27" s="146" t="e">
        <f t="shared" ca="1" si="4"/>
        <v>#REF!</v>
      </c>
      <c r="AK27" s="146" t="e">
        <f t="shared" ca="1" si="5"/>
        <v>#REF!</v>
      </c>
      <c r="AL27" s="150" t="e">
        <f t="shared" ca="1" si="6"/>
        <v>#REF!</v>
      </c>
      <c r="AM27" s="146" t="e">
        <f t="shared" ca="1" si="7"/>
        <v>#REF!</v>
      </c>
      <c r="AN27" s="147">
        <f t="shared" si="8"/>
        <v>1548.97</v>
      </c>
      <c r="AO27" s="147">
        <f t="shared" si="9"/>
        <v>1000</v>
      </c>
      <c r="AP27" s="147">
        <f t="shared" si="10"/>
        <v>1.54897</v>
      </c>
      <c r="AQ27" s="147">
        <f t="shared" si="11"/>
        <v>-548.97</v>
      </c>
      <c r="AR27" s="147"/>
      <c r="AS27" s="147"/>
      <c r="AT27" s="147"/>
      <c r="AU27" s="147"/>
    </row>
    <row r="28" spans="1:47" s="146" customFormat="1" ht="15" x14ac:dyDescent="0.25">
      <c r="A28" s="218" t="s">
        <v>11</v>
      </c>
      <c r="B28" s="227">
        <f>HLOOKUP($A28,Account_table,3,FALSE)</f>
        <v>1600</v>
      </c>
      <c r="C28" s="227">
        <f>HLOOKUP($A28,Account_table,2,FALSE)</f>
        <v>1532</v>
      </c>
      <c r="D28" s="228">
        <f>HLOOKUP($A28,Account_table,4,FALSE)</f>
        <v>0.95750000000000002</v>
      </c>
      <c r="E28" s="229">
        <f>HLOOKUP($A28,Account_table,5,FALSE)</f>
        <v>68</v>
      </c>
      <c r="F28" s="217"/>
      <c r="Z28" s="155" t="s">
        <v>17</v>
      </c>
      <c r="AA28" s="156" t="s">
        <v>221</v>
      </c>
      <c r="AB28" s="146">
        <v>13</v>
      </c>
      <c r="AC28" s="146">
        <v>14</v>
      </c>
      <c r="AD28" s="146">
        <v>15</v>
      </c>
      <c r="AE28" s="146">
        <v>16</v>
      </c>
      <c r="AF28" s="146" t="str">
        <f t="shared" si="0"/>
        <v>U13</v>
      </c>
      <c r="AG28" s="146" t="str">
        <f t="shared" si="1"/>
        <v>U14</v>
      </c>
      <c r="AH28" s="146" t="str">
        <f t="shared" si="2"/>
        <v>U15</v>
      </c>
      <c r="AI28" s="157" t="str">
        <f t="shared" si="3"/>
        <v>U16</v>
      </c>
      <c r="AJ28" s="146" t="e">
        <f t="shared" ca="1" si="4"/>
        <v>#REF!</v>
      </c>
      <c r="AK28" s="146" t="e">
        <f t="shared" ca="1" si="5"/>
        <v>#REF!</v>
      </c>
      <c r="AL28" s="150" t="e">
        <f t="shared" ca="1" si="6"/>
        <v>#REF!</v>
      </c>
      <c r="AM28" s="146" t="e">
        <f t="shared" ca="1" si="7"/>
        <v>#REF!</v>
      </c>
      <c r="AN28" s="147">
        <f t="shared" si="8"/>
        <v>7014.8</v>
      </c>
      <c r="AO28" s="147">
        <f t="shared" si="9"/>
        <v>6500</v>
      </c>
      <c r="AP28" s="147">
        <f t="shared" si="10"/>
        <v>1.0791999999999999</v>
      </c>
      <c r="AQ28" s="147">
        <f t="shared" si="11"/>
        <v>-514.80000000000018</v>
      </c>
      <c r="AR28" s="147"/>
      <c r="AS28" s="147"/>
      <c r="AT28" s="147"/>
      <c r="AU28" s="147"/>
    </row>
    <row r="29" spans="1:47" s="146" customFormat="1" ht="25.5" x14ac:dyDescent="0.25">
      <c r="A29" s="218" t="s">
        <v>12</v>
      </c>
      <c r="B29" s="227">
        <f>HLOOKUP($A29,Account_table,3,FALSE)</f>
        <v>6000</v>
      </c>
      <c r="C29" s="227">
        <f>HLOOKUP($A29,Account_table,2,FALSE)</f>
        <v>5802.91</v>
      </c>
      <c r="D29" s="228">
        <f>HLOOKUP($A29,Account_table,4,FALSE)</f>
        <v>0.96715166666666663</v>
      </c>
      <c r="E29" s="229">
        <f>HLOOKUP($A29,Account_table,5,FALSE)</f>
        <v>197.09000000000015</v>
      </c>
      <c r="F29" s="217"/>
      <c r="Z29" s="159" t="s">
        <v>18</v>
      </c>
      <c r="AA29" s="160" t="s">
        <v>222</v>
      </c>
      <c r="AB29" s="161">
        <v>13</v>
      </c>
      <c r="AC29" s="161">
        <v>14</v>
      </c>
      <c r="AD29" s="161">
        <v>15</v>
      </c>
      <c r="AE29" s="161">
        <v>16</v>
      </c>
      <c r="AF29" s="161" t="str">
        <f t="shared" si="0"/>
        <v>V13</v>
      </c>
      <c r="AG29" s="161" t="str">
        <f t="shared" si="1"/>
        <v>V14</v>
      </c>
      <c r="AH29" s="161" t="str">
        <f t="shared" si="2"/>
        <v>V15</v>
      </c>
      <c r="AI29" s="162" t="str">
        <f t="shared" si="3"/>
        <v>V16</v>
      </c>
      <c r="AJ29" s="146" t="e">
        <f t="shared" ca="1" si="4"/>
        <v>#REF!</v>
      </c>
      <c r="AK29" s="146" t="e">
        <f t="shared" ca="1" si="5"/>
        <v>#REF!</v>
      </c>
      <c r="AL29" s="150" t="e">
        <f t="shared" ca="1" si="6"/>
        <v>#REF!</v>
      </c>
      <c r="AM29" s="146" t="e">
        <f t="shared" ca="1" si="7"/>
        <v>#REF!</v>
      </c>
      <c r="AN29" s="147">
        <f t="shared" si="8"/>
        <v>0</v>
      </c>
      <c r="AO29" s="147">
        <f t="shared" si="9"/>
        <v>300</v>
      </c>
      <c r="AP29" s="147">
        <f t="shared" si="10"/>
        <v>0</v>
      </c>
      <c r="AQ29" s="147">
        <f t="shared" si="11"/>
        <v>300</v>
      </c>
      <c r="AR29" s="147"/>
      <c r="AS29" s="147"/>
      <c r="AT29" s="147"/>
      <c r="AU29" s="147"/>
    </row>
    <row r="30" spans="1:47" s="146" customFormat="1" ht="15" x14ac:dyDescent="0.25">
      <c r="A30" s="218"/>
      <c r="B30" s="227"/>
      <c r="C30" s="227"/>
      <c r="D30" s="228"/>
      <c r="E30" s="229"/>
      <c r="F30" s="217"/>
      <c r="Z30" s="163" t="s">
        <v>19</v>
      </c>
      <c r="AA30" s="152" t="s">
        <v>223</v>
      </c>
      <c r="AB30" s="153">
        <v>13</v>
      </c>
      <c r="AC30" s="153">
        <v>14</v>
      </c>
      <c r="AD30" s="153">
        <v>15</v>
      </c>
      <c r="AE30" s="153">
        <v>16</v>
      </c>
      <c r="AF30" s="153" t="str">
        <f t="shared" si="0"/>
        <v>W13</v>
      </c>
      <c r="AG30" s="153" t="str">
        <f t="shared" si="1"/>
        <v>W14</v>
      </c>
      <c r="AH30" s="153" t="str">
        <f t="shared" si="2"/>
        <v>W15</v>
      </c>
      <c r="AI30" s="154" t="str">
        <f t="shared" si="3"/>
        <v>W16</v>
      </c>
      <c r="AJ30" s="146" t="e">
        <f t="shared" ca="1" si="4"/>
        <v>#REF!</v>
      </c>
      <c r="AK30" s="146" t="e">
        <f t="shared" ca="1" si="5"/>
        <v>#REF!</v>
      </c>
      <c r="AL30" s="150" t="e">
        <f t="shared" ca="1" si="6"/>
        <v>#REF!</v>
      </c>
      <c r="AM30" s="146" t="e">
        <f t="shared" ca="1" si="7"/>
        <v>#REF!</v>
      </c>
      <c r="AN30" s="147">
        <f t="shared" si="8"/>
        <v>131.83000000000001</v>
      </c>
      <c r="AO30" s="147">
        <f t="shared" si="9"/>
        <v>200</v>
      </c>
      <c r="AP30" s="147">
        <f t="shared" si="10"/>
        <v>0.65915000000000001</v>
      </c>
      <c r="AQ30" s="147">
        <f t="shared" si="11"/>
        <v>68.169999999999987</v>
      </c>
      <c r="AR30" s="147"/>
      <c r="AS30" s="147"/>
      <c r="AT30" s="147"/>
      <c r="AU30" s="147"/>
    </row>
    <row r="31" spans="1:47" s="146" customFormat="1" ht="15" x14ac:dyDescent="0.25">
      <c r="A31" s="218" t="s">
        <v>13</v>
      </c>
      <c r="B31" s="227">
        <f t="shared" ref="B31:B36" si="12">HLOOKUP($A31,Account_table,3,FALSE)</f>
        <v>5000</v>
      </c>
      <c r="C31" s="227">
        <f t="shared" ref="C31:C36" si="13">HLOOKUP($A31,Account_table,2,FALSE)</f>
        <v>4679.5</v>
      </c>
      <c r="D31" s="228">
        <f t="shared" ref="D31:D36" si="14">HLOOKUP($A31,Account_table,4,FALSE)</f>
        <v>0.93589999999999995</v>
      </c>
      <c r="E31" s="229">
        <f t="shared" ref="E31:E36" si="15">HLOOKUP($A31,Account_table,5,FALSE)</f>
        <v>320.5</v>
      </c>
      <c r="F31" s="217"/>
      <c r="Z31" s="155" t="s">
        <v>224</v>
      </c>
      <c r="AA31" s="156" t="s">
        <v>225</v>
      </c>
      <c r="AB31" s="146">
        <v>13</v>
      </c>
      <c r="AC31" s="146">
        <v>14</v>
      </c>
      <c r="AD31" s="146">
        <v>15</v>
      </c>
      <c r="AE31" s="146">
        <v>16</v>
      </c>
      <c r="AF31" s="146" t="str">
        <f t="shared" si="0"/>
        <v>X13</v>
      </c>
      <c r="AG31" s="146" t="str">
        <f t="shared" si="1"/>
        <v>X14</v>
      </c>
      <c r="AH31" s="146" t="str">
        <f t="shared" si="2"/>
        <v>X15</v>
      </c>
      <c r="AI31" s="157" t="str">
        <f t="shared" si="3"/>
        <v>X16</v>
      </c>
      <c r="AJ31" s="146" t="e">
        <f t="shared" ca="1" si="4"/>
        <v>#REF!</v>
      </c>
      <c r="AK31" s="146" t="e">
        <f t="shared" ca="1" si="5"/>
        <v>#REF!</v>
      </c>
      <c r="AL31" s="150" t="e">
        <f t="shared" ca="1" si="6"/>
        <v>#REF!</v>
      </c>
      <c r="AM31" s="146" t="e">
        <f t="shared" ca="1" si="7"/>
        <v>#REF!</v>
      </c>
      <c r="AN31" s="147" t="e">
        <f t="shared" si="8"/>
        <v>#N/A</v>
      </c>
      <c r="AO31" s="147" t="e">
        <f t="shared" si="9"/>
        <v>#N/A</v>
      </c>
      <c r="AP31" s="147" t="e">
        <f t="shared" si="10"/>
        <v>#N/A</v>
      </c>
      <c r="AQ31" s="147" t="e">
        <f t="shared" si="11"/>
        <v>#N/A</v>
      </c>
      <c r="AR31" s="147"/>
      <c r="AS31" s="147"/>
      <c r="AT31" s="147"/>
      <c r="AU31" s="147"/>
    </row>
    <row r="32" spans="1:47" s="146" customFormat="1" ht="25.5" x14ac:dyDescent="0.25">
      <c r="A32" s="218" t="s">
        <v>14</v>
      </c>
      <c r="B32" s="227">
        <f t="shared" si="12"/>
        <v>200</v>
      </c>
      <c r="C32" s="227">
        <f t="shared" si="13"/>
        <v>404</v>
      </c>
      <c r="D32" s="228">
        <f t="shared" si="14"/>
        <v>2.02</v>
      </c>
      <c r="E32" s="229">
        <f t="shared" si="15"/>
        <v>-204</v>
      </c>
      <c r="F32" s="217" t="s">
        <v>327</v>
      </c>
      <c r="Z32" s="155" t="s">
        <v>20</v>
      </c>
      <c r="AA32" s="156" t="s">
        <v>226</v>
      </c>
      <c r="AB32" s="146">
        <v>13</v>
      </c>
      <c r="AC32" s="146">
        <v>14</v>
      </c>
      <c r="AD32" s="146">
        <v>15</v>
      </c>
      <c r="AE32" s="146">
        <v>16</v>
      </c>
      <c r="AF32" s="146" t="str">
        <f t="shared" si="0"/>
        <v>Y13</v>
      </c>
      <c r="AG32" s="146" t="str">
        <f t="shared" si="1"/>
        <v>Y14</v>
      </c>
      <c r="AH32" s="146" t="str">
        <f t="shared" si="2"/>
        <v>Y15</v>
      </c>
      <c r="AI32" s="157" t="str">
        <f t="shared" si="3"/>
        <v>Y16</v>
      </c>
      <c r="AJ32" s="146" t="e">
        <f t="shared" ca="1" si="4"/>
        <v>#REF!</v>
      </c>
      <c r="AK32" s="146" t="e">
        <f t="shared" ca="1" si="5"/>
        <v>#REF!</v>
      </c>
      <c r="AL32" s="150" t="e">
        <f t="shared" ca="1" si="6"/>
        <v>#REF!</v>
      </c>
      <c r="AM32" s="146" t="e">
        <f t="shared" ca="1" si="7"/>
        <v>#REF!</v>
      </c>
      <c r="AN32" s="147">
        <f t="shared" si="8"/>
        <v>606.58000000000004</v>
      </c>
      <c r="AO32" s="147">
        <f t="shared" si="9"/>
        <v>450</v>
      </c>
      <c r="AP32" s="147">
        <f t="shared" si="10"/>
        <v>1.3479555555555556</v>
      </c>
      <c r="AQ32" s="147">
        <f t="shared" si="11"/>
        <v>-156.58000000000004</v>
      </c>
      <c r="AR32" s="147"/>
      <c r="AS32" s="147"/>
      <c r="AT32" s="147"/>
      <c r="AU32" s="147"/>
    </row>
    <row r="33" spans="1:47" s="146" customFormat="1" ht="15" x14ac:dyDescent="0.25">
      <c r="A33" s="218" t="s">
        <v>15</v>
      </c>
      <c r="B33" s="227">
        <f t="shared" si="12"/>
        <v>3250</v>
      </c>
      <c r="C33" s="227">
        <f t="shared" si="13"/>
        <v>5000.8100000000004</v>
      </c>
      <c r="D33" s="228">
        <f t="shared" si="14"/>
        <v>1.5387107692307693</v>
      </c>
      <c r="E33" s="229">
        <f>HLOOKUP($A33,Account_table,5,FALSE)</f>
        <v>-1750.8100000000004</v>
      </c>
      <c r="F33" s="217"/>
      <c r="Z33" s="155" t="s">
        <v>227</v>
      </c>
      <c r="AA33" s="156" t="s">
        <v>228</v>
      </c>
      <c r="AB33" s="146">
        <v>13</v>
      </c>
      <c r="AC33" s="146">
        <v>14</v>
      </c>
      <c r="AD33" s="146">
        <v>15</v>
      </c>
      <c r="AE33" s="146">
        <v>16</v>
      </c>
      <c r="AF33" s="146" t="str">
        <f t="shared" si="0"/>
        <v>Z13</v>
      </c>
      <c r="AG33" s="146" t="str">
        <f t="shared" si="1"/>
        <v>Z14</v>
      </c>
      <c r="AH33" s="146" t="str">
        <f t="shared" si="2"/>
        <v>Z15</v>
      </c>
      <c r="AI33" s="157" t="str">
        <f t="shared" si="3"/>
        <v>Z16</v>
      </c>
      <c r="AJ33" s="146" t="e">
        <f t="shared" ca="1" si="4"/>
        <v>#REF!</v>
      </c>
      <c r="AK33" s="146" t="e">
        <f t="shared" ca="1" si="5"/>
        <v>#REF!</v>
      </c>
      <c r="AL33" s="150" t="e">
        <f t="shared" ca="1" si="6"/>
        <v>#REF!</v>
      </c>
      <c r="AM33" s="146" t="e">
        <f t="shared" ca="1" si="7"/>
        <v>#REF!</v>
      </c>
      <c r="AN33" s="147" t="e">
        <f t="shared" si="8"/>
        <v>#N/A</v>
      </c>
      <c r="AO33" s="147" t="e">
        <f t="shared" si="9"/>
        <v>#N/A</v>
      </c>
      <c r="AP33" s="147" t="e">
        <f t="shared" si="10"/>
        <v>#N/A</v>
      </c>
      <c r="AQ33" s="147" t="e">
        <f t="shared" si="11"/>
        <v>#N/A</v>
      </c>
      <c r="AR33" s="147"/>
      <c r="AS33" s="147"/>
      <c r="AT33" s="147"/>
      <c r="AU33" s="147"/>
    </row>
    <row r="34" spans="1:47" s="146" customFormat="1" ht="38.25" x14ac:dyDescent="0.25">
      <c r="A34" s="218" t="s">
        <v>16</v>
      </c>
      <c r="B34" s="227">
        <f t="shared" si="12"/>
        <v>1000</v>
      </c>
      <c r="C34" s="227">
        <f t="shared" si="13"/>
        <v>1548.97</v>
      </c>
      <c r="D34" s="228">
        <f t="shared" si="14"/>
        <v>1.54897</v>
      </c>
      <c r="E34" s="229">
        <f t="shared" si="15"/>
        <v>-548.97</v>
      </c>
      <c r="F34" s="217" t="s">
        <v>328</v>
      </c>
      <c r="Z34" s="155" t="s">
        <v>21</v>
      </c>
      <c r="AA34" s="156" t="s">
        <v>229</v>
      </c>
      <c r="AB34" s="146">
        <v>13</v>
      </c>
      <c r="AC34" s="146">
        <v>14</v>
      </c>
      <c r="AD34" s="146">
        <v>15</v>
      </c>
      <c r="AE34" s="146">
        <v>16</v>
      </c>
      <c r="AF34" s="146" t="str">
        <f t="shared" si="0"/>
        <v>AA13</v>
      </c>
      <c r="AG34" s="146" t="str">
        <f t="shared" si="1"/>
        <v>AA14</v>
      </c>
      <c r="AH34" s="146" t="str">
        <f t="shared" si="2"/>
        <v>AA15</v>
      </c>
      <c r="AI34" s="157" t="str">
        <f t="shared" si="3"/>
        <v>AA16</v>
      </c>
      <c r="AJ34" s="146" t="e">
        <f t="shared" ca="1" si="4"/>
        <v>#REF!</v>
      </c>
      <c r="AK34" s="146" t="e">
        <f t="shared" ca="1" si="5"/>
        <v>#REF!</v>
      </c>
      <c r="AL34" s="150" t="e">
        <f t="shared" ca="1" si="6"/>
        <v>#REF!</v>
      </c>
      <c r="AM34" s="146" t="e">
        <f t="shared" ca="1" si="7"/>
        <v>#REF!</v>
      </c>
      <c r="AN34" s="147">
        <f t="shared" si="8"/>
        <v>818.21</v>
      </c>
      <c r="AO34" s="147">
        <f t="shared" si="9"/>
        <v>225</v>
      </c>
      <c r="AP34" s="147">
        <f t="shared" si="10"/>
        <v>3.6364888888888891</v>
      </c>
      <c r="AQ34" s="147">
        <f t="shared" si="11"/>
        <v>-593.21</v>
      </c>
      <c r="AR34" s="147"/>
      <c r="AS34" s="147"/>
      <c r="AT34" s="147"/>
      <c r="AU34" s="147"/>
    </row>
    <row r="35" spans="1:47" s="146" customFormat="1" ht="25.5" x14ac:dyDescent="0.25">
      <c r="A35" s="218" t="s">
        <v>17</v>
      </c>
      <c r="B35" s="227">
        <f t="shared" si="12"/>
        <v>6500</v>
      </c>
      <c r="C35" s="227">
        <f t="shared" si="13"/>
        <v>7014.8</v>
      </c>
      <c r="D35" s="228">
        <f t="shared" si="14"/>
        <v>1.0791999999999999</v>
      </c>
      <c r="E35" s="229">
        <f t="shared" si="15"/>
        <v>-514.80000000000018</v>
      </c>
      <c r="F35" s="217" t="s">
        <v>331</v>
      </c>
      <c r="Z35" s="155" t="s">
        <v>22</v>
      </c>
      <c r="AA35" s="156" t="s">
        <v>230</v>
      </c>
      <c r="AB35" s="146">
        <v>13</v>
      </c>
      <c r="AC35" s="146">
        <v>14</v>
      </c>
      <c r="AD35" s="146">
        <v>15</v>
      </c>
      <c r="AE35" s="146">
        <v>16</v>
      </c>
      <c r="AF35" s="146" t="str">
        <f t="shared" si="0"/>
        <v>AB13</v>
      </c>
      <c r="AG35" s="146" t="str">
        <f t="shared" si="1"/>
        <v>AB14</v>
      </c>
      <c r="AH35" s="146" t="str">
        <f t="shared" si="2"/>
        <v>AB15</v>
      </c>
      <c r="AI35" s="157" t="str">
        <f t="shared" si="3"/>
        <v>AB16</v>
      </c>
      <c r="AJ35" s="146" t="e">
        <f t="shared" ca="1" si="4"/>
        <v>#REF!</v>
      </c>
      <c r="AK35" s="146" t="e">
        <f t="shared" ca="1" si="5"/>
        <v>#REF!</v>
      </c>
      <c r="AL35" s="150" t="e">
        <f t="shared" ca="1" si="6"/>
        <v>#REF!</v>
      </c>
      <c r="AM35" s="146" t="e">
        <f t="shared" ca="1" si="7"/>
        <v>#REF!</v>
      </c>
      <c r="AN35" s="147">
        <f t="shared" si="8"/>
        <v>0</v>
      </c>
      <c r="AO35" s="147">
        <f t="shared" si="9"/>
        <v>350</v>
      </c>
      <c r="AP35" s="147">
        <f t="shared" si="10"/>
        <v>0</v>
      </c>
      <c r="AQ35" s="147">
        <f t="shared" si="11"/>
        <v>350</v>
      </c>
      <c r="AR35" s="147"/>
      <c r="AS35" s="147"/>
      <c r="AT35" s="147"/>
      <c r="AU35" s="147"/>
    </row>
    <row r="36" spans="1:47" s="146" customFormat="1" ht="15" x14ac:dyDescent="0.25">
      <c r="A36" s="218" t="s">
        <v>18</v>
      </c>
      <c r="B36" s="227">
        <f t="shared" si="12"/>
        <v>300</v>
      </c>
      <c r="C36" s="227">
        <f t="shared" si="13"/>
        <v>0</v>
      </c>
      <c r="D36" s="228">
        <f t="shared" si="14"/>
        <v>0</v>
      </c>
      <c r="E36" s="229">
        <f t="shared" si="15"/>
        <v>300</v>
      </c>
      <c r="F36" s="217"/>
      <c r="Z36" s="155" t="s">
        <v>23</v>
      </c>
      <c r="AA36" s="156" t="s">
        <v>231</v>
      </c>
      <c r="AB36" s="146">
        <v>13</v>
      </c>
      <c r="AC36" s="146">
        <v>14</v>
      </c>
      <c r="AD36" s="146">
        <v>15</v>
      </c>
      <c r="AE36" s="146">
        <v>16</v>
      </c>
      <c r="AF36" s="146" t="str">
        <f t="shared" si="0"/>
        <v>AC13</v>
      </c>
      <c r="AG36" s="146" t="str">
        <f t="shared" si="1"/>
        <v>AC14</v>
      </c>
      <c r="AH36" s="146" t="str">
        <f t="shared" si="2"/>
        <v>AC15</v>
      </c>
      <c r="AI36" s="157" t="str">
        <f t="shared" si="3"/>
        <v>AC16</v>
      </c>
      <c r="AJ36" s="146" t="e">
        <f t="shared" ca="1" si="4"/>
        <v>#REF!</v>
      </c>
      <c r="AK36" s="146" t="e">
        <f t="shared" ca="1" si="5"/>
        <v>#REF!</v>
      </c>
      <c r="AL36" s="150" t="e">
        <f t="shared" ca="1" si="6"/>
        <v>#REF!</v>
      </c>
      <c r="AM36" s="146" t="e">
        <f t="shared" ca="1" si="7"/>
        <v>#REF!</v>
      </c>
      <c r="AN36" s="147">
        <f t="shared" si="8"/>
        <v>22.949999999999989</v>
      </c>
      <c r="AO36" s="147">
        <f t="shared" si="9"/>
        <v>0</v>
      </c>
      <c r="AP36" s="147" t="str">
        <f t="shared" si="10"/>
        <v>-</v>
      </c>
      <c r="AQ36" s="147">
        <f t="shared" si="11"/>
        <v>-22.949999999999989</v>
      </c>
      <c r="AR36" s="147"/>
      <c r="AS36" s="147"/>
      <c r="AT36" s="147"/>
      <c r="AU36" s="147"/>
    </row>
    <row r="37" spans="1:47" s="146" customFormat="1" ht="15" x14ac:dyDescent="0.25">
      <c r="A37" s="216"/>
      <c r="B37" s="227"/>
      <c r="C37" s="227"/>
      <c r="D37" s="228"/>
      <c r="E37" s="229"/>
      <c r="F37" s="217"/>
      <c r="Z37" s="155" t="s">
        <v>24</v>
      </c>
      <c r="AA37" s="156" t="s">
        <v>232</v>
      </c>
      <c r="AB37" s="146">
        <v>13</v>
      </c>
      <c r="AC37" s="146">
        <v>14</v>
      </c>
      <c r="AD37" s="146">
        <v>15</v>
      </c>
      <c r="AE37" s="146">
        <v>16</v>
      </c>
      <c r="AF37" s="146" t="str">
        <f t="shared" si="0"/>
        <v>AD13</v>
      </c>
      <c r="AG37" s="146" t="str">
        <f t="shared" si="1"/>
        <v>AD14</v>
      </c>
      <c r="AH37" s="146" t="str">
        <f t="shared" si="2"/>
        <v>AD15</v>
      </c>
      <c r="AI37" s="157" t="str">
        <f t="shared" si="3"/>
        <v>AD16</v>
      </c>
      <c r="AJ37" s="146" t="e">
        <f t="shared" ca="1" si="4"/>
        <v>#REF!</v>
      </c>
      <c r="AK37" s="146" t="e">
        <f t="shared" ca="1" si="5"/>
        <v>#REF!</v>
      </c>
      <c r="AL37" s="150" t="e">
        <f t="shared" ca="1" si="6"/>
        <v>#REF!</v>
      </c>
      <c r="AM37" s="146" t="e">
        <f t="shared" ca="1" si="7"/>
        <v>#REF!</v>
      </c>
      <c r="AN37" s="147">
        <f t="shared" si="8"/>
        <v>0</v>
      </c>
      <c r="AO37" s="147">
        <f t="shared" si="9"/>
        <v>500</v>
      </c>
      <c r="AP37" s="147">
        <f t="shared" si="10"/>
        <v>0</v>
      </c>
      <c r="AQ37" s="147">
        <f t="shared" si="11"/>
        <v>500</v>
      </c>
      <c r="AR37" s="147"/>
      <c r="AS37" s="147"/>
      <c r="AT37" s="147"/>
      <c r="AU37" s="147"/>
    </row>
    <row r="38" spans="1:47" s="146" customFormat="1" ht="15" x14ac:dyDescent="0.25">
      <c r="A38" s="219" t="s">
        <v>19</v>
      </c>
      <c r="B38" s="227">
        <f t="shared" ref="B38:B43" si="16">HLOOKUP($A38,Account_table,3,FALSE)</f>
        <v>200</v>
      </c>
      <c r="C38" s="227">
        <f t="shared" ref="C38:C43" si="17">HLOOKUP($A38,Account_table,2,FALSE)</f>
        <v>131.83000000000001</v>
      </c>
      <c r="D38" s="228">
        <f t="shared" ref="D38:D43" si="18">HLOOKUP($A38,Account_table,4,FALSE)</f>
        <v>0.65915000000000001</v>
      </c>
      <c r="E38" s="229">
        <f t="shared" ref="E38:E43" si="19">HLOOKUP($A38,Account_table,5,FALSE)</f>
        <v>68.169999999999987</v>
      </c>
      <c r="F38" s="217"/>
      <c r="Z38" s="164" t="s">
        <v>25</v>
      </c>
      <c r="AA38" s="165" t="s">
        <v>233</v>
      </c>
      <c r="AB38" s="166">
        <v>13</v>
      </c>
      <c r="AC38" s="166">
        <v>14</v>
      </c>
      <c r="AD38" s="166">
        <v>15</v>
      </c>
      <c r="AE38" s="166">
        <v>16</v>
      </c>
      <c r="AF38" s="166" t="str">
        <f t="shared" si="0"/>
        <v>AE13</v>
      </c>
      <c r="AG38" s="166" t="str">
        <f t="shared" si="1"/>
        <v>AE14</v>
      </c>
      <c r="AH38" s="166" t="str">
        <f t="shared" si="2"/>
        <v>AE15</v>
      </c>
      <c r="AI38" s="167" t="str">
        <f t="shared" si="3"/>
        <v>AE16</v>
      </c>
      <c r="AJ38" s="146" t="e">
        <f t="shared" ca="1" si="4"/>
        <v>#REF!</v>
      </c>
      <c r="AK38" s="146" t="e">
        <f t="shared" ca="1" si="5"/>
        <v>#REF!</v>
      </c>
      <c r="AL38" s="150" t="e">
        <f t="shared" ca="1" si="6"/>
        <v>#REF!</v>
      </c>
      <c r="AM38" s="146" t="e">
        <f t="shared" ca="1" si="7"/>
        <v>#REF!</v>
      </c>
      <c r="AN38" s="147">
        <f t="shared" si="8"/>
        <v>0</v>
      </c>
      <c r="AO38" s="147">
        <f t="shared" si="9"/>
        <v>0</v>
      </c>
      <c r="AP38" s="147">
        <f t="shared" si="10"/>
        <v>0</v>
      </c>
      <c r="AQ38" s="147">
        <f t="shared" si="11"/>
        <v>0</v>
      </c>
      <c r="AR38" s="147"/>
      <c r="AS38" s="147"/>
      <c r="AT38" s="147"/>
      <c r="AU38" s="147"/>
    </row>
    <row r="39" spans="1:47" s="146" customFormat="1" ht="15" x14ac:dyDescent="0.25">
      <c r="A39" s="219" t="s">
        <v>20</v>
      </c>
      <c r="B39" s="227">
        <f t="shared" si="16"/>
        <v>450</v>
      </c>
      <c r="C39" s="227">
        <f t="shared" si="17"/>
        <v>606.58000000000004</v>
      </c>
      <c r="D39" s="228">
        <f t="shared" si="18"/>
        <v>1.3479555555555556</v>
      </c>
      <c r="E39" s="229">
        <f t="shared" si="19"/>
        <v>-156.58000000000004</v>
      </c>
      <c r="F39" s="217"/>
      <c r="Z39" s="155" t="s">
        <v>26</v>
      </c>
      <c r="AA39" s="156" t="s">
        <v>234</v>
      </c>
      <c r="AB39" s="146">
        <v>13</v>
      </c>
      <c r="AC39" s="146">
        <v>14</v>
      </c>
      <c r="AD39" s="146">
        <v>15</v>
      </c>
      <c r="AE39" s="146">
        <v>16</v>
      </c>
      <c r="AF39" s="146" t="str">
        <f t="shared" si="0"/>
        <v>AG13</v>
      </c>
      <c r="AG39" s="146" t="str">
        <f t="shared" si="1"/>
        <v>AG14</v>
      </c>
      <c r="AH39" s="146" t="str">
        <f t="shared" si="2"/>
        <v>AG15</v>
      </c>
      <c r="AI39" s="157" t="str">
        <f t="shared" si="3"/>
        <v>AG16</v>
      </c>
      <c r="AJ39" s="146" t="e">
        <f t="shared" ca="1" si="4"/>
        <v>#REF!</v>
      </c>
      <c r="AK39" s="146" t="e">
        <f t="shared" ca="1" si="5"/>
        <v>#REF!</v>
      </c>
      <c r="AL39" s="150" t="e">
        <f t="shared" ca="1" si="6"/>
        <v>#REF!</v>
      </c>
      <c r="AM39" s="146" t="e">
        <f t="shared" ca="1" si="7"/>
        <v>#REF!</v>
      </c>
      <c r="AN39" s="147">
        <f t="shared" si="8"/>
        <v>0</v>
      </c>
      <c r="AO39" s="147">
        <f t="shared" si="9"/>
        <v>7000</v>
      </c>
      <c r="AP39" s="147">
        <f t="shared" si="10"/>
        <v>0</v>
      </c>
      <c r="AQ39" s="147">
        <f t="shared" si="11"/>
        <v>7000</v>
      </c>
      <c r="AR39" s="147"/>
      <c r="AS39" s="147"/>
      <c r="AT39" s="147"/>
      <c r="AU39" s="147"/>
    </row>
    <row r="40" spans="1:47" s="146" customFormat="1" ht="25.5" x14ac:dyDescent="0.25">
      <c r="A40" s="219" t="s">
        <v>21</v>
      </c>
      <c r="B40" s="227">
        <f t="shared" si="16"/>
        <v>225</v>
      </c>
      <c r="C40" s="230">
        <f t="shared" si="17"/>
        <v>818.21</v>
      </c>
      <c r="D40" s="228">
        <f t="shared" si="18"/>
        <v>3.6364888888888891</v>
      </c>
      <c r="E40" s="229">
        <f t="shared" si="19"/>
        <v>-593.21</v>
      </c>
      <c r="F40" s="217" t="s">
        <v>335</v>
      </c>
      <c r="Z40" s="163" t="s">
        <v>28</v>
      </c>
      <c r="AA40" s="152" t="s">
        <v>235</v>
      </c>
      <c r="AB40" s="153">
        <v>13</v>
      </c>
      <c r="AC40" s="153">
        <v>14</v>
      </c>
      <c r="AD40" s="153">
        <v>15</v>
      </c>
      <c r="AE40" s="153">
        <v>16</v>
      </c>
      <c r="AF40" s="153" t="str">
        <f t="shared" si="0"/>
        <v>AI13</v>
      </c>
      <c r="AG40" s="153" t="str">
        <f t="shared" si="1"/>
        <v>AI14</v>
      </c>
      <c r="AH40" s="153" t="str">
        <f t="shared" si="2"/>
        <v>AI15</v>
      </c>
      <c r="AI40" s="154" t="str">
        <f t="shared" si="3"/>
        <v>AI16</v>
      </c>
      <c r="AJ40" s="146" t="e">
        <f t="shared" ca="1" si="4"/>
        <v>#REF!</v>
      </c>
      <c r="AK40" s="146" t="e">
        <f t="shared" ca="1" si="5"/>
        <v>#REF!</v>
      </c>
      <c r="AL40" s="150" t="e">
        <f t="shared" ca="1" si="6"/>
        <v>#REF!</v>
      </c>
      <c r="AM40" s="146" t="e">
        <f t="shared" ca="1" si="7"/>
        <v>#REF!</v>
      </c>
      <c r="AN40" s="147">
        <f t="shared" si="8"/>
        <v>0</v>
      </c>
      <c r="AO40" s="147">
        <f t="shared" si="9"/>
        <v>0</v>
      </c>
      <c r="AP40" s="147" t="str">
        <f t="shared" si="10"/>
        <v>-</v>
      </c>
      <c r="AQ40" s="147">
        <f t="shared" si="11"/>
        <v>0</v>
      </c>
      <c r="AR40" s="147"/>
      <c r="AS40" s="147"/>
      <c r="AT40" s="147"/>
      <c r="AU40" s="147"/>
    </row>
    <row r="41" spans="1:47" s="146" customFormat="1" ht="25.5" x14ac:dyDescent="0.25">
      <c r="A41" s="219" t="s">
        <v>22</v>
      </c>
      <c r="B41" s="227">
        <f t="shared" si="16"/>
        <v>350</v>
      </c>
      <c r="C41" s="227">
        <f t="shared" si="17"/>
        <v>0</v>
      </c>
      <c r="D41" s="228">
        <f t="shared" si="18"/>
        <v>0</v>
      </c>
      <c r="E41" s="229">
        <f t="shared" si="19"/>
        <v>350</v>
      </c>
      <c r="F41" s="217" t="s">
        <v>329</v>
      </c>
      <c r="Z41" s="155" t="s">
        <v>29</v>
      </c>
      <c r="AA41" s="156" t="s">
        <v>236</v>
      </c>
      <c r="AB41" s="146">
        <v>13</v>
      </c>
      <c r="AC41" s="146">
        <v>14</v>
      </c>
      <c r="AD41" s="146">
        <v>15</v>
      </c>
      <c r="AE41" s="146">
        <v>16</v>
      </c>
      <c r="AF41" s="146" t="str">
        <f t="shared" si="0"/>
        <v>AJ13</v>
      </c>
      <c r="AG41" s="146" t="str">
        <f t="shared" si="1"/>
        <v>AJ14</v>
      </c>
      <c r="AH41" s="146" t="str">
        <f t="shared" si="2"/>
        <v>AJ15</v>
      </c>
      <c r="AI41" s="157" t="str">
        <f t="shared" si="3"/>
        <v>AJ16</v>
      </c>
      <c r="AJ41" s="146" t="e">
        <f t="shared" ca="1" si="4"/>
        <v>#REF!</v>
      </c>
      <c r="AK41" s="146" t="e">
        <f t="shared" ca="1" si="5"/>
        <v>#REF!</v>
      </c>
      <c r="AL41" s="150" t="e">
        <f t="shared" ca="1" si="6"/>
        <v>#REF!</v>
      </c>
      <c r="AM41" s="146" t="e">
        <f t="shared" ca="1" si="7"/>
        <v>#REF!</v>
      </c>
      <c r="AN41" s="147">
        <f t="shared" si="8"/>
        <v>0</v>
      </c>
      <c r="AO41" s="147">
        <f t="shared" si="9"/>
        <v>0</v>
      </c>
      <c r="AP41" s="147" t="str">
        <f t="shared" si="10"/>
        <v>-</v>
      </c>
      <c r="AQ41" s="147">
        <f t="shared" si="11"/>
        <v>0</v>
      </c>
      <c r="AR41" s="147"/>
      <c r="AS41" s="147"/>
      <c r="AT41" s="147"/>
      <c r="AU41" s="147"/>
    </row>
    <row r="42" spans="1:47" s="146" customFormat="1" ht="25.5" x14ac:dyDescent="0.25">
      <c r="A42" s="219" t="s">
        <v>23</v>
      </c>
      <c r="B42" s="227">
        <f t="shared" si="16"/>
        <v>0</v>
      </c>
      <c r="C42" s="227">
        <f t="shared" si="17"/>
        <v>22.949999999999989</v>
      </c>
      <c r="D42" s="228" t="str">
        <f t="shared" si="18"/>
        <v>-</v>
      </c>
      <c r="E42" s="229">
        <f t="shared" si="19"/>
        <v>-22.949999999999989</v>
      </c>
      <c r="F42" s="217" t="s">
        <v>330</v>
      </c>
      <c r="Z42" s="155" t="s">
        <v>30</v>
      </c>
      <c r="AA42" s="156" t="s">
        <v>237</v>
      </c>
      <c r="AB42" s="146">
        <v>13</v>
      </c>
      <c r="AC42" s="146">
        <v>14</v>
      </c>
      <c r="AD42" s="146">
        <v>15</v>
      </c>
      <c r="AE42" s="146">
        <v>16</v>
      </c>
      <c r="AF42" s="146" t="str">
        <f t="shared" si="0"/>
        <v>AK13</v>
      </c>
      <c r="AG42" s="146" t="str">
        <f t="shared" si="1"/>
        <v>AK14</v>
      </c>
      <c r="AH42" s="146" t="str">
        <f t="shared" si="2"/>
        <v>AK15</v>
      </c>
      <c r="AI42" s="157" t="str">
        <f t="shared" si="3"/>
        <v>AK16</v>
      </c>
      <c r="AJ42" s="146" t="e">
        <f t="shared" ca="1" si="4"/>
        <v>#REF!</v>
      </c>
      <c r="AK42" s="146" t="e">
        <f t="shared" ca="1" si="5"/>
        <v>#REF!</v>
      </c>
      <c r="AL42" s="150" t="e">
        <f t="shared" ca="1" si="6"/>
        <v>#REF!</v>
      </c>
      <c r="AM42" s="146" t="e">
        <f t="shared" ca="1" si="7"/>
        <v>#REF!</v>
      </c>
      <c r="AN42" s="147">
        <f t="shared" si="8"/>
        <v>0</v>
      </c>
      <c r="AO42" s="147">
        <f t="shared" si="9"/>
        <v>2000</v>
      </c>
      <c r="AP42" s="147">
        <f t="shared" si="10"/>
        <v>0</v>
      </c>
      <c r="AQ42" s="147">
        <f t="shared" si="11"/>
        <v>2000</v>
      </c>
      <c r="AR42" s="147"/>
      <c r="AS42" s="147"/>
      <c r="AT42" s="147"/>
      <c r="AU42" s="147"/>
    </row>
    <row r="43" spans="1:47" s="146" customFormat="1" ht="15" x14ac:dyDescent="0.25">
      <c r="A43" s="219" t="s">
        <v>24</v>
      </c>
      <c r="B43" s="227">
        <f t="shared" si="16"/>
        <v>500</v>
      </c>
      <c r="C43" s="227">
        <f t="shared" si="17"/>
        <v>0</v>
      </c>
      <c r="D43" s="228">
        <f t="shared" si="18"/>
        <v>0</v>
      </c>
      <c r="E43" s="229">
        <f t="shared" si="19"/>
        <v>500</v>
      </c>
      <c r="F43" s="217"/>
      <c r="Z43" s="155" t="s">
        <v>238</v>
      </c>
      <c r="AA43" s="156" t="s">
        <v>239</v>
      </c>
      <c r="AB43" s="146">
        <v>13</v>
      </c>
      <c r="AC43" s="146">
        <v>14</v>
      </c>
      <c r="AD43" s="146">
        <v>15</v>
      </c>
      <c r="AE43" s="146">
        <v>16</v>
      </c>
      <c r="AF43" s="146" t="str">
        <f t="shared" si="0"/>
        <v>AL13</v>
      </c>
      <c r="AG43" s="146" t="str">
        <f t="shared" si="1"/>
        <v>AL14</v>
      </c>
      <c r="AH43" s="146" t="str">
        <f t="shared" si="2"/>
        <v>AL15</v>
      </c>
      <c r="AI43" s="157" t="str">
        <f t="shared" si="3"/>
        <v>AL16</v>
      </c>
      <c r="AJ43" s="146" t="e">
        <f t="shared" ca="1" si="4"/>
        <v>#REF!</v>
      </c>
      <c r="AK43" s="146" t="e">
        <f t="shared" ca="1" si="5"/>
        <v>#REF!</v>
      </c>
      <c r="AL43" s="150" t="e">
        <f t="shared" ca="1" si="6"/>
        <v>#REF!</v>
      </c>
      <c r="AM43" s="146" t="e">
        <f t="shared" ca="1" si="7"/>
        <v>#REF!</v>
      </c>
      <c r="AN43" s="147" t="e">
        <f t="shared" si="8"/>
        <v>#N/A</v>
      </c>
      <c r="AO43" s="147" t="e">
        <f t="shared" si="9"/>
        <v>#N/A</v>
      </c>
      <c r="AP43" s="147" t="e">
        <f t="shared" si="10"/>
        <v>#N/A</v>
      </c>
      <c r="AQ43" s="147" t="e">
        <f t="shared" si="11"/>
        <v>#N/A</v>
      </c>
      <c r="AR43" s="147"/>
      <c r="AS43" s="147"/>
      <c r="AT43" s="147"/>
      <c r="AU43" s="147"/>
    </row>
    <row r="44" spans="1:47" s="146" customFormat="1" ht="15" x14ac:dyDescent="0.25">
      <c r="A44" s="219"/>
      <c r="B44" s="227"/>
      <c r="C44" s="227"/>
      <c r="D44" s="228"/>
      <c r="E44" s="229"/>
      <c r="F44" s="217"/>
      <c r="Z44" s="159" t="s">
        <v>31</v>
      </c>
      <c r="AA44" s="160" t="s">
        <v>240</v>
      </c>
      <c r="AB44" s="161">
        <v>13</v>
      </c>
      <c r="AC44" s="161">
        <v>14</v>
      </c>
      <c r="AD44" s="161">
        <v>15</v>
      </c>
      <c r="AE44" s="161">
        <v>16</v>
      </c>
      <c r="AF44" s="161" t="str">
        <f t="shared" si="0"/>
        <v>AM13</v>
      </c>
      <c r="AG44" s="161" t="str">
        <f t="shared" si="1"/>
        <v>AM14</v>
      </c>
      <c r="AH44" s="161" t="str">
        <f t="shared" si="2"/>
        <v>AM15</v>
      </c>
      <c r="AI44" s="162" t="str">
        <f t="shared" si="3"/>
        <v>AM16</v>
      </c>
      <c r="AJ44" s="146" t="e">
        <f t="shared" ca="1" si="4"/>
        <v>#REF!</v>
      </c>
      <c r="AK44" s="146" t="e">
        <f t="shared" ca="1" si="5"/>
        <v>#REF!</v>
      </c>
      <c r="AL44" s="150" t="e">
        <f t="shared" ca="1" si="6"/>
        <v>#REF!</v>
      </c>
      <c r="AM44" s="146" t="e">
        <f t="shared" ca="1" si="7"/>
        <v>#REF!</v>
      </c>
      <c r="AN44" s="147">
        <f t="shared" si="8"/>
        <v>0</v>
      </c>
      <c r="AO44" s="147">
        <f t="shared" si="9"/>
        <v>300</v>
      </c>
      <c r="AP44" s="147">
        <f t="shared" si="10"/>
        <v>0</v>
      </c>
      <c r="AQ44" s="147">
        <f t="shared" si="11"/>
        <v>300</v>
      </c>
      <c r="AR44" s="147"/>
      <c r="AS44" s="147"/>
      <c r="AT44" s="147"/>
      <c r="AU44" s="147"/>
    </row>
    <row r="45" spans="1:47" s="146" customFormat="1" ht="15" x14ac:dyDescent="0.25">
      <c r="A45" s="220" t="s">
        <v>210</v>
      </c>
      <c r="B45" s="221">
        <f>SUM(B26:B44)</f>
        <v>29247</v>
      </c>
      <c r="C45" s="221">
        <f>SUM(C26:C44)</f>
        <v>31342.580000000005</v>
      </c>
      <c r="D45" s="222"/>
      <c r="E45" s="231">
        <f>SUM(E26:E44)</f>
        <v>-2095.58</v>
      </c>
      <c r="F45" s="242" t="s">
        <v>334</v>
      </c>
    </row>
    <row r="46" spans="1:47" s="146" customFormat="1" ht="15" x14ac:dyDescent="0.25">
      <c r="A46" s="237"/>
      <c r="B46" s="238"/>
      <c r="C46" s="238"/>
      <c r="D46" s="239"/>
      <c r="E46" s="238"/>
      <c r="F46" s="237"/>
    </row>
    <row r="47" spans="1:47" s="146" customFormat="1" x14ac:dyDescent="0.25">
      <c r="A47" s="170"/>
      <c r="B47" s="187"/>
      <c r="C47" s="187"/>
      <c r="D47" s="168"/>
      <c r="E47" s="187"/>
      <c r="F47" s="170"/>
    </row>
    <row r="48" spans="1:47" s="146" customFormat="1" ht="18" thickBot="1" x14ac:dyDescent="0.3">
      <c r="A48" s="170"/>
      <c r="B48" s="187"/>
      <c r="C48" s="187"/>
      <c r="D48" s="168"/>
      <c r="E48" s="187"/>
      <c r="F48" s="170"/>
    </row>
    <row r="49" spans="1:52" s="146" customFormat="1" ht="18" thickBot="1" x14ac:dyDescent="0.3">
      <c r="A49" s="265" t="s">
        <v>241</v>
      </c>
      <c r="B49" s="266"/>
      <c r="C49" s="267"/>
      <c r="D49" s="168"/>
      <c r="E49" s="169"/>
      <c r="F49" s="261" t="s">
        <v>242</v>
      </c>
      <c r="P49" s="148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7"/>
    </row>
    <row r="50" spans="1:52" s="146" customFormat="1" x14ac:dyDescent="0.25">
      <c r="A50" s="253" t="s">
        <v>189</v>
      </c>
      <c r="B50" s="254"/>
      <c r="C50" s="188">
        <f>Capital_Account_Balance</f>
        <v>22939.05</v>
      </c>
      <c r="D50" s="168"/>
      <c r="E50" s="169"/>
      <c r="F50" s="261"/>
      <c r="P50" s="148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47"/>
    </row>
    <row r="51" spans="1:52" s="146" customFormat="1" x14ac:dyDescent="0.25">
      <c r="A51" s="253" t="s">
        <v>191</v>
      </c>
      <c r="B51" s="254"/>
      <c r="C51" s="188">
        <v>0</v>
      </c>
      <c r="D51" s="168"/>
      <c r="E51" s="169"/>
      <c r="F51" s="261"/>
      <c r="P51" s="148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  <c r="AW51" s="147"/>
      <c r="AX51" s="147"/>
      <c r="AY51" s="147"/>
      <c r="AZ51" s="147"/>
    </row>
    <row r="52" spans="1:52" s="146" customFormat="1" x14ac:dyDescent="0.25">
      <c r="A52" s="253" t="s">
        <v>192</v>
      </c>
      <c r="B52" s="254"/>
      <c r="C52" s="188">
        <v>0</v>
      </c>
      <c r="D52" s="168"/>
      <c r="E52" s="169"/>
      <c r="F52" s="261"/>
      <c r="P52" s="148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  <c r="AW52" s="147"/>
      <c r="AX52" s="147"/>
      <c r="AY52" s="147"/>
      <c r="AZ52" s="147"/>
    </row>
    <row r="53" spans="1:52" s="146" customFormat="1" x14ac:dyDescent="0.25">
      <c r="A53" s="255" t="s">
        <v>193</v>
      </c>
      <c r="B53" s="256"/>
      <c r="C53" s="189">
        <f>C50+C51+C52</f>
        <v>22939.05</v>
      </c>
      <c r="D53" s="168"/>
      <c r="E53" s="169"/>
      <c r="F53" s="261"/>
      <c r="P53" s="148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147"/>
      <c r="AT53" s="147"/>
      <c r="AU53" s="147"/>
      <c r="AV53" s="147"/>
      <c r="AW53" s="147"/>
      <c r="AX53" s="147"/>
      <c r="AY53" s="147"/>
      <c r="AZ53" s="147"/>
    </row>
    <row r="54" spans="1:52" s="146" customFormat="1" x14ac:dyDescent="0.25">
      <c r="A54" s="170"/>
      <c r="B54" s="169"/>
      <c r="C54" s="169"/>
      <c r="D54" s="168"/>
      <c r="E54" s="169"/>
      <c r="F54" s="170"/>
      <c r="P54" s="148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7"/>
      <c r="AT54" s="147"/>
      <c r="AU54" s="147"/>
      <c r="AV54" s="147"/>
      <c r="AW54" s="147"/>
      <c r="AX54" s="147"/>
      <c r="AY54" s="147"/>
      <c r="AZ54" s="147"/>
    </row>
    <row r="55" spans="1:52" s="146" customFormat="1" ht="18" thickBot="1" x14ac:dyDescent="0.3">
      <c r="A55" s="170"/>
      <c r="B55" s="187"/>
      <c r="C55" s="187"/>
      <c r="D55" s="168"/>
      <c r="E55" s="187"/>
      <c r="F55" s="170"/>
    </row>
    <row r="56" spans="1:52" s="146" customFormat="1" ht="18" thickBot="1" x14ac:dyDescent="0.3">
      <c r="A56" s="247" t="s">
        <v>243</v>
      </c>
      <c r="B56" s="248"/>
      <c r="C56" s="248"/>
      <c r="D56" s="176" t="s">
        <v>196</v>
      </c>
      <c r="E56" s="177">
        <f ca="1">TODAY()</f>
        <v>43939</v>
      </c>
      <c r="F56" s="178" t="s">
        <v>244</v>
      </c>
    </row>
    <row r="57" spans="1:52" s="146" customFormat="1" ht="34.5" x14ac:dyDescent="0.25">
      <c r="A57" s="179"/>
      <c r="B57" s="180" t="s">
        <v>245</v>
      </c>
      <c r="C57" s="180" t="s">
        <v>199</v>
      </c>
      <c r="D57" s="181"/>
      <c r="E57" s="180"/>
      <c r="F57" s="182" t="s">
        <v>200</v>
      </c>
    </row>
    <row r="58" spans="1:52" s="146" customFormat="1" x14ac:dyDescent="0.25">
      <c r="A58" s="183" t="s">
        <v>203</v>
      </c>
      <c r="B58" s="184"/>
      <c r="C58" s="184"/>
      <c r="D58" s="185"/>
      <c r="E58" s="184"/>
      <c r="F58" s="186"/>
    </row>
    <row r="59" spans="1:52" s="146" customFormat="1" ht="34.5" x14ac:dyDescent="0.25">
      <c r="A59" s="195" t="s">
        <v>26</v>
      </c>
      <c r="B59" s="196">
        <f>HLOOKUP($A59,Account_table,3,FALSE)</f>
        <v>7000</v>
      </c>
      <c r="C59" s="196">
        <f>HLOOKUP($A59,Account_table,2,FALSE)</f>
        <v>0</v>
      </c>
      <c r="D59" s="197"/>
      <c r="E59" s="198"/>
      <c r="F59" s="194" t="s">
        <v>246</v>
      </c>
    </row>
    <row r="60" spans="1:52" s="146" customFormat="1" x14ac:dyDescent="0.25">
      <c r="A60" s="199" t="s">
        <v>210</v>
      </c>
      <c r="B60" s="200">
        <f>SUM(B59:B59)</f>
        <v>7000</v>
      </c>
      <c r="C60" s="200">
        <f>SUM(C59:C59)</f>
        <v>0</v>
      </c>
      <c r="D60" s="201"/>
      <c r="E60" s="200"/>
      <c r="F60" s="202"/>
    </row>
    <row r="61" spans="1:52" s="146" customFormat="1" x14ac:dyDescent="0.25">
      <c r="A61" s="199"/>
      <c r="B61" s="200"/>
      <c r="C61" s="200"/>
      <c r="D61" s="201"/>
      <c r="E61" s="200"/>
      <c r="F61" s="202"/>
    </row>
    <row r="62" spans="1:52" s="146" customFormat="1" ht="34.5" x14ac:dyDescent="0.25">
      <c r="A62" s="203"/>
      <c r="B62" s="200" t="s">
        <v>245</v>
      </c>
      <c r="C62" s="200" t="s">
        <v>214</v>
      </c>
      <c r="D62" s="201" t="s">
        <v>36</v>
      </c>
      <c r="E62" s="200" t="s">
        <v>215</v>
      </c>
      <c r="F62" s="204" t="s">
        <v>200</v>
      </c>
    </row>
    <row r="63" spans="1:52" s="146" customFormat="1" x14ac:dyDescent="0.25">
      <c r="A63" s="199" t="s">
        <v>217</v>
      </c>
      <c r="B63" s="196"/>
      <c r="C63" s="196"/>
      <c r="D63" s="197"/>
      <c r="E63" s="196"/>
      <c r="F63" s="202"/>
    </row>
    <row r="64" spans="1:52" s="146" customFormat="1" x14ac:dyDescent="0.25">
      <c r="A64" s="195" t="s">
        <v>27</v>
      </c>
      <c r="B64" s="196">
        <f t="shared" ref="B64:B69" si="20">HLOOKUP($A64,Account_table,3,FALSE)</f>
        <v>0</v>
      </c>
      <c r="C64" s="196">
        <f t="shared" ref="C64:C69" si="21">HLOOKUP($A64,Account_table,2,FALSE)</f>
        <v>7145</v>
      </c>
      <c r="D64" s="197" t="str">
        <f t="shared" ref="D64:D69" si="22">HLOOKUP($A64,Account_table,4,FALSE)</f>
        <v>-</v>
      </c>
      <c r="E64" s="196">
        <f t="shared" ref="E64:E69" si="23">HLOOKUP($A64,Account_table,5,FALSE)</f>
        <v>-7145</v>
      </c>
      <c r="F64" s="194"/>
    </row>
    <row r="65" spans="1:6" s="146" customFormat="1" x14ac:dyDescent="0.25">
      <c r="A65" s="195" t="s">
        <v>28</v>
      </c>
      <c r="B65" s="196">
        <f t="shared" si="20"/>
        <v>0</v>
      </c>
      <c r="C65" s="196">
        <f t="shared" si="21"/>
        <v>0</v>
      </c>
      <c r="D65" s="197" t="str">
        <f t="shared" si="22"/>
        <v>-</v>
      </c>
      <c r="E65" s="196">
        <f t="shared" si="23"/>
        <v>0</v>
      </c>
      <c r="F65" s="202"/>
    </row>
    <row r="66" spans="1:6" s="146" customFormat="1" x14ac:dyDescent="0.25">
      <c r="A66" s="195" t="s">
        <v>29</v>
      </c>
      <c r="B66" s="196">
        <f t="shared" si="20"/>
        <v>0</v>
      </c>
      <c r="C66" s="196">
        <f t="shared" si="21"/>
        <v>0</v>
      </c>
      <c r="D66" s="197" t="str">
        <f t="shared" si="22"/>
        <v>-</v>
      </c>
      <c r="E66" s="196">
        <f t="shared" si="23"/>
        <v>0</v>
      </c>
      <c r="F66" s="202"/>
    </row>
    <row r="67" spans="1:6" s="146" customFormat="1" x14ac:dyDescent="0.25">
      <c r="A67" s="195" t="s">
        <v>30</v>
      </c>
      <c r="B67" s="196">
        <f t="shared" si="20"/>
        <v>2000</v>
      </c>
      <c r="C67" s="196">
        <f t="shared" si="21"/>
        <v>0</v>
      </c>
      <c r="D67" s="197">
        <f t="shared" si="22"/>
        <v>0</v>
      </c>
      <c r="E67" s="196">
        <f t="shared" si="23"/>
        <v>2000</v>
      </c>
      <c r="F67" s="202"/>
    </row>
    <row r="68" spans="1:6" s="146" customFormat="1" x14ac:dyDescent="0.25">
      <c r="A68" s="195" t="s">
        <v>238</v>
      </c>
      <c r="B68" s="196" t="e">
        <f t="shared" si="20"/>
        <v>#N/A</v>
      </c>
      <c r="C68" s="196" t="e">
        <f t="shared" si="21"/>
        <v>#N/A</v>
      </c>
      <c r="D68" s="197" t="e">
        <f t="shared" si="22"/>
        <v>#N/A</v>
      </c>
      <c r="E68" s="196" t="e">
        <f t="shared" si="23"/>
        <v>#N/A</v>
      </c>
      <c r="F68" s="202"/>
    </row>
    <row r="69" spans="1:6" s="146" customFormat="1" x14ac:dyDescent="0.25">
      <c r="A69" s="195" t="s">
        <v>31</v>
      </c>
      <c r="B69" s="196">
        <f t="shared" si="20"/>
        <v>300</v>
      </c>
      <c r="C69" s="196">
        <f t="shared" si="21"/>
        <v>0</v>
      </c>
      <c r="D69" s="197">
        <f t="shared" si="22"/>
        <v>0</v>
      </c>
      <c r="E69" s="196">
        <f t="shared" si="23"/>
        <v>300</v>
      </c>
      <c r="F69" s="202"/>
    </row>
    <row r="70" spans="1:6" s="146" customFormat="1" x14ac:dyDescent="0.25">
      <c r="A70" s="203"/>
      <c r="B70" s="196"/>
      <c r="C70" s="196"/>
      <c r="D70" s="197"/>
      <c r="E70" s="196"/>
      <c r="F70" s="202"/>
    </row>
    <row r="71" spans="1:6" s="146" customFormat="1" x14ac:dyDescent="0.25">
      <c r="A71" s="205" t="s">
        <v>210</v>
      </c>
      <c r="B71" s="206" t="e">
        <f>SUM(B64:B70)</f>
        <v>#N/A</v>
      </c>
      <c r="C71" s="206" t="e">
        <f>SUM(C64:C70)</f>
        <v>#N/A</v>
      </c>
      <c r="D71" s="207"/>
      <c r="E71" s="206" t="e">
        <f>SUM(E64:E70)</f>
        <v>#N/A</v>
      </c>
      <c r="F71" s="208"/>
    </row>
    <row r="85" spans="2:2" x14ac:dyDescent="0.25">
      <c r="B85" s="193"/>
    </row>
  </sheetData>
  <mergeCells count="18">
    <mergeCell ref="F49:F53"/>
    <mergeCell ref="A1:C1"/>
    <mergeCell ref="A49:C49"/>
    <mergeCell ref="A7:C7"/>
    <mergeCell ref="A13:C13"/>
    <mergeCell ref="A3:B3"/>
    <mergeCell ref="A2:B2"/>
    <mergeCell ref="A56:C56"/>
    <mergeCell ref="A11:B11"/>
    <mergeCell ref="A4:B4"/>
    <mergeCell ref="A51:B51"/>
    <mergeCell ref="A52:B52"/>
    <mergeCell ref="A53:B53"/>
    <mergeCell ref="A8:B8"/>
    <mergeCell ref="A10:B10"/>
    <mergeCell ref="A5:B5"/>
    <mergeCell ref="A50:B50"/>
    <mergeCell ref="A9:B9"/>
  </mergeCells>
  <phoneticPr fontId="8" type="noConversion"/>
  <conditionalFormatting sqref="D13 D70:D71 D60:D63 D55:D58 AD14:AD44 D22:D25 D15 D44:D48">
    <cfRule type="cellIs" dxfId="3" priority="10" operator="between">
      <formula>1</formula>
      <formula>10</formula>
    </cfRule>
  </conditionalFormatting>
  <conditionalFormatting sqref="P13">
    <cfRule type="cellIs" dxfId="2" priority="9" operator="between">
      <formula>1</formula>
      <formula>10</formula>
    </cfRule>
  </conditionalFormatting>
  <conditionalFormatting sqref="AL14">
    <cfRule type="cellIs" dxfId="1" priority="6" operator="between">
      <formula>1</formula>
      <formula>10</formula>
    </cfRule>
  </conditionalFormatting>
  <conditionalFormatting sqref="D14">
    <cfRule type="cellIs" dxfId="0" priority="1" operator="between">
      <formula>1</formula>
      <formula>10</formula>
    </cfRule>
  </conditionalFormatting>
  <pageMargins left="0.25" right="0.25" top="0.75" bottom="0.75" header="0.3" footer="0.3"/>
  <pageSetup paperSize="9" scale="66" fitToHeight="2" orientation="portrait" r:id="rId1"/>
  <rowBreaks count="1" manualBreakCount="1">
    <brk id="4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zoomScale="97" zoomScaleNormal="120" workbookViewId="0">
      <selection activeCell="L15" sqref="L15"/>
    </sheetView>
  </sheetViews>
  <sheetFormatPr defaultRowHeight="15" x14ac:dyDescent="0.25"/>
  <cols>
    <col min="1" max="1" width="29.140625" customWidth="1"/>
    <col min="2" max="2" width="20.140625" customWidth="1"/>
    <col min="3" max="3" width="44" bestFit="1" customWidth="1"/>
    <col min="4" max="4" width="10.28515625" customWidth="1"/>
    <col min="5" max="5" width="22.7109375" customWidth="1"/>
    <col min="6" max="6" width="14.5703125" customWidth="1"/>
  </cols>
  <sheetData>
    <row r="1" spans="1:6" x14ac:dyDescent="0.25">
      <c r="A1" s="270" t="s">
        <v>247</v>
      </c>
      <c r="B1" s="270"/>
    </row>
    <row r="2" spans="1:6" ht="15.75" thickBot="1" x14ac:dyDescent="0.3"/>
    <row r="3" spans="1:6" ht="15.75" thickBot="1" x14ac:dyDescent="0.3">
      <c r="A3" s="15" t="s">
        <v>248</v>
      </c>
      <c r="B3" s="16">
        <f>'2018-2019 Current Account'!F10</f>
        <v>2315.39</v>
      </c>
      <c r="C3" s="24"/>
      <c r="D3" s="24"/>
      <c r="E3" s="24"/>
      <c r="F3" s="24"/>
    </row>
    <row r="4" spans="1:6" x14ac:dyDescent="0.25">
      <c r="A4" s="17"/>
      <c r="B4" s="18" t="s">
        <v>249</v>
      </c>
      <c r="C4" s="18" t="s">
        <v>250</v>
      </c>
      <c r="D4" s="50"/>
      <c r="E4" s="50" t="s">
        <v>251</v>
      </c>
    </row>
    <row r="5" spans="1:6" x14ac:dyDescent="0.25">
      <c r="A5" s="19" t="s">
        <v>203</v>
      </c>
      <c r="B5" s="20"/>
      <c r="C5" s="20"/>
      <c r="D5" s="21"/>
      <c r="E5" s="21"/>
    </row>
    <row r="6" spans="1:6" x14ac:dyDescent="0.25">
      <c r="A6" s="22" t="s">
        <v>252</v>
      </c>
      <c r="B6" s="23">
        <f>HLOOKUP($A6,Account_table,2,FALSE)</f>
        <v>7145</v>
      </c>
      <c r="C6" s="23">
        <f>HLOOKUP($A6,Account_table,3,FALSE)</f>
        <v>0</v>
      </c>
      <c r="D6" s="21"/>
      <c r="E6" s="21">
        <v>0</v>
      </c>
    </row>
    <row r="7" spans="1:6" x14ac:dyDescent="0.25">
      <c r="A7" s="22" t="str">
        <f>Report!A17</f>
        <v>JCR Current</v>
      </c>
      <c r="B7" s="23">
        <f>HLOOKUP($A7,Account_table,2,FALSE)</f>
        <v>13500</v>
      </c>
      <c r="C7" s="23">
        <v>13500</v>
      </c>
      <c r="D7" s="21"/>
      <c r="E7" s="21">
        <v>13750</v>
      </c>
    </row>
    <row r="8" spans="1:6" x14ac:dyDescent="0.25">
      <c r="A8" s="22" t="s">
        <v>6</v>
      </c>
      <c r="B8" s="23">
        <f>HLOOKUP($A8,Account_table,2,FALSE)</f>
        <v>2285</v>
      </c>
      <c r="C8" s="23">
        <v>3600</v>
      </c>
      <c r="D8" s="21"/>
      <c r="E8" s="21">
        <v>3600</v>
      </c>
    </row>
    <row r="9" spans="1:6" x14ac:dyDescent="0.25">
      <c r="A9" s="22" t="str">
        <f>Report!A19</f>
        <v>Equipment hire</v>
      </c>
      <c r="B9" s="23">
        <f>HLOOKUP($A9,Account_table,2,FALSE)</f>
        <v>5400</v>
      </c>
      <c r="C9" s="23">
        <f>HLOOKUP($A9,Account_table,3,FALSE)</f>
        <v>5500</v>
      </c>
      <c r="D9" s="21"/>
      <c r="E9" s="21">
        <v>5500</v>
      </c>
    </row>
    <row r="10" spans="1:6" x14ac:dyDescent="0.25">
      <c r="A10" s="22" t="str">
        <f>Report!A20</f>
        <v>Sponsorship</v>
      </c>
      <c r="B10" s="23">
        <f>HLOOKUP($A10,Account_table,2,FALSE)</f>
        <v>5000</v>
      </c>
      <c r="C10" s="23">
        <f>HLOOKUP($A10,Account_table,3,FALSE)</f>
        <v>5000</v>
      </c>
      <c r="D10" s="21"/>
      <c r="E10" s="21">
        <v>5000</v>
      </c>
    </row>
    <row r="11" spans="1:6" x14ac:dyDescent="0.25">
      <c r="A11" s="22"/>
      <c r="B11" s="23"/>
      <c r="C11" s="23"/>
      <c r="D11" s="21"/>
      <c r="E11" s="21"/>
    </row>
    <row r="12" spans="1:6" x14ac:dyDescent="0.25">
      <c r="A12" s="19" t="s">
        <v>210</v>
      </c>
      <c r="B12" s="25">
        <f>SUM(B6:B10)</f>
        <v>33330</v>
      </c>
      <c r="C12" s="25">
        <f>SUM(C6:C10)</f>
        <v>27600</v>
      </c>
      <c r="D12" s="26"/>
      <c r="E12" s="26">
        <f>SUM(E6:E10)</f>
        <v>27850</v>
      </c>
    </row>
    <row r="13" spans="1:6" x14ac:dyDescent="0.25">
      <c r="A13" s="22"/>
      <c r="B13" s="23"/>
      <c r="C13" s="27"/>
      <c r="D13" s="21"/>
      <c r="E13" s="21"/>
    </row>
    <row r="14" spans="1:6" x14ac:dyDescent="0.25">
      <c r="A14" s="19" t="s">
        <v>217</v>
      </c>
      <c r="B14" s="23"/>
      <c r="C14" s="27"/>
      <c r="D14" s="21"/>
      <c r="E14" s="21"/>
    </row>
    <row r="15" spans="1:6" x14ac:dyDescent="0.25">
      <c r="A15" s="22" t="str">
        <f>Report!A26</f>
        <v>Bank charges</v>
      </c>
      <c r="B15" s="23">
        <f t="shared" ref="B15:B30" si="0">HLOOKUP($A15,Account_table,2,FALSE)</f>
        <v>72</v>
      </c>
      <c r="C15" s="23">
        <f t="shared" ref="C15:C30" si="1">HLOOKUP($A15,Account_table,3,FALSE)</f>
        <v>72</v>
      </c>
      <c r="D15" s="21"/>
      <c r="E15" s="21">
        <v>72</v>
      </c>
    </row>
    <row r="16" spans="1:6" x14ac:dyDescent="0.25">
      <c r="A16" s="22" t="str">
        <f>Report!A27</f>
        <v>Insurance</v>
      </c>
      <c r="B16" s="23">
        <f t="shared" si="0"/>
        <v>3708.02</v>
      </c>
      <c r="C16" s="23">
        <f>HLOOKUP($A16,Account_table,3,FALSE)</f>
        <v>3600</v>
      </c>
      <c r="D16" s="21"/>
      <c r="E16" s="21">
        <v>3800</v>
      </c>
    </row>
    <row r="17" spans="1:5" x14ac:dyDescent="0.25">
      <c r="A17" s="22" t="str">
        <f>Report!A28</f>
        <v>Membership</v>
      </c>
      <c r="B17" s="23">
        <f t="shared" si="0"/>
        <v>1532</v>
      </c>
      <c r="C17" s="23">
        <f t="shared" si="1"/>
        <v>1600</v>
      </c>
      <c r="D17" s="21"/>
      <c r="E17" s="21">
        <v>1600</v>
      </c>
    </row>
    <row r="18" spans="1:5" x14ac:dyDescent="0.25">
      <c r="A18" s="22" t="str">
        <f>Report!A29</f>
        <v>Maintenance and Boat Refurb</v>
      </c>
      <c r="B18" s="23">
        <f t="shared" si="0"/>
        <v>5802.91</v>
      </c>
      <c r="C18" s="23">
        <f t="shared" si="1"/>
        <v>6000</v>
      </c>
      <c r="D18" s="21"/>
      <c r="E18" s="21">
        <v>6250</v>
      </c>
    </row>
    <row r="19" spans="1:5" x14ac:dyDescent="0.25">
      <c r="A19" s="22" t="str">
        <f>Report!A31</f>
        <v>Race entry</v>
      </c>
      <c r="B19" s="23">
        <f t="shared" si="0"/>
        <v>4679.5</v>
      </c>
      <c r="C19" s="23">
        <f t="shared" si="1"/>
        <v>5000</v>
      </c>
      <c r="D19" s="21"/>
      <c r="E19" s="21">
        <v>5000</v>
      </c>
    </row>
    <row r="20" spans="1:5" x14ac:dyDescent="0.25">
      <c r="A20" s="22" t="str">
        <f>Report!A32</f>
        <v>Transport</v>
      </c>
      <c r="B20" s="23">
        <f t="shared" si="0"/>
        <v>404</v>
      </c>
      <c r="C20" s="23">
        <v>200</v>
      </c>
      <c r="D20" s="21"/>
      <c r="E20" s="21">
        <v>200</v>
      </c>
    </row>
    <row r="21" spans="1:5" x14ac:dyDescent="0.25">
      <c r="A21" s="22" t="str">
        <f>Report!A33</f>
        <v>Training camp</v>
      </c>
      <c r="B21" s="23">
        <f t="shared" si="0"/>
        <v>5000.8100000000004</v>
      </c>
      <c r="C21" s="23">
        <f t="shared" si="1"/>
        <v>3250</v>
      </c>
      <c r="D21" s="21"/>
      <c r="E21" s="21">
        <v>3250</v>
      </c>
    </row>
    <row r="22" spans="1:5" x14ac:dyDescent="0.25">
      <c r="A22" s="22" t="str">
        <f>Report!A34</f>
        <v>Training</v>
      </c>
      <c r="B22" s="23">
        <f t="shared" si="0"/>
        <v>1548.97</v>
      </c>
      <c r="C22" s="23">
        <f t="shared" si="1"/>
        <v>1000</v>
      </c>
      <c r="D22" s="21"/>
      <c r="E22" s="21">
        <v>1000</v>
      </c>
    </row>
    <row r="23" spans="1:5" x14ac:dyDescent="0.25">
      <c r="A23" s="22" t="str">
        <f>Report!A35</f>
        <v>Coaching</v>
      </c>
      <c r="B23" s="23">
        <f t="shared" si="0"/>
        <v>7014.8</v>
      </c>
      <c r="C23" s="23">
        <f t="shared" si="1"/>
        <v>6500</v>
      </c>
      <c r="D23" s="21"/>
      <c r="E23" s="21">
        <v>6500</v>
      </c>
    </row>
    <row r="24" spans="1:5" x14ac:dyDescent="0.25">
      <c r="A24" s="22" t="str">
        <f>Report!A36</f>
        <v>Fines</v>
      </c>
      <c r="B24" s="23">
        <f t="shared" si="0"/>
        <v>0</v>
      </c>
      <c r="C24" s="23">
        <f t="shared" si="1"/>
        <v>300</v>
      </c>
      <c r="D24" s="21"/>
      <c r="E24" s="21">
        <v>300</v>
      </c>
    </row>
    <row r="25" spans="1:5" x14ac:dyDescent="0.25">
      <c r="A25" s="22" t="str">
        <f>Report!A38</f>
        <v>Ents</v>
      </c>
      <c r="B25" s="23">
        <f t="shared" si="0"/>
        <v>131.83000000000001</v>
      </c>
      <c r="C25" s="23">
        <f t="shared" si="1"/>
        <v>200</v>
      </c>
      <c r="D25" s="21"/>
      <c r="E25" s="21">
        <v>200</v>
      </c>
    </row>
    <row r="26" spans="1:5" x14ac:dyDescent="0.25">
      <c r="A26" s="22" t="str">
        <f>Report!A39</f>
        <v>Freshers/BBQ</v>
      </c>
      <c r="B26" s="23">
        <f t="shared" si="0"/>
        <v>606.58000000000004</v>
      </c>
      <c r="C26" s="23">
        <f t="shared" si="1"/>
        <v>450</v>
      </c>
      <c r="D26" s="21"/>
      <c r="E26" s="21">
        <v>450</v>
      </c>
    </row>
    <row r="27" spans="1:5" x14ac:dyDescent="0.25">
      <c r="A27" s="22" t="str">
        <f>Report!A40</f>
        <v>Misc</v>
      </c>
      <c r="B27" s="23">
        <f t="shared" si="0"/>
        <v>818.21</v>
      </c>
      <c r="C27" s="23">
        <f t="shared" si="1"/>
        <v>225</v>
      </c>
      <c r="D27" s="21"/>
      <c r="E27" s="21">
        <v>325</v>
      </c>
    </row>
    <row r="28" spans="1:5" x14ac:dyDescent="0.25">
      <c r="A28" s="22" t="str">
        <f>Report!A41</f>
        <v>Signage</v>
      </c>
      <c r="B28" s="23">
        <f t="shared" si="0"/>
        <v>0</v>
      </c>
      <c r="C28" s="23">
        <v>350</v>
      </c>
      <c r="D28" s="21"/>
      <c r="E28" s="21">
        <v>350</v>
      </c>
    </row>
    <row r="29" spans="1:5" x14ac:dyDescent="0.25">
      <c r="A29" s="22" t="str">
        <f>Report!A42</f>
        <v>Kit</v>
      </c>
      <c r="B29" s="23">
        <f t="shared" si="0"/>
        <v>22.949999999999989</v>
      </c>
      <c r="C29" s="23">
        <f t="shared" si="1"/>
        <v>0</v>
      </c>
      <c r="D29" s="21"/>
      <c r="E29" s="21">
        <v>0</v>
      </c>
    </row>
    <row r="30" spans="1:5" x14ac:dyDescent="0.25">
      <c r="A30" s="22" t="str">
        <f>Report!A43</f>
        <v>Contingency</v>
      </c>
      <c r="B30" s="23">
        <f t="shared" si="0"/>
        <v>0</v>
      </c>
      <c r="C30" s="23">
        <f t="shared" si="1"/>
        <v>500</v>
      </c>
      <c r="D30" s="21"/>
      <c r="E30" s="21">
        <v>500</v>
      </c>
    </row>
    <row r="31" spans="1:5" x14ac:dyDescent="0.25">
      <c r="A31" s="22"/>
      <c r="B31" s="23"/>
      <c r="C31" s="23"/>
      <c r="D31" s="21"/>
      <c r="E31" s="21"/>
    </row>
    <row r="32" spans="1:5" x14ac:dyDescent="0.25">
      <c r="A32" s="19" t="str">
        <f>Report!A45</f>
        <v>Total</v>
      </c>
      <c r="B32" s="25">
        <f>SUM(B15:B30)</f>
        <v>31342.580000000005</v>
      </c>
      <c r="C32" s="25">
        <f>SUM(C15:C30)</f>
        <v>29247</v>
      </c>
      <c r="D32" s="26"/>
      <c r="E32" s="26">
        <f>SUM(E15:E30)</f>
        <v>29797</v>
      </c>
    </row>
    <row r="33" spans="1:6" x14ac:dyDescent="0.25">
      <c r="A33" s="22"/>
      <c r="B33" s="23"/>
      <c r="C33" s="23"/>
      <c r="D33" s="26"/>
      <c r="E33" s="57"/>
    </row>
    <row r="34" spans="1:6" ht="15.75" thickBot="1" x14ac:dyDescent="0.3">
      <c r="A34" s="28" t="s">
        <v>253</v>
      </c>
      <c r="B34" s="29">
        <f>B12-B32</f>
        <v>1987.4199999999946</v>
      </c>
      <c r="C34" s="29">
        <f>C12-C32</f>
        <v>-1647</v>
      </c>
      <c r="D34" s="55"/>
      <c r="E34" s="55">
        <f>E12-E32</f>
        <v>-1947</v>
      </c>
    </row>
    <row r="35" spans="1:6" ht="15.75" thickBot="1" x14ac:dyDescent="0.3">
      <c r="A35" s="33" t="s">
        <v>254</v>
      </c>
      <c r="B35" s="34"/>
      <c r="C35" s="32"/>
      <c r="D35" s="32"/>
      <c r="E35" s="32"/>
      <c r="F35" s="32"/>
    </row>
    <row r="37" spans="1:6" x14ac:dyDescent="0.25">
      <c r="A37" s="270" t="s">
        <v>255</v>
      </c>
      <c r="B37" s="270"/>
    </row>
    <row r="38" spans="1:6" ht="15.75" thickBot="1" x14ac:dyDescent="0.3"/>
    <row r="39" spans="1:6" ht="15.75" thickBot="1" x14ac:dyDescent="0.3">
      <c r="A39" s="37" t="s">
        <v>248</v>
      </c>
      <c r="B39" s="38">
        <f>'2018-2019 Current Account'!G10</f>
        <v>30084.05</v>
      </c>
    </row>
    <row r="40" spans="1:6" x14ac:dyDescent="0.25">
      <c r="A40" s="39"/>
      <c r="B40" s="40" t="s">
        <v>249</v>
      </c>
      <c r="C40" s="18" t="s">
        <v>256</v>
      </c>
      <c r="D40" s="50"/>
      <c r="E40" s="50" t="s">
        <v>257</v>
      </c>
    </row>
    <row r="41" spans="1:6" x14ac:dyDescent="0.25">
      <c r="A41" s="41" t="s">
        <v>203</v>
      </c>
      <c r="B41" s="42"/>
      <c r="D41" s="21"/>
      <c r="E41" s="51"/>
    </row>
    <row r="42" spans="1:6" x14ac:dyDescent="0.25">
      <c r="A42" s="43" t="str">
        <f>Report!A59</f>
        <v>Donations</v>
      </c>
      <c r="B42" s="23">
        <f>HLOOKUP($A42,Account_table,2,FALSE)</f>
        <v>0</v>
      </c>
      <c r="C42" s="23">
        <f>B42+24000</f>
        <v>24000</v>
      </c>
      <c r="D42" s="21"/>
      <c r="E42" s="52">
        <v>7500</v>
      </c>
    </row>
    <row r="43" spans="1:6" x14ac:dyDescent="0.25">
      <c r="A43" s="43"/>
      <c r="B43" s="44"/>
      <c r="C43" s="44"/>
      <c r="D43" s="21"/>
      <c r="E43" s="51"/>
    </row>
    <row r="44" spans="1:6" x14ac:dyDescent="0.25">
      <c r="A44" s="41" t="s">
        <v>210</v>
      </c>
      <c r="B44" s="45">
        <f>SUM(B42:B43)</f>
        <v>0</v>
      </c>
      <c r="C44" s="45">
        <f>SUM(C42:C43)</f>
        <v>24000</v>
      </c>
      <c r="D44" s="21"/>
      <c r="E44" s="53">
        <f>SUM(E42:E42)</f>
        <v>7500</v>
      </c>
    </row>
    <row r="45" spans="1:6" x14ac:dyDescent="0.25">
      <c r="A45" s="46"/>
      <c r="B45" s="42"/>
      <c r="C45" s="42"/>
      <c r="D45" s="21"/>
      <c r="E45" s="54"/>
    </row>
    <row r="46" spans="1:6" x14ac:dyDescent="0.25">
      <c r="A46" s="41" t="s">
        <v>217</v>
      </c>
      <c r="B46" s="42"/>
      <c r="C46" s="42"/>
      <c r="D46" s="21"/>
      <c r="E46" s="51"/>
    </row>
    <row r="47" spans="1:6" x14ac:dyDescent="0.25">
      <c r="A47" s="43" t="str">
        <f>Report!A64</f>
        <v>Grant to current</v>
      </c>
      <c r="B47" s="23">
        <f>HLOOKUP($A47,Account_table,2,FALSE)</f>
        <v>7145</v>
      </c>
      <c r="C47" s="23">
        <f>HLOOKUP($A47,Account_table,3,FALSE)</f>
        <v>0</v>
      </c>
      <c r="D47" s="26"/>
      <c r="E47" s="51">
        <v>10000</v>
      </c>
    </row>
    <row r="48" spans="1:6" x14ac:dyDescent="0.25">
      <c r="A48" s="43" t="str">
        <f>Report!A65</f>
        <v>New boat</v>
      </c>
      <c r="B48" s="23">
        <f>HLOOKUP($A48,Account_table,2,FALSE)</f>
        <v>0</v>
      </c>
      <c r="C48" s="23">
        <f>HLOOKUP($A48,Account_table,3,FALSE)</f>
        <v>0</v>
      </c>
      <c r="D48" s="21"/>
      <c r="E48" s="52">
        <v>25000</v>
      </c>
    </row>
    <row r="49" spans="1:6" x14ac:dyDescent="0.25">
      <c r="A49" s="43" t="str">
        <f>Report!A66</f>
        <v>New blades</v>
      </c>
      <c r="B49" s="23">
        <f>HLOOKUP($A49,Account_table,2,FALSE)</f>
        <v>0</v>
      </c>
      <c r="C49" s="23">
        <f>HLOOKUP($A49,Account_table,3,FALSE)</f>
        <v>0</v>
      </c>
      <c r="D49" s="21"/>
      <c r="E49" s="51">
        <v>0</v>
      </c>
    </row>
    <row r="50" spans="1:6" x14ac:dyDescent="0.25">
      <c r="A50" s="43" t="str">
        <f>Report!A67</f>
        <v>Other new kit</v>
      </c>
      <c r="B50" s="23">
        <f>HLOOKUP($A50,Account_table,2,FALSE)</f>
        <v>0</v>
      </c>
      <c r="C50" s="23">
        <v>3000</v>
      </c>
      <c r="D50" s="21"/>
      <c r="E50" s="51">
        <v>2500</v>
      </c>
    </row>
    <row r="51" spans="1:6" x14ac:dyDescent="0.25">
      <c r="A51" s="43" t="str">
        <f>Report!A69</f>
        <v>CA contingency</v>
      </c>
      <c r="B51" s="23">
        <f>HLOOKUP($A51,Account_table,2,FALSE)</f>
        <v>0</v>
      </c>
      <c r="C51" s="23">
        <v>500</v>
      </c>
      <c r="D51" s="21"/>
      <c r="E51" s="52">
        <v>350</v>
      </c>
    </row>
    <row r="52" spans="1:6" x14ac:dyDescent="0.25">
      <c r="A52" s="46"/>
      <c r="B52" s="48"/>
      <c r="C52" s="47"/>
      <c r="D52" s="21"/>
      <c r="E52" s="52"/>
    </row>
    <row r="53" spans="1:6" x14ac:dyDescent="0.25">
      <c r="A53" s="41" t="s">
        <v>210</v>
      </c>
      <c r="B53" s="45">
        <f>SUM(B47:B51)</f>
        <v>7145</v>
      </c>
      <c r="C53" s="45">
        <f>SUM(C47:C51)</f>
        <v>3500</v>
      </c>
      <c r="D53" s="21"/>
      <c r="E53" s="53">
        <f>SUM(E47:E51)</f>
        <v>37850</v>
      </c>
    </row>
    <row r="54" spans="1:6" x14ac:dyDescent="0.25">
      <c r="A54" s="41"/>
      <c r="B54" s="42"/>
      <c r="C54" s="47"/>
      <c r="D54" s="21"/>
      <c r="E54" s="51"/>
    </row>
    <row r="55" spans="1:6" ht="15.75" thickBot="1" x14ac:dyDescent="0.3">
      <c r="A55" s="49" t="s">
        <v>253</v>
      </c>
      <c r="B55" s="29">
        <f>B44-B53</f>
        <v>-7145</v>
      </c>
      <c r="C55" s="29">
        <f>C44-C53</f>
        <v>20500</v>
      </c>
      <c r="D55" s="55"/>
      <c r="E55" s="55">
        <f>E44-E53</f>
        <v>-30350</v>
      </c>
      <c r="F55" t="s">
        <v>258</v>
      </c>
    </row>
    <row r="56" spans="1:6" ht="15.75" thickBot="1" x14ac:dyDescent="0.3">
      <c r="A56" s="30" t="s">
        <v>259</v>
      </c>
      <c r="B56" s="31">
        <f>B39+B55</f>
        <v>22939.05</v>
      </c>
    </row>
  </sheetData>
  <mergeCells count="2">
    <mergeCell ref="A1:B1"/>
    <mergeCell ref="A37:B37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2018-2019 Current Account</vt:lpstr>
      <vt:lpstr>Report</vt:lpstr>
      <vt:lpstr>JCR Budget</vt:lpstr>
      <vt:lpstr>Account_table</vt:lpstr>
      <vt:lpstr>Capital_Account_Balance</vt:lpstr>
      <vt:lpstr>Current_account_balance</vt:lpstr>
      <vt:lpstr>Report!Print_Area</vt:lpstr>
      <vt:lpstr>uncashed_cheques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Rose</dc:creator>
  <cp:keywords/>
  <dc:description/>
  <cp:lastModifiedBy>Sam Drury</cp:lastModifiedBy>
  <cp:revision/>
  <cp:lastPrinted>2019-09-26T16:39:43Z</cp:lastPrinted>
  <dcterms:created xsi:type="dcterms:W3CDTF">2012-09-25T06:46:20Z</dcterms:created>
  <dcterms:modified xsi:type="dcterms:W3CDTF">2020-04-18T17:54:53Z</dcterms:modified>
  <cp:category/>
  <cp:contentStatus/>
</cp:coreProperties>
</file>