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"/>
    </mc:Choice>
  </mc:AlternateContent>
  <xr:revisionPtr revIDLastSave="0" documentId="13_ncr:1_{4D882792-DA25-4B75-A922-A3F98FA9BF29}" xr6:coauthVersionLast="46" xr6:coauthVersionMax="46" xr10:uidLastSave="{00000000-0000-0000-0000-000000000000}"/>
  <bookViews>
    <workbookView xWindow="28680" yWindow="-120" windowWidth="29040" windowHeight="15840" tabRatio="750" xr2:uid="{00000000-000D-0000-FFFF-FFFF00000000}"/>
  </bookViews>
  <sheets>
    <sheet name="2019-2020 Current Account" sheetId="1" r:id="rId1"/>
    <sheet name="Report" sheetId="2" r:id="rId2"/>
    <sheet name="JCR Budget" sheetId="3" r:id="rId3"/>
    <sheet name="Training Camp" sheetId="6" r:id="rId4"/>
    <sheet name="Mich19 Subs" sheetId="4" r:id="rId5"/>
    <sheet name="Lent19 Subs" sheetId="5" r:id="rId6"/>
  </sheets>
  <definedNames>
    <definedName name="_xlnm._FilterDatabase" localSheetId="0" hidden="1">'2019-2020 Current Account'!$U$1:$U$356</definedName>
    <definedName name="_xlnm._FilterDatabase" localSheetId="3" hidden="1">'Training Camp'!$N$2:$N$1048321</definedName>
    <definedName name="Account_table">'2019-2020 Current Account'!$H$2:$AI$6</definedName>
    <definedName name="Capital_Account_Balance">'2019-2020 Current Account'!$C$5</definedName>
    <definedName name="Current_account_balance">'2019-2020 Current Account'!$C$3</definedName>
    <definedName name="exchange_rate">#REF!</definedName>
    <definedName name="Latest_Capital_Balance">'2019-2020 Current Account'!$C$6</definedName>
    <definedName name="Latest_Current_Balance">'2019-2020 Current Account'!$C$4</definedName>
    <definedName name="_xlnm.Print_Area" localSheetId="1">Report!$A$1:$F$76</definedName>
    <definedName name="uncashed_cheques">'2019-2020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" i="1" l="1"/>
  <c r="G336" i="1"/>
  <c r="B18" i="2" l="1"/>
  <c r="B23" i="2"/>
  <c r="AF23" i="2"/>
  <c r="AG23" i="2"/>
  <c r="AH23" i="2"/>
  <c r="AI23" i="2"/>
  <c r="AJ23" i="2"/>
  <c r="AM23" i="2"/>
  <c r="AL23" i="2"/>
  <c r="AK23" i="2"/>
  <c r="AO23" i="2" l="1"/>
  <c r="AI3" i="1" l="1"/>
  <c r="AH3" i="1"/>
  <c r="AG3" i="1"/>
  <c r="AF3" i="1"/>
  <c r="AE3" i="1"/>
  <c r="C18" i="2" s="1"/>
  <c r="AD3" i="1"/>
  <c r="L3" i="1"/>
  <c r="D53" i="5" l="1"/>
  <c r="N40" i="6" l="1"/>
  <c r="K21" i="6"/>
  <c r="D24" i="6" l="1"/>
  <c r="G24" i="6"/>
  <c r="G7" i="6"/>
  <c r="G9" i="6" s="1"/>
  <c r="D7" i="6"/>
  <c r="D9" i="6" s="1"/>
  <c r="G26" i="6" l="1"/>
  <c r="D26" i="6"/>
  <c r="D63" i="4"/>
  <c r="F337" i="1" l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C7" i="1" l="1"/>
  <c r="G10" i="1" l="1"/>
  <c r="F10" i="1"/>
  <c r="B35" i="3" l="1"/>
  <c r="B3" i="3"/>
  <c r="E13" i="2"/>
  <c r="C2" i="1"/>
  <c r="B24" i="2"/>
  <c r="B25" i="2"/>
  <c r="B26" i="2"/>
  <c r="B27" i="2"/>
  <c r="B38" i="2"/>
  <c r="B16" i="2" l="1"/>
  <c r="B20" i="2" s="1"/>
  <c r="B29" i="2"/>
  <c r="F93" i="1" l="1"/>
  <c r="G12" i="1" l="1"/>
  <c r="G13" i="1" s="1"/>
  <c r="G14" i="1" s="1"/>
  <c r="G15" i="1" s="1"/>
  <c r="G16" i="1" s="1"/>
  <c r="G17" i="1" l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S3" i="1" l="1"/>
  <c r="C38" i="2" s="1"/>
  <c r="C6" i="3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N3" i="1"/>
  <c r="C33" i="2" s="1"/>
  <c r="O3" i="1"/>
  <c r="O5" i="1" s="1"/>
  <c r="P3" i="1"/>
  <c r="Q3" i="1"/>
  <c r="R3" i="1"/>
  <c r="AN31" i="2" s="1"/>
  <c r="T3" i="1"/>
  <c r="AN33" i="2" s="1"/>
  <c r="U3" i="1"/>
  <c r="V3" i="1"/>
  <c r="AN35" i="2" s="1"/>
  <c r="W3" i="1"/>
  <c r="W6" i="1" s="1"/>
  <c r="X3" i="1"/>
  <c r="AN37" i="2" s="1"/>
  <c r="Y3" i="1"/>
  <c r="Z3" i="1"/>
  <c r="C45" i="2" s="1"/>
  <c r="AA3" i="1"/>
  <c r="AB3" i="1"/>
  <c r="AB5" i="1" s="1"/>
  <c r="M3" i="1"/>
  <c r="AN27" i="2" s="1"/>
  <c r="I3" i="1"/>
  <c r="AN23" i="2" s="1"/>
  <c r="J3" i="1"/>
  <c r="J5" i="1" s="1"/>
  <c r="D25" i="2" s="1"/>
  <c r="K3" i="1"/>
  <c r="AN25" i="2" s="1"/>
  <c r="H3" i="1"/>
  <c r="A16" i="3"/>
  <c r="C16" i="3" s="1"/>
  <c r="B68" i="2"/>
  <c r="B70" i="2"/>
  <c r="B71" i="2"/>
  <c r="B72" i="2"/>
  <c r="C72" i="2"/>
  <c r="D72" i="2"/>
  <c r="E72" i="2"/>
  <c r="B73" i="2"/>
  <c r="AK4" i="1"/>
  <c r="C69" i="2"/>
  <c r="AH6" i="1"/>
  <c r="B39" i="3"/>
  <c r="AE5" i="1"/>
  <c r="D68" i="2" s="1"/>
  <c r="H5" i="1"/>
  <c r="AP22" i="2" s="1"/>
  <c r="AF4" i="1"/>
  <c r="B69" i="2" s="1"/>
  <c r="E1" i="1"/>
  <c r="C1" i="1"/>
  <c r="AC7" i="1"/>
  <c r="B33" i="2"/>
  <c r="B32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E53" i="3"/>
  <c r="E32" i="3"/>
  <c r="B63" i="2"/>
  <c r="B64" i="2" s="1"/>
  <c r="AN24" i="2"/>
  <c r="AO24" i="2"/>
  <c r="AP24" i="2"/>
  <c r="AQ24" i="2"/>
  <c r="AO25" i="2"/>
  <c r="AO26" i="2"/>
  <c r="AO27" i="2"/>
  <c r="AO29" i="2"/>
  <c r="AO31" i="2"/>
  <c r="AO32" i="2"/>
  <c r="AO33" i="2"/>
  <c r="AO34" i="2"/>
  <c r="AO35" i="2"/>
  <c r="AO36" i="2"/>
  <c r="AO37" i="2"/>
  <c r="AO38" i="2"/>
  <c r="AO39" i="2"/>
  <c r="AO40" i="2"/>
  <c r="AO41" i="2"/>
  <c r="AN42" i="2"/>
  <c r="AO42" i="2"/>
  <c r="AP42" i="2"/>
  <c r="AQ42" i="2"/>
  <c r="AO43" i="2"/>
  <c r="AO45" i="2"/>
  <c r="AO46" i="2"/>
  <c r="AO47" i="2"/>
  <c r="AO48" i="2"/>
  <c r="AO22" i="2"/>
  <c r="A10" i="3"/>
  <c r="C10" i="3" s="1"/>
  <c r="A47" i="3"/>
  <c r="C47" i="3" s="1"/>
  <c r="A49" i="3"/>
  <c r="C49" i="3" s="1"/>
  <c r="A50" i="3"/>
  <c r="A51" i="3"/>
  <c r="A48" i="3"/>
  <c r="A42" i="3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9" i="2"/>
  <c r="AG29" i="2"/>
  <c r="AH29" i="2"/>
  <c r="AI29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G22" i="2"/>
  <c r="AH22" i="2"/>
  <c r="AI22" i="2"/>
  <c r="AF22" i="2"/>
  <c r="E60" i="2"/>
  <c r="AG5" i="1"/>
  <c r="AP45" i="2" s="1"/>
  <c r="AA5" i="1"/>
  <c r="AP41" i="2" s="1"/>
  <c r="AN38" i="2"/>
  <c r="AN47" i="2"/>
  <c r="AN36" i="2"/>
  <c r="AP38" i="2"/>
  <c r="AQ38" i="2"/>
  <c r="AP47" i="2"/>
  <c r="AP36" i="2"/>
  <c r="AQ36" i="2"/>
  <c r="AQ47" i="2"/>
  <c r="E12" i="3"/>
  <c r="E34" i="3" s="1"/>
  <c r="AM42" i="2"/>
  <c r="AM29" i="2"/>
  <c r="AK25" i="2"/>
  <c r="AM34" i="2"/>
  <c r="AJ40" i="2"/>
  <c r="AL25" i="2"/>
  <c r="AM31" i="2"/>
  <c r="AK33" i="2"/>
  <c r="AM41" i="2"/>
  <c r="AL42" i="2"/>
  <c r="AJ35" i="2"/>
  <c r="AJ37" i="2"/>
  <c r="AJ31" i="2"/>
  <c r="AM48" i="2"/>
  <c r="AL41" i="2"/>
  <c r="AK44" i="2"/>
  <c r="AL34" i="2"/>
  <c r="AK42" i="2"/>
  <c r="AM25" i="2"/>
  <c r="AK48" i="2"/>
  <c r="AL24" i="2"/>
  <c r="AJ25" i="2"/>
  <c r="AM36" i="2"/>
  <c r="AJ27" i="2"/>
  <c r="AM40" i="2"/>
  <c r="AK45" i="2"/>
  <c r="AM37" i="2"/>
  <c r="AK47" i="2"/>
  <c r="AL47" i="2"/>
  <c r="AJ42" i="2"/>
  <c r="AM46" i="2"/>
  <c r="AM43" i="2"/>
  <c r="AL32" i="2"/>
  <c r="AM24" i="2"/>
  <c r="AM26" i="2"/>
  <c r="AK29" i="2"/>
  <c r="AK32" i="2"/>
  <c r="AL22" i="2"/>
  <c r="AJ44" i="2"/>
  <c r="AJ48" i="2"/>
  <c r="AL31" i="2"/>
  <c r="AM35" i="2"/>
  <c r="AJ34" i="2"/>
  <c r="AK40" i="2"/>
  <c r="AJ41" i="2"/>
  <c r="AK46" i="2"/>
  <c r="AL29" i="2"/>
  <c r="AJ38" i="2"/>
  <c r="AL43" i="2"/>
  <c r="AK34" i="2"/>
  <c r="AK39" i="2"/>
  <c r="AK38" i="2"/>
  <c r="AK22" i="2"/>
  <c r="AK43" i="2"/>
  <c r="AL46" i="2"/>
  <c r="AL36" i="2"/>
  <c r="AL39" i="2"/>
  <c r="AJ22" i="2"/>
  <c r="AJ24" i="2"/>
  <c r="AL35" i="2"/>
  <c r="AL37" i="2"/>
  <c r="AM27" i="2"/>
  <c r="AJ26" i="2"/>
  <c r="AK24" i="2"/>
  <c r="AJ47" i="2"/>
  <c r="AL44" i="2"/>
  <c r="AM22" i="2"/>
  <c r="AK37" i="2"/>
  <c r="AM47" i="2"/>
  <c r="AM33" i="2"/>
  <c r="AK26" i="2"/>
  <c r="AL26" i="2"/>
  <c r="AM44" i="2"/>
  <c r="AL48" i="2"/>
  <c r="AK31" i="2"/>
  <c r="AL27" i="2"/>
  <c r="AL40" i="2"/>
  <c r="AJ32" i="2"/>
  <c r="AM32" i="2"/>
  <c r="AK36" i="2"/>
  <c r="AJ39" i="2"/>
  <c r="AJ43" i="2"/>
  <c r="AL33" i="2"/>
  <c r="AK35" i="2"/>
  <c r="AL45" i="2"/>
  <c r="AK41" i="2"/>
  <c r="AL38" i="2"/>
  <c r="AM38" i="2"/>
  <c r="AJ36" i="2"/>
  <c r="AJ29" i="2"/>
  <c r="AJ45" i="2"/>
  <c r="AK27" i="2"/>
  <c r="AM39" i="2"/>
  <c r="AJ33" i="2"/>
  <c r="AM45" i="2"/>
  <c r="AJ46" i="2"/>
  <c r="AN22" i="2" l="1"/>
  <c r="C23" i="2"/>
  <c r="V6" i="1"/>
  <c r="AQ35" i="2" s="1"/>
  <c r="D70" i="2"/>
  <c r="N5" i="1"/>
  <c r="AP29" i="2" s="1"/>
  <c r="AN43" i="2"/>
  <c r="C16" i="2"/>
  <c r="C20" i="2" s="1"/>
  <c r="B7" i="3"/>
  <c r="B27" i="3"/>
  <c r="B23" i="3"/>
  <c r="J6" i="1"/>
  <c r="E25" i="2" s="1"/>
  <c r="AD5" i="1"/>
  <c r="AP43" i="2" s="1"/>
  <c r="B21" i="3"/>
  <c r="C71" i="2"/>
  <c r="G70" i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69" i="1"/>
  <c r="Z5" i="1"/>
  <c r="AP40" i="2" s="1"/>
  <c r="AN32" i="2"/>
  <c r="B48" i="3"/>
  <c r="I6" i="1"/>
  <c r="S5" i="1"/>
  <c r="AP32" i="2" s="1"/>
  <c r="S6" i="1"/>
  <c r="E38" i="2" s="1"/>
  <c r="I5" i="1"/>
  <c r="B28" i="3"/>
  <c r="V5" i="1"/>
  <c r="D41" i="2" s="1"/>
  <c r="B24" i="3"/>
  <c r="AF6" i="1"/>
  <c r="L5" i="1"/>
  <c r="C27" i="2"/>
  <c r="AO44" i="2"/>
  <c r="AN44" i="2"/>
  <c r="C24" i="2"/>
  <c r="D46" i="2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AQ46" i="2"/>
  <c r="E71" i="2"/>
  <c r="AH5" i="1"/>
  <c r="AP46" i="2" s="1"/>
  <c r="T5" i="1"/>
  <c r="C39" i="2"/>
  <c r="AN46" i="2"/>
  <c r="B42" i="3"/>
  <c r="C42" i="3" s="1"/>
  <c r="C44" i="3" s="1"/>
  <c r="B50" i="3"/>
  <c r="AD6" i="1"/>
  <c r="AQ43" i="2" s="1"/>
  <c r="Y5" i="1"/>
  <c r="AP39" i="2" s="1"/>
  <c r="C44" i="2"/>
  <c r="K5" i="1"/>
  <c r="C26" i="2"/>
  <c r="K6" i="1"/>
  <c r="B9" i="3"/>
  <c r="B15" i="3"/>
  <c r="M6" i="1"/>
  <c r="Y6" i="1"/>
  <c r="AN39" i="2"/>
  <c r="M5" i="1"/>
  <c r="D32" i="2" s="1"/>
  <c r="T6" i="1"/>
  <c r="B19" i="3"/>
  <c r="C32" i="2"/>
  <c r="B22" i="3"/>
  <c r="D47" i="2"/>
  <c r="C41" i="2"/>
  <c r="B26" i="3"/>
  <c r="Q6" i="1"/>
  <c r="E36" i="2" s="1"/>
  <c r="C36" i="2"/>
  <c r="Q5" i="1"/>
  <c r="AI5" i="1"/>
  <c r="C73" i="2"/>
  <c r="B51" i="3"/>
  <c r="B29" i="3"/>
  <c r="AN41" i="2"/>
  <c r="AI6" i="1"/>
  <c r="L6" i="1"/>
  <c r="AN26" i="2"/>
  <c r="H6" i="1"/>
  <c r="AQ22" i="2" s="1"/>
  <c r="P5" i="1"/>
  <c r="D35" i="2" s="1"/>
  <c r="B18" i="3"/>
  <c r="C35" i="2"/>
  <c r="B10" i="3"/>
  <c r="AN48" i="2"/>
  <c r="P6" i="1"/>
  <c r="O6" i="1"/>
  <c r="C63" i="2"/>
  <c r="C64" i="2" s="1"/>
  <c r="C48" i="3"/>
  <c r="C53" i="3" s="1"/>
  <c r="AF5" i="1"/>
  <c r="AE6" i="1"/>
  <c r="E68" i="2" s="1"/>
  <c r="B47" i="3"/>
  <c r="C68" i="2"/>
  <c r="AG6" i="1"/>
  <c r="AN45" i="2"/>
  <c r="C70" i="2"/>
  <c r="B49" i="3"/>
  <c r="B6" i="3"/>
  <c r="C25" i="2"/>
  <c r="B8" i="3"/>
  <c r="C47" i="2"/>
  <c r="B30" i="3"/>
  <c r="AB6" i="1"/>
  <c r="X5" i="1"/>
  <c r="D43" i="2" s="1"/>
  <c r="C43" i="2"/>
  <c r="X6" i="1"/>
  <c r="C40" i="2"/>
  <c r="U5" i="1"/>
  <c r="AP34" i="2" s="1"/>
  <c r="AN34" i="2"/>
  <c r="U6" i="1"/>
  <c r="B20" i="3"/>
  <c r="C37" i="2"/>
  <c r="R6" i="1"/>
  <c r="R5" i="1"/>
  <c r="AN40" i="2"/>
  <c r="Z6" i="1"/>
  <c r="E45" i="2" s="1"/>
  <c r="E42" i="2"/>
  <c r="C46" i="2"/>
  <c r="B16" i="3"/>
  <c r="AA6" i="1"/>
  <c r="B25" i="3"/>
  <c r="C42" i="2"/>
  <c r="N6" i="1"/>
  <c r="W5" i="1"/>
  <c r="AN29" i="2"/>
  <c r="B75" i="2"/>
  <c r="D34" i="2"/>
  <c r="C34" i="2"/>
  <c r="B17" i="3"/>
  <c r="C32" i="3"/>
  <c r="B49" i="2"/>
  <c r="C12" i="3"/>
  <c r="C29" i="2" l="1"/>
  <c r="AP23" i="2"/>
  <c r="D24" i="2"/>
  <c r="AP25" i="2"/>
  <c r="D26" i="2"/>
  <c r="AQ26" i="2"/>
  <c r="E27" i="2"/>
  <c r="AQ25" i="2"/>
  <c r="E26" i="2"/>
  <c r="AP26" i="2"/>
  <c r="D27" i="2"/>
  <c r="AQ23" i="2"/>
  <c r="E24" i="2"/>
  <c r="D33" i="2"/>
  <c r="E41" i="2"/>
  <c r="AP35" i="2"/>
  <c r="D45" i="2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D71" i="2"/>
  <c r="D36" i="2"/>
  <c r="AQ32" i="2"/>
  <c r="D38" i="2"/>
  <c r="C55" i="3"/>
  <c r="D44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AQ44" i="2"/>
  <c r="E69" i="2"/>
  <c r="B44" i="3"/>
  <c r="D39" i="2"/>
  <c r="AP33" i="2"/>
  <c r="AQ40" i="2"/>
  <c r="D40" i="2"/>
  <c r="AP37" i="2"/>
  <c r="E35" i="2"/>
  <c r="E47" i="2"/>
  <c r="E39" i="2"/>
  <c r="AQ33" i="2"/>
  <c r="AQ39" i="2"/>
  <c r="E44" i="2"/>
  <c r="AP27" i="2"/>
  <c r="E32" i="2"/>
  <c r="AQ27" i="2"/>
  <c r="B53" i="3"/>
  <c r="B12" i="3"/>
  <c r="B32" i="3"/>
  <c r="C49" i="2"/>
  <c r="C75" i="2"/>
  <c r="AP31" i="2"/>
  <c r="D37" i="2"/>
  <c r="AQ34" i="2"/>
  <c r="E40" i="2"/>
  <c r="E43" i="2"/>
  <c r="AQ37" i="2"/>
  <c r="E34" i="2"/>
  <c r="E37" i="2"/>
  <c r="AQ31" i="2"/>
  <c r="E70" i="2"/>
  <c r="AQ45" i="2"/>
  <c r="AP44" i="2"/>
  <c r="D69" i="2"/>
  <c r="AQ48" i="2"/>
  <c r="E73" i="2"/>
  <c r="D73" i="2"/>
  <c r="AP48" i="2"/>
  <c r="E33" i="2"/>
  <c r="AQ29" i="2"/>
  <c r="AQ41" i="2"/>
  <c r="E46" i="2"/>
  <c r="D42" i="2"/>
  <c r="C34" i="3"/>
  <c r="C50" i="2" l="1"/>
  <c r="G184" i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E49" i="2"/>
  <c r="F85" i="1"/>
  <c r="F86" i="1" s="1"/>
  <c r="F87" i="1" s="1"/>
  <c r="F88" i="1" s="1"/>
  <c r="F89" i="1" s="1"/>
  <c r="F90" i="1" s="1"/>
  <c r="F91" i="1" s="1"/>
  <c r="F92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E75" i="2"/>
  <c r="B55" i="3"/>
  <c r="B56" i="3" s="1"/>
  <c r="B34" i="3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C6" i="1"/>
  <c r="C54" i="2" s="1"/>
  <c r="C57" i="2" s="1"/>
  <c r="C4" i="1" l="1"/>
  <c r="C5" i="2" l="1"/>
  <c r="C2" i="2"/>
</calcChain>
</file>

<file path=xl/sharedStrings.xml><?xml version="1.0" encoding="utf-8"?>
<sst xmlns="http://schemas.openxmlformats.org/spreadsheetml/2006/main" count="1691" uniqueCount="666">
  <si>
    <t>£200 cash</t>
  </si>
  <si>
    <t>Current account</t>
  </si>
  <si>
    <t>Capital account</t>
  </si>
  <si>
    <t xml:space="preserve">Last updated: </t>
  </si>
  <si>
    <t>Grant from capital</t>
  </si>
  <si>
    <t>JCR Current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</si>
  <si>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</si>
  <si>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</si>
  <si>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</si>
  <si>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</si>
  <si>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</si>
  <si>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</si>
  <si>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</si>
  <si>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</si>
  <si>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</si>
  <si>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</si>
  <si>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</si>
  <si>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</si>
  <si>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</si>
  <si>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</si>
  <si>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</si>
  <si>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</si>
  <si>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</si>
  <si>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</si>
  <si>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</si>
  <si>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</si>
  <si>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</si>
  <si>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</si>
  <si>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</si>
  <si>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</si>
  <si>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</si>
  <si>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</si>
  <si>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</si>
  <si>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Budget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</si>
  <si>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</si>
  <si>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</si>
  <si>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</si>
  <si>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</si>
  <si>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</si>
  <si>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</si>
  <si>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</si>
  <si>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</si>
  <si>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</si>
  <si>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</si>
  <si>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</si>
  <si>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</si>
  <si>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</si>
  <si>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</si>
  <si>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</si>
  <si>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</si>
  <si>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</si>
  <si>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Current Account Report</t>
  </si>
  <si>
    <t>Balance per bank statement</t>
  </si>
  <si>
    <t>Less: cheques to be cashed</t>
  </si>
  <si>
    <t>-</t>
  </si>
  <si>
    <t>Add: income not yet on bank statement</t>
  </si>
  <si>
    <t>Balance per our accounts</t>
  </si>
  <si>
    <t>Social Account</t>
  </si>
  <si>
    <t xml:space="preserve">Updated: </t>
  </si>
  <si>
    <t>Income</t>
  </si>
  <si>
    <t>Comments</t>
  </si>
  <si>
    <t>2013-2014 Current Account</t>
  </si>
  <si>
    <t>Column</t>
  </si>
  <si>
    <t>INCOME</t>
  </si>
  <si>
    <t>H</t>
  </si>
  <si>
    <t>I</t>
  </si>
  <si>
    <t>J</t>
  </si>
  <si>
    <t>K</t>
  </si>
  <si>
    <t>L</t>
  </si>
  <si>
    <t>M</t>
  </si>
  <si>
    <t>Total</t>
  </si>
  <si>
    <t>N</t>
  </si>
  <si>
    <t>Expenditure</t>
  </si>
  <si>
    <t>Budget left</t>
  </si>
  <si>
    <t>EXPENDITURE</t>
  </si>
  <si>
    <t>R</t>
  </si>
  <si>
    <t>S</t>
  </si>
  <si>
    <t>T</t>
  </si>
  <si>
    <t>U</t>
  </si>
  <si>
    <t>V</t>
  </si>
  <si>
    <t>Alumni costs</t>
  </si>
  <si>
    <t>X</t>
  </si>
  <si>
    <t>Y</t>
  </si>
  <si>
    <t>Henley</t>
  </si>
  <si>
    <t>Z</t>
  </si>
  <si>
    <t>AA</t>
  </si>
  <si>
    <t>AB</t>
  </si>
  <si>
    <t>AC</t>
  </si>
  <si>
    <t>AE</t>
  </si>
  <si>
    <t>AG</t>
  </si>
  <si>
    <t>AI</t>
  </si>
  <si>
    <t>AJ</t>
  </si>
  <si>
    <t>AK</t>
  </si>
  <si>
    <t>Boathouse work</t>
  </si>
  <si>
    <t>AL</t>
  </si>
  <si>
    <t>AM</t>
  </si>
  <si>
    <t>Capital Account</t>
  </si>
  <si>
    <t>I would just update this section for the capital account manually, unless you can get full statements of donations and expenditure from Peter Pride.</t>
  </si>
  <si>
    <t>Capital Account Activities</t>
  </si>
  <si>
    <t>Lent 2015</t>
  </si>
  <si>
    <t>2014/15 Budget</t>
  </si>
  <si>
    <t>Need to get a statement from College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</si>
  <si>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</si>
  <si>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</si>
  <si>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</si>
  <si>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</si>
  <si>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</si>
  <si>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</si>
  <si>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</si>
  <si>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</si>
  <si>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</si>
  <si>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</si>
  <si>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</si>
  <si>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</si>
  <si>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</si>
  <si>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Miriam Guth sub</t>
  </si>
  <si>
    <t>Transfer</t>
  </si>
  <si>
    <t>yes</t>
  </si>
  <si>
    <t>Catering BCD invoice June 2019</t>
  </si>
  <si>
    <t>Cambridge Tours Peterborough</t>
  </si>
  <si>
    <t>Cambridge Tours France deposit</t>
  </si>
  <si>
    <t>Bank Charges</t>
  </si>
  <si>
    <t>Mateo Hoare Committee Fleece</t>
  </si>
  <si>
    <t>Herbie Lambden Committee Fleece</t>
  </si>
  <si>
    <t>Fresher Flyers (Mateo Hoare Vice LBC)</t>
  </si>
  <si>
    <t>Erin Fitzsimons-West Committee Fleece</t>
  </si>
  <si>
    <t>Imogen Holmes Committee Fleece</t>
  </si>
  <si>
    <t>Sofia Pedersen Gym</t>
  </si>
  <si>
    <t>Oisin Faust Gym</t>
  </si>
  <si>
    <t>Sam Drury Committee Fleece</t>
  </si>
  <si>
    <t>Xpress pair boat racking - Alan Martin Aug19-20</t>
  </si>
  <si>
    <t>Committee fleeces - Stitch</t>
  </si>
  <si>
    <t>City racking, ergs and boat hire, July19</t>
  </si>
  <si>
    <t>Elizabeth Guest Committee Fleece</t>
  </si>
  <si>
    <t>Elizabeth Guest Mich19 Novice Tank sessions</t>
  </si>
  <si>
    <t>Elizabeth Guest - fan for Kate</t>
  </si>
  <si>
    <t>Shen Newman Committee Fleece</t>
  </si>
  <si>
    <t>Tara Tahseen</t>
  </si>
  <si>
    <t>Kate 3x throwlines for novices</t>
  </si>
  <si>
    <t>Antonis Georgiou gym</t>
  </si>
  <si>
    <t>Sam Drury BANK LOAN</t>
  </si>
  <si>
    <t xml:space="preserve">PC Boat Repairs to Bill </t>
  </si>
  <si>
    <t>Kate Lights for boats</t>
  </si>
  <si>
    <t>Max Yale gym</t>
  </si>
  <si>
    <t>Concept 2 collars 1007841</t>
  </si>
  <si>
    <t>Shen Freshers BBQ prep</t>
  </si>
  <si>
    <t>Sam Treasurer folder and dividers</t>
  </si>
  <si>
    <t>Liz Freshers BBQ</t>
  </si>
  <si>
    <t>Elisavet Freshers BBQ (2 separate payments)</t>
  </si>
  <si>
    <t>Cantabs Winter Head M1 (8) + W1 (4)</t>
  </si>
  <si>
    <t>Shen British Indoor Rowing Championships x4</t>
  </si>
  <si>
    <t>Herbie Crew Reveal Pizza</t>
  </si>
  <si>
    <t>Sam Peterborough Truck Hire</t>
  </si>
  <si>
    <t>Kate Water Bottles</t>
  </si>
  <si>
    <t>JCR Budget</t>
  </si>
  <si>
    <t>Sam Drury BANK LOAN RETURN</t>
  </si>
  <si>
    <t>ES Rowing Backstays</t>
  </si>
  <si>
    <t>Easter 2019 Subs</t>
  </si>
  <si>
    <t>CUCBC Michaelmas Bill</t>
  </si>
  <si>
    <t>Kate Flowers for Manaka</t>
  </si>
  <si>
    <t>Kate fuel Peterborough</t>
  </si>
  <si>
    <t>QERGS</t>
  </si>
  <si>
    <t>Shen Coffee Machine</t>
  </si>
  <si>
    <t>Oli crew reveal stuff</t>
  </si>
  <si>
    <t>Emma Sprints</t>
  </si>
  <si>
    <t>Peterborough students contribution</t>
  </si>
  <si>
    <t>Cash</t>
  </si>
  <si>
    <t>Colin Calcott boat racking Aug19-20</t>
  </si>
  <si>
    <t>Cheque</t>
  </si>
  <si>
    <t>Clare Novices Regatta</t>
  </si>
  <si>
    <t>Post Office mandate change postage</t>
  </si>
  <si>
    <t>Card</t>
  </si>
  <si>
    <t>Jesus Fairbairns</t>
  </si>
  <si>
    <t>Alex Tocher France</t>
  </si>
  <si>
    <t>Pipa Prendergast France</t>
  </si>
  <si>
    <t>Mikesh Patel France</t>
  </si>
  <si>
    <t>Perry Club - Bow Ties</t>
  </si>
  <si>
    <t>Lucy Dai France</t>
  </si>
  <si>
    <t>Elizabeth Guest France</t>
  </si>
  <si>
    <t>Sarah Kapllani Mucaj France</t>
  </si>
  <si>
    <t>David Soutar France</t>
  </si>
  <si>
    <t>Shen Newman France</t>
  </si>
  <si>
    <t>Shen Newman bow tie</t>
  </si>
  <si>
    <t>David Soutar bow tie</t>
  </si>
  <si>
    <t>Alex Tocher bow tie</t>
  </si>
  <si>
    <t>Harry Stuart bow tie</t>
  </si>
  <si>
    <t>David Kliment bow tie</t>
  </si>
  <si>
    <t>Twm Stone bow tie</t>
  </si>
  <si>
    <t>Mateo Hoare bow tie</t>
  </si>
  <si>
    <t>Sandra Strahlendorf France</t>
  </si>
  <si>
    <t>Thomas Adkins France</t>
  </si>
  <si>
    <t>Vincent Forester France</t>
  </si>
  <si>
    <t>Herbie Lambden bow tie</t>
  </si>
  <si>
    <t>Mateo Hoare France</t>
  </si>
  <si>
    <t>Lathan Liou France</t>
  </si>
  <si>
    <t>Emma Shardlow France</t>
  </si>
  <si>
    <t>Harry Stuart France</t>
  </si>
  <si>
    <t>Arran Collis France</t>
  </si>
  <si>
    <t>Shen Coffee</t>
  </si>
  <si>
    <t>Sammy Mahdi France</t>
  </si>
  <si>
    <t>Jakub Dobrowolski France</t>
  </si>
  <si>
    <t>Abigail Wright France</t>
  </si>
  <si>
    <t>Stitch France Tshirts</t>
  </si>
  <si>
    <t>Katy Hempson France</t>
  </si>
  <si>
    <t>Hayerin Park France</t>
  </si>
  <si>
    <t>Dominic Brennan France</t>
  </si>
  <si>
    <t>Cambridge Tours France remainder</t>
  </si>
  <si>
    <t>Rob Cooper France</t>
  </si>
  <si>
    <t>Richard Turner France</t>
  </si>
  <si>
    <t>Lac deposit non-sterling fee</t>
  </si>
  <si>
    <t>Erin Fitzsimons-West freshers prizes</t>
  </si>
  <si>
    <t>Emma Parker France</t>
  </si>
  <si>
    <t>Daniel Formston France</t>
  </si>
  <si>
    <t>P and O Ferries</t>
  </si>
  <si>
    <t>Towergate Insurance renewal</t>
  </si>
  <si>
    <t>Hannah Covell France</t>
  </si>
  <si>
    <t>Liz BCD menus</t>
  </si>
  <si>
    <t>Ben Zandonati France</t>
  </si>
  <si>
    <t>Mary Osborne France</t>
  </si>
  <si>
    <t>Shen Eurochange</t>
  </si>
  <si>
    <t>Stephen Matthews Coaching mich</t>
  </si>
  <si>
    <t>Milosz Coaching mich</t>
  </si>
  <si>
    <t>Milosz error payment</t>
  </si>
  <si>
    <t>Milosz error payment refund</t>
  </si>
  <si>
    <t>Herbie Lambden France</t>
  </si>
  <si>
    <t>Dave Soutar France refund</t>
  </si>
  <si>
    <t>Truck hire France</t>
  </si>
  <si>
    <t>Paul Barton Fairbairns contribution</t>
  </si>
  <si>
    <t>Shen Eurochange 2.0</t>
  </si>
  <si>
    <t>Dartford tunnel charge</t>
  </si>
  <si>
    <t>Lac deposit 159,30 EUR</t>
  </si>
  <si>
    <t>Jack Wilson Coaching mich (+peterborough?)</t>
  </si>
  <si>
    <t>Jamie McLean France AND bow tie</t>
  </si>
  <si>
    <t>CAPITAL ACCOUNT DONATIONS</t>
  </si>
  <si>
    <t>Donation</t>
  </si>
  <si>
    <t>CAPITAL ACCOUNT</t>
  </si>
  <si>
    <t>2019/20 Budget</t>
  </si>
  <si>
    <t>End of 19/20 Year below</t>
  </si>
  <si>
    <t>Water bottles (~£300)</t>
  </si>
  <si>
    <t>Peterborough</t>
  </si>
  <si>
    <t xml:space="preserve">Opening Capital Account Balance: </t>
  </si>
  <si>
    <t>Opening Current Account Balance:</t>
  </si>
  <si>
    <t>Current Account Balance:</t>
  </si>
  <si>
    <t xml:space="preserve">Capital Account Balance: </t>
  </si>
  <si>
    <t>Kate Expenses - Ferry</t>
  </si>
  <si>
    <t>Kate Expenses - Camrbidge services</t>
  </si>
  <si>
    <t>INTL Loiretal SNC Essigny - EUR 75.22</t>
  </si>
  <si>
    <t>INTL BP - EUR 2.60</t>
  </si>
  <si>
    <t>INTL Shell - EUR 10.20</t>
  </si>
  <si>
    <t>INTL Shell - EUR 2.00</t>
  </si>
  <si>
    <t>Kiera Messenger France</t>
  </si>
  <si>
    <t>INTL St Apol - EUR 3.60</t>
  </si>
  <si>
    <t>INTL Tinqueux Hotel - EUR 180.00</t>
  </si>
  <si>
    <t>INTL TotalDalty - EUR 2.20</t>
  </si>
  <si>
    <t>INTL Esplessi Fresnoy - EUR 72.78</t>
  </si>
  <si>
    <t>Sandra Strahlendorf Camp Pizza</t>
  </si>
  <si>
    <t>Thomas Adkins Camp Pizza</t>
  </si>
  <si>
    <t>Lathan Liou Camp Pizza</t>
  </si>
  <si>
    <t>Hannah Covell Camp Pizza</t>
  </si>
  <si>
    <t>Mary Osborne Camp Pizza</t>
  </si>
  <si>
    <t>Daniel Formston Camp Pizza</t>
  </si>
  <si>
    <t>Eurochange launch deposit returned</t>
  </si>
  <si>
    <t>Camp Pizza from students</t>
  </si>
  <si>
    <t>Elizabeth Guest Camp Pizza</t>
  </si>
  <si>
    <t>City Winter H2H Race entry 5xVIII</t>
  </si>
  <si>
    <t>Oisin Faust Coaching NovDec19</t>
  </si>
  <si>
    <t>Oisin Faust Coaching Oct19</t>
  </si>
  <si>
    <t>Neaves Rowing SI-11222 Beagle rigger</t>
  </si>
  <si>
    <t>Kate France Expenses - Pizza</t>
  </si>
  <si>
    <t>Kate France Expenses - trailer tyre</t>
  </si>
  <si>
    <t>INTL Toll (Sanef) - EUR 67.30</t>
  </si>
  <si>
    <t>INTL Fuel (Shell) - EUR 61.83</t>
  </si>
  <si>
    <t>INTL Toll (Sanef) - EUR 34.30</t>
  </si>
  <si>
    <t>INTL Fuel (Shell) - EUR 90.15</t>
  </si>
  <si>
    <t>INTL Toll (APRR) - EUR 3.60</t>
  </si>
  <si>
    <t>INTL Fuel (BP) - EUR 86.97</t>
  </si>
  <si>
    <t>INTL Toll (APRR) - EUR 64.90</t>
  </si>
  <si>
    <t>INTL TOTAL (Fuel) - EUR 94.09</t>
  </si>
  <si>
    <t>INTL Toll (AREA) - EUR 9.50</t>
  </si>
  <si>
    <t>INTL Toll (AREA) - EUR 14.10</t>
  </si>
  <si>
    <t>INTL Kate Food - EUR 38.70</t>
  </si>
  <si>
    <t>Fuel (£45.71), Kate Expenses (£34.71)</t>
  </si>
  <si>
    <t>Fuel on returning truck</t>
  </si>
  <si>
    <t>INTL Kate Food - EUR 75.50</t>
  </si>
  <si>
    <t>Kate France Expenses - toll (AREA) - EUR 14.10</t>
  </si>
  <si>
    <t>INTL Fuel (BP) - EUR 86.93</t>
  </si>
  <si>
    <t>INTL Kate Expenses (BP) - EUR 1.70</t>
  </si>
  <si>
    <t>INTL Kate Expenses (BP) - EUR 1.20</t>
  </si>
  <si>
    <t>Firstname</t>
  </si>
  <si>
    <t>Surname</t>
  </si>
  <si>
    <t>CRSID</t>
  </si>
  <si>
    <t>Subscription</t>
  </si>
  <si>
    <t>Thomas</t>
  </si>
  <si>
    <t>Adkins</t>
  </si>
  <si>
    <t>ta469</t>
  </si>
  <si>
    <t>Novices</t>
  </si>
  <si>
    <t>Aravynd</t>
  </si>
  <si>
    <t>Atwal</t>
  </si>
  <si>
    <t>aa2154</t>
  </si>
  <si>
    <t>Seniors</t>
  </si>
  <si>
    <t>Jack</t>
  </si>
  <si>
    <t>Brake</t>
  </si>
  <si>
    <t>jbb51</t>
  </si>
  <si>
    <t>Dominic</t>
  </si>
  <si>
    <t>Brennan</t>
  </si>
  <si>
    <t>djb249</t>
  </si>
  <si>
    <t>Mauricio</t>
  </si>
  <si>
    <t>Chamorro</t>
  </si>
  <si>
    <t>mac234</t>
  </si>
  <si>
    <t>Victoria</t>
  </si>
  <si>
    <t>Chong</t>
  </si>
  <si>
    <t>vyc21</t>
  </si>
  <si>
    <t>Robert</t>
  </si>
  <si>
    <t>Cooper</t>
  </si>
  <si>
    <t>rmc87</t>
  </si>
  <si>
    <t>Hannah</t>
  </si>
  <si>
    <t>Covell</t>
  </si>
  <si>
    <t>hc520</t>
  </si>
  <si>
    <t>Lucy</t>
  </si>
  <si>
    <t>Dai</t>
  </si>
  <si>
    <t>lld30</t>
  </si>
  <si>
    <t>Maria</t>
  </si>
  <si>
    <t>del Mar Domenech Palacios</t>
  </si>
  <si>
    <t>mdmd3</t>
  </si>
  <si>
    <t>Jakub</t>
  </si>
  <si>
    <t>Dobrowolski</t>
  </si>
  <si>
    <t>jd884</t>
  </si>
  <si>
    <t>Jared</t>
  </si>
  <si>
    <t>Foong</t>
  </si>
  <si>
    <t>chjf3</t>
  </si>
  <si>
    <t>Vincent</t>
  </si>
  <si>
    <t>Forester</t>
  </si>
  <si>
    <t>vf273</t>
  </si>
  <si>
    <t>Daniel</t>
  </si>
  <si>
    <t>Formston</t>
  </si>
  <si>
    <t>djf67</t>
  </si>
  <si>
    <t>Ghosh</t>
  </si>
  <si>
    <t>sg921</t>
  </si>
  <si>
    <t>Vaishnavi</t>
  </si>
  <si>
    <t>Gupta</t>
  </si>
  <si>
    <t>vog20</t>
  </si>
  <si>
    <t>Katy</t>
  </si>
  <si>
    <t>Hempson</t>
  </si>
  <si>
    <t>klh76</t>
  </si>
  <si>
    <t>Mary</t>
  </si>
  <si>
    <t>Holmes</t>
  </si>
  <si>
    <t>meh84</t>
  </si>
  <si>
    <t xml:space="preserve">R. </t>
  </si>
  <si>
    <t>Huang</t>
  </si>
  <si>
    <t>rh743</t>
  </si>
  <si>
    <t>Andres</t>
  </si>
  <si>
    <t>Ibanez Nunez</t>
  </si>
  <si>
    <t>ai343</t>
  </si>
  <si>
    <t>Sarah</t>
  </si>
  <si>
    <t>Kapllani Mucaj</t>
  </si>
  <si>
    <t>sk2051</t>
  </si>
  <si>
    <t>Avi</t>
  </si>
  <si>
    <t>Lederman</t>
  </si>
  <si>
    <t>hafgl2</t>
  </si>
  <si>
    <t>Lathan</t>
  </si>
  <si>
    <t>Liou</t>
  </si>
  <si>
    <t>ll587</t>
  </si>
  <si>
    <t>Marcus</t>
  </si>
  <si>
    <t>Mayfield</t>
  </si>
  <si>
    <t>mdm52</t>
  </si>
  <si>
    <t>Kiera</t>
  </si>
  <si>
    <t>Messenger</t>
  </si>
  <si>
    <t>klrm2</t>
  </si>
  <si>
    <t>Caitlin</t>
  </si>
  <si>
    <t>Moore</t>
  </si>
  <si>
    <t>crm89</t>
  </si>
  <si>
    <t>Marisa</t>
  </si>
  <si>
    <t>Murdin</t>
  </si>
  <si>
    <t>melpm2</t>
  </si>
  <si>
    <t>Ricardas</t>
  </si>
  <si>
    <t>Navickas</t>
  </si>
  <si>
    <t>rn399</t>
  </si>
  <si>
    <t>Osborne</t>
  </si>
  <si>
    <t>mao48</t>
  </si>
  <si>
    <t>Hayerin</t>
  </si>
  <si>
    <t>Park</t>
  </si>
  <si>
    <t>hp440</t>
  </si>
  <si>
    <t>Emma</t>
  </si>
  <si>
    <t>Parker</t>
  </si>
  <si>
    <t>ep589</t>
  </si>
  <si>
    <t>Mikesh</t>
  </si>
  <si>
    <t>Patel</t>
  </si>
  <si>
    <t>mkp41</t>
  </si>
  <si>
    <t>Pranshu</t>
  </si>
  <si>
    <t>Paul</t>
  </si>
  <si>
    <t>pp484</t>
  </si>
  <si>
    <t>Pippa</t>
  </si>
  <si>
    <t>Prendergast-Coates</t>
  </si>
  <si>
    <t>pcmp2</t>
  </si>
  <si>
    <t>Fintan</t>
  </si>
  <si>
    <t>Quinn</t>
  </si>
  <si>
    <t>fq212</t>
  </si>
  <si>
    <t>Natasha</t>
  </si>
  <si>
    <t>Ross</t>
  </si>
  <si>
    <t>cnr34</t>
  </si>
  <si>
    <t>Sargent</t>
  </si>
  <si>
    <t>lms210</t>
  </si>
  <si>
    <t>Shardlow</t>
  </si>
  <si>
    <t>es827</t>
  </si>
  <si>
    <t>Sandra</t>
  </si>
  <si>
    <t>Strahlendorf</t>
  </si>
  <si>
    <t>ss2635</t>
  </si>
  <si>
    <t>Harry</t>
  </si>
  <si>
    <t>Stuart</t>
  </si>
  <si>
    <t>hjs76</t>
  </si>
  <si>
    <t>Chloe</t>
  </si>
  <si>
    <t>Sullivan</t>
  </si>
  <si>
    <t>cs2040</t>
  </si>
  <si>
    <t>Danial</t>
  </si>
  <si>
    <t>Surti</t>
  </si>
  <si>
    <t>md848</t>
  </si>
  <si>
    <t xml:space="preserve">LS </t>
  </si>
  <si>
    <t>Tse</t>
  </si>
  <si>
    <t>lst34</t>
  </si>
  <si>
    <t>Richard</t>
  </si>
  <si>
    <t>Turner</t>
  </si>
  <si>
    <t>rjt87</t>
  </si>
  <si>
    <t>Jonathan</t>
  </si>
  <si>
    <t>Wu</t>
  </si>
  <si>
    <t>hw537</t>
  </si>
  <si>
    <t>Lydia</t>
  </si>
  <si>
    <t>Zhou</t>
  </si>
  <si>
    <t>rz311</t>
  </si>
  <si>
    <t>Erin</t>
  </si>
  <si>
    <t>Fitzsimons-West</t>
  </si>
  <si>
    <t>ef408</t>
  </si>
  <si>
    <t>Elizabeth</t>
  </si>
  <si>
    <t>Guest</t>
  </si>
  <si>
    <t>erg43</t>
  </si>
  <si>
    <t>Imogen</t>
  </si>
  <si>
    <t>iaah2</t>
  </si>
  <si>
    <t>David</t>
  </si>
  <si>
    <t>Kilment</t>
  </si>
  <si>
    <t>dkk31</t>
  </si>
  <si>
    <t>Herbie</t>
  </si>
  <si>
    <t>Lambden</t>
  </si>
  <si>
    <t>hl520</t>
  </si>
  <si>
    <t>Sammy</t>
  </si>
  <si>
    <t>Mahdi</t>
  </si>
  <si>
    <t>sm2205</t>
  </si>
  <si>
    <t>Emily</t>
  </si>
  <si>
    <t>Marr</t>
  </si>
  <si>
    <t>ecm53</t>
  </si>
  <si>
    <t>Jamie</t>
  </si>
  <si>
    <t>McLean</t>
  </si>
  <si>
    <t>jwm60</t>
  </si>
  <si>
    <t>ShenZhen</t>
  </si>
  <si>
    <t>Newman</t>
  </si>
  <si>
    <t>sn500</t>
  </si>
  <si>
    <t>Soutar</t>
  </si>
  <si>
    <t>dnls2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</si>
  <si>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</si>
  <si>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</si>
  <si>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</si>
  <si>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</si>
  <si>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</si>
  <si>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</si>
  <si>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</si>
  <si>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</si>
  <si>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</si>
  <si>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</si>
  <si>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</si>
  <si>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</si>
  <si>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Oli France and Pizza</t>
  </si>
  <si>
    <t>Sammy Mahdi France Pizza</t>
  </si>
  <si>
    <t>Will Chadwick Bow Tie</t>
  </si>
  <si>
    <t>Imogen Holmes France</t>
  </si>
  <si>
    <t>Tom Swallow Crustaceans M3 Fairbairns + donations</t>
  </si>
  <si>
    <t>Richard Turner Bow Tie</t>
  </si>
  <si>
    <t>Rob Cooper Bow Tie</t>
  </si>
  <si>
    <t>Lathan Liou Bow Tie</t>
  </si>
  <si>
    <t>Twm Stone bow tie SECOND PAYMENT</t>
  </si>
  <si>
    <t>Arran Collis Bow Tie</t>
  </si>
  <si>
    <t>Twm Stone bow tie REFUND</t>
  </si>
  <si>
    <t>Arran Collis France Pizza</t>
  </si>
  <si>
    <t>Dominic Brennan Bow Tie</t>
  </si>
  <si>
    <t>Max Yale Bow Tie</t>
  </si>
  <si>
    <t>Lac deposit 774,31 EUR</t>
  </si>
  <si>
    <t>Johanna Finnemann Subs</t>
  </si>
  <si>
    <t>Kate Uni cycles</t>
  </si>
  <si>
    <t>Oarsport 2x Speedcoaches</t>
  </si>
  <si>
    <t>Al Train Expenses</t>
  </si>
  <si>
    <t>Robinson Head M1 entry</t>
  </si>
  <si>
    <t>Nicholas Cutler racking</t>
  </si>
  <si>
    <t xml:space="preserve">Mich Subs (- £10 Danial Surti - £25 Ezra Citron) + grant </t>
  </si>
  <si>
    <t>France Accomodation 6,930 EUR</t>
  </si>
  <si>
    <t>France Acconodation non-sterling fee</t>
  </si>
  <si>
    <t>Emily wine for Manaka boat naming</t>
  </si>
  <si>
    <t>Christ's Catering BCD</t>
  </si>
  <si>
    <t>Important figures from 2019</t>
  </si>
  <si>
    <t>Actual Costs 2020</t>
  </si>
  <si>
    <t>Other/Misc</t>
  </si>
  <si>
    <t>Student Contribution</t>
  </si>
  <si>
    <t>Number of Students</t>
  </si>
  <si>
    <t>Student Total</t>
  </si>
  <si>
    <t>JCR Contribution</t>
  </si>
  <si>
    <t>COSTS</t>
  </si>
  <si>
    <t>Ferry</t>
  </si>
  <si>
    <t>Accomodation</t>
  </si>
  <si>
    <t>Coach</t>
  </si>
  <si>
    <t>(small coach)</t>
  </si>
  <si>
    <t>Lake</t>
  </si>
  <si>
    <t>Truck Hire</t>
  </si>
  <si>
    <t>Fuel + tolls</t>
  </si>
  <si>
    <t>Currency exchange difference</t>
  </si>
  <si>
    <t>Camp T-Shirts</t>
  </si>
  <si>
    <t>Coaches Expenses (+Hotel)</t>
  </si>
  <si>
    <t>(Al)</t>
  </si>
  <si>
    <t>(Kate total)</t>
  </si>
  <si>
    <t>Boat Club Cost</t>
  </si>
  <si>
    <t>Kate Wilko</t>
  </si>
  <si>
    <t>Tara France and Pizza (+53p donation)</t>
  </si>
  <si>
    <t>Tara Pizza</t>
  </si>
  <si>
    <t>Ollie Pizza</t>
  </si>
  <si>
    <t>Fuel and tolls</t>
  </si>
  <si>
    <t>Trailer tyre</t>
  </si>
  <si>
    <t>Al and Kate</t>
  </si>
  <si>
    <t>Kate and Al Expenses</t>
  </si>
  <si>
    <t>Kate and Al Expenses Total</t>
  </si>
  <si>
    <t>Ben Zandonati Bow Tie</t>
  </si>
  <si>
    <t>Robin Taylor Signwriting (Manaka)</t>
  </si>
  <si>
    <t>Shen Physio</t>
  </si>
  <si>
    <t>Newnham Head 5 boats</t>
  </si>
  <si>
    <t>Sammy Mahdi Cocktails</t>
  </si>
  <si>
    <t>Max Yale Cocktails</t>
  </si>
  <si>
    <t>Kiera Messenger Cocktails</t>
  </si>
  <si>
    <t>Neo Gym Subs</t>
  </si>
  <si>
    <t>Katy Hempson Cocktails</t>
  </si>
  <si>
    <t>Elizabeth Guest Cocktails</t>
  </si>
  <si>
    <t>Kiera Messenger Physio</t>
  </si>
  <si>
    <t>CUCBC Lent Bill</t>
  </si>
  <si>
    <t>Mary Osborne Cocktails</t>
  </si>
  <si>
    <t>Dom Brennan Cocktails</t>
  </si>
  <si>
    <t>Jakub Dobrowolski Cocktails</t>
  </si>
  <si>
    <t>Herbie Lambden Cocktails</t>
  </si>
  <si>
    <t>Alex Tocher Cocktails</t>
  </si>
  <si>
    <t>Rob Cooper Cocktails</t>
  </si>
  <si>
    <t>Mikesh Patel Cocktails</t>
  </si>
  <si>
    <t>Shen Newman Cocktails</t>
  </si>
  <si>
    <t>Arran Collis Cocktails</t>
  </si>
  <si>
    <t>Julie Hogg Feb wk1 Coaching</t>
  </si>
  <si>
    <t>Image Scotland AL Docwra Coat</t>
  </si>
  <si>
    <t>Emily Marr HORR M1</t>
  </si>
  <si>
    <t>Emma Parker Cocktails</t>
  </si>
  <si>
    <t>Mateo Hoare Blazer</t>
  </si>
  <si>
    <t>Wattbike Service</t>
  </si>
  <si>
    <t>Katy Hempson Blazer</t>
  </si>
  <si>
    <t>Rich Turner Cocktails</t>
  </si>
  <si>
    <t>Lathan Liou Cocktails</t>
  </si>
  <si>
    <t>Miriam Guth Blazer</t>
  </si>
  <si>
    <t>Pippa Prendergast-Coates Cocktails</t>
  </si>
  <si>
    <t>Elizabeth Guest Physio</t>
  </si>
  <si>
    <t>Hannah Covell Cocktails</t>
  </si>
  <si>
    <t>Ben Zandonati Cocktails</t>
  </si>
  <si>
    <t>Sam Drury Cocktails</t>
  </si>
  <si>
    <t>Elisavet Baltas Cocktails</t>
  </si>
  <si>
    <t>Jamie McLean Cocktails</t>
  </si>
  <si>
    <t>Abigail Wright Cocktails</t>
  </si>
  <si>
    <t>Dave Soutar Cocktails</t>
  </si>
  <si>
    <t>BCD Catering</t>
  </si>
  <si>
    <t>Perry Club Blazers</t>
  </si>
  <si>
    <t>Pembroke Regatta 2 boats</t>
  </si>
  <si>
    <t>Pembroke Regatta third boat</t>
  </si>
  <si>
    <t>Oisin Faust Cocktails</t>
  </si>
  <si>
    <t>Imogen Holmes Cocktails</t>
  </si>
  <si>
    <t>Elisavet cocktails sundries</t>
  </si>
  <si>
    <t>Oliver O'Brien cocktails and bow tie</t>
  </si>
  <si>
    <t>Jamie McLean Physio</t>
  </si>
  <si>
    <t>Julie Hogg Feb wk2 Coaching</t>
  </si>
  <si>
    <t>Kate Whistles</t>
  </si>
  <si>
    <t>SONS of the Thames HORR</t>
  </si>
  <si>
    <t>Julie Hogg Feb wk3 Coaching</t>
  </si>
  <si>
    <t>Pembroke Regatta Refund (3x40)</t>
  </si>
  <si>
    <t>FaT Talbot Cup</t>
  </si>
  <si>
    <t>Twm Stone BCD Lent</t>
  </si>
  <si>
    <t>Tara Tahseen Blazer</t>
  </si>
  <si>
    <t>Tara Tahseen Cocktails (via Elisavet)</t>
  </si>
  <si>
    <t>Simon Martin - Mike Housden Tankard Present</t>
  </si>
  <si>
    <t>Elizabeth Guest Lent BCD M1 spoons</t>
  </si>
  <si>
    <t>Elisavet BCD menu printing Mich&amp;Lent</t>
  </si>
  <si>
    <t>Sam Drury BCD Pens</t>
  </si>
  <si>
    <t>Elisavet Stapeler for BCD menus</t>
  </si>
  <si>
    <t>Kate BCD presents for Mike and Simon</t>
  </si>
  <si>
    <t>Stephen Matthews Coaching Lent</t>
  </si>
  <si>
    <t>Catering Cocktails alcohol</t>
  </si>
  <si>
    <t>Kate BR membership</t>
  </si>
  <si>
    <t>Catz Cardinals</t>
  </si>
  <si>
    <t>Transfer from social account</t>
  </si>
  <si>
    <t>BR club membership</t>
  </si>
  <si>
    <t>Emily Marr WEHORR W1</t>
  </si>
  <si>
    <t>Emily Marr WEHORR W1 refund</t>
  </si>
  <si>
    <t>Champs Erg Hire</t>
  </si>
  <si>
    <t>Donation (bottle sale)</t>
  </si>
  <si>
    <t>Concept 2 Collars 1009300</t>
  </si>
  <si>
    <t>Transfer to social account</t>
  </si>
  <si>
    <t>Milosz S&amp;C Lent</t>
  </si>
  <si>
    <t>Milton Trailers trailer service</t>
  </si>
  <si>
    <t>HORR Truck hire</t>
  </si>
  <si>
    <t>Jack Wilson Coaching Lent</t>
  </si>
  <si>
    <t>Fillipi W1 Fin</t>
  </si>
  <si>
    <t>M2 Crustaceans Fairbairns Race entry</t>
  </si>
  <si>
    <t>Crew</t>
  </si>
  <si>
    <t>M3</t>
  </si>
  <si>
    <t>M2</t>
  </si>
  <si>
    <t>(M2)</t>
  </si>
  <si>
    <t>W3</t>
  </si>
  <si>
    <t>Arran</t>
  </si>
  <si>
    <t>Collis</t>
  </si>
  <si>
    <t>ac2060</t>
  </si>
  <si>
    <t>M1</t>
  </si>
  <si>
    <t>W1</t>
  </si>
  <si>
    <t>W2</t>
  </si>
  <si>
    <t>Mateo</t>
  </si>
  <si>
    <t>Hoare</t>
  </si>
  <si>
    <t>mph55</t>
  </si>
  <si>
    <t>Rentian</t>
  </si>
  <si>
    <t>Lucienne</t>
  </si>
  <si>
    <t>Jacobs</t>
  </si>
  <si>
    <t>lj370</t>
  </si>
  <si>
    <t>Oliver</t>
  </si>
  <si>
    <t>O'Brien</t>
  </si>
  <si>
    <t>opo20</t>
  </si>
  <si>
    <t>(M2/3)</t>
  </si>
  <si>
    <t>James</t>
  </si>
  <si>
    <t>Proudfoot</t>
  </si>
  <si>
    <t>jp809</t>
  </si>
  <si>
    <t>Rymer</t>
  </si>
  <si>
    <t>ber26</t>
  </si>
  <si>
    <t>Lee Shan</t>
  </si>
  <si>
    <t>Maximillian</t>
  </si>
  <si>
    <t>Yale</t>
  </si>
  <si>
    <t>mjby2</t>
  </si>
  <si>
    <t>Kate Timpson key cut</t>
  </si>
  <si>
    <t>Catz Cardinals refund</t>
  </si>
  <si>
    <t>SONS of the Thames HORR refund</t>
  </si>
  <si>
    <t>Rest of sponsorship money</t>
  </si>
  <si>
    <t>Cam Conservators licence</t>
  </si>
  <si>
    <t>Exclusively France</t>
  </si>
  <si>
    <t>Needed for cashflow</t>
  </si>
  <si>
    <t>Mays 19</t>
  </si>
  <si>
    <t>BCD presents, Manaka</t>
  </si>
  <si>
    <t>Emily Marr HORR M1 part refund</t>
  </si>
  <si>
    <t>Milosz Online MarApr</t>
  </si>
  <si>
    <t>Catering Lents 20 BCD</t>
  </si>
  <si>
    <t>Lent 20 Subs</t>
  </si>
  <si>
    <t>Milosz Online MayJun</t>
  </si>
  <si>
    <t>Arran Collis Manaka pictures</t>
  </si>
  <si>
    <t>Account Activities</t>
  </si>
  <si>
    <t>CURRENT ACCOUNT INCOME</t>
  </si>
  <si>
    <t>CURRENT ACCOUNT EXPENDITURE</t>
  </si>
  <si>
    <t>Income/ Expenditure</t>
  </si>
  <si>
    <t>Total across capital and current accounts</t>
  </si>
  <si>
    <t>Milosz Online Jun(180)Jul(225)</t>
  </si>
  <si>
    <t>Year ended Jun, not Aug</t>
  </si>
  <si>
    <t>HORR - refund not given</t>
  </si>
  <si>
    <t>2 speedcoaches (£873), 7 unsold bow ties</t>
  </si>
  <si>
    <t>Expecting £5,440.75 if donation budget met</t>
  </si>
  <si>
    <t>(includes Mays19 BCD)</t>
  </si>
  <si>
    <t>No town bumps; some racking fees carried over</t>
  </si>
  <si>
    <t>As of Nov 19; expect budget to have been met</t>
  </si>
  <si>
    <t>Donations (Nov-Oct)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</si>
</sst>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[$-F800]dddd\,\ mmmm\ dd\,\ yyyy"/>
    <numFmt numFmtId="166" formatCode="#,##0.00_ ;[Red]\-#,##0.00\ "/>
    <numFmt numFmtId="167" formatCode="&quot;£&quot;#,##0.00"/>
    <numFmt numFmtId="168" formatCode="_-[$£-809]* #,##0.00_-;\-[$£-809]* #,##0.00_-;_-[$£-809]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i/>
      <sz val="13"/>
      <color indexed="8"/>
      <name val="Calibri"/>
      <family val="2"/>
    </font>
    <font>
      <sz val="13"/>
      <name val="Calibri"/>
      <family val="2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rgb="FF0563C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27" fillId="0" borderId="32" applyNumberFormat="0" applyFill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352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4" borderId="17" xfId="0" applyFont="1" applyFill="1" applyBorder="1"/>
    <xf numFmtId="0" fontId="9" fillId="14" borderId="18" xfId="0" applyFont="1" applyFill="1" applyBorder="1"/>
    <xf numFmtId="0" fontId="4" fillId="14" borderId="21" xfId="0" applyFont="1" applyFill="1" applyBorder="1"/>
    <xf numFmtId="0" fontId="0" fillId="14" borderId="0" xfId="0" applyFill="1"/>
    <xf numFmtId="40" fontId="5" fillId="14" borderId="21" xfId="0" applyNumberFormat="1" applyFont="1" applyFill="1" applyBorder="1"/>
    <xf numFmtId="40" fontId="5" fillId="14" borderId="0" xfId="0" applyNumberFormat="1" applyFont="1" applyFill="1"/>
    <xf numFmtId="3" fontId="4" fillId="14" borderId="0" xfId="0" applyNumberFormat="1" applyFont="1" applyFill="1" applyAlignment="1">
      <alignment horizontal="center"/>
    </xf>
    <xf numFmtId="0" fontId="5" fillId="14" borderId="21" xfId="0" applyFont="1" applyFill="1" applyBorder="1"/>
    <xf numFmtId="3" fontId="5" fillId="14" borderId="0" xfId="0" applyNumberFormat="1" applyFont="1" applyFill="1" applyAlignment="1">
      <alignment horizontal="center"/>
    </xf>
    <xf numFmtId="166" fontId="5" fillId="14" borderId="0" xfId="0" applyNumberFormat="1" applyFont="1" applyFill="1" applyAlignment="1">
      <alignment horizontal="center"/>
    </xf>
    <xf numFmtId="0" fontId="4" fillId="14" borderId="24" xfId="0" applyFont="1" applyFill="1" applyBorder="1"/>
    <xf numFmtId="0" fontId="4" fillId="14" borderId="20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3" fontId="5" fillId="14" borderId="23" xfId="0" applyNumberFormat="1" applyFont="1" applyFill="1" applyBorder="1" applyAlignment="1">
      <alignment horizontal="center"/>
    </xf>
    <xf numFmtId="3" fontId="4" fillId="14" borderId="23" xfId="0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12" fillId="4" borderId="7" xfId="0" applyFont="1" applyFill="1" applyBorder="1"/>
    <xf numFmtId="164" fontId="12" fillId="11" borderId="7" xfId="0" applyNumberFormat="1" applyFont="1" applyFill="1" applyBorder="1"/>
    <xf numFmtId="0" fontId="0" fillId="5" borderId="0" xfId="0" applyFill="1"/>
    <xf numFmtId="14" fontId="0" fillId="11" borderId="12" xfId="0" applyNumberFormat="1" applyFill="1" applyBorder="1"/>
    <xf numFmtId="0" fontId="3" fillId="11" borderId="1" xfId="0" applyFont="1" applyFill="1" applyBorder="1" applyAlignment="1">
      <alignment horizontal="right"/>
    </xf>
    <xf numFmtId="14" fontId="3" fillId="11" borderId="1" xfId="0" applyNumberFormat="1" applyFont="1" applyFill="1" applyBorder="1" applyAlignment="1">
      <alignment horizontal="left"/>
    </xf>
    <xf numFmtId="14" fontId="2" fillId="11" borderId="1" xfId="0" applyNumberFormat="1" applyFont="1" applyFill="1" applyBorder="1"/>
    <xf numFmtId="40" fontId="0" fillId="15" borderId="12" xfId="0" applyNumberFormat="1" applyFill="1" applyBorder="1"/>
    <xf numFmtId="40" fontId="2" fillId="15" borderId="1" xfId="0" applyNumberFormat="1" applyFont="1" applyFill="1" applyBorder="1"/>
    <xf numFmtId="40" fontId="2" fillId="15" borderId="2" xfId="0" applyNumberFormat="1" applyFont="1" applyFill="1" applyBorder="1"/>
    <xf numFmtId="40" fontId="2" fillId="2" borderId="4" xfId="0" applyNumberFormat="1" applyFont="1" applyFill="1" applyBorder="1"/>
    <xf numFmtId="40" fontId="2" fillId="16" borderId="4" xfId="0" applyNumberFormat="1" applyFont="1" applyFill="1" applyBorder="1"/>
    <xf numFmtId="0" fontId="2" fillId="17" borderId="5" xfId="0" applyFont="1" applyFill="1" applyBorder="1"/>
    <xf numFmtId="0" fontId="0" fillId="11" borderId="0" xfId="0" applyFill="1"/>
    <xf numFmtId="14" fontId="0" fillId="11" borderId="0" xfId="0" applyNumberFormat="1" applyFill="1"/>
    <xf numFmtId="0" fontId="0" fillId="15" borderId="0" xfId="0" applyFill="1"/>
    <xf numFmtId="0" fontId="0" fillId="15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7" borderId="6" xfId="0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9" fontId="0" fillId="11" borderId="0" xfId="0" applyNumberFormat="1" applyFill="1"/>
    <xf numFmtId="9" fontId="0" fillId="15" borderId="12" xfId="0" applyNumberFormat="1" applyFill="1" applyBorder="1"/>
    <xf numFmtId="9" fontId="0" fillId="15" borderId="0" xfId="0" applyNumberFormat="1" applyFill="1"/>
    <xf numFmtId="9" fontId="0" fillId="15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7" borderId="6" xfId="0" applyNumberFormat="1" applyFill="1" applyBorder="1"/>
    <xf numFmtId="14" fontId="0" fillId="11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1" borderId="8" xfId="0" applyNumberFormat="1" applyFill="1" applyBorder="1"/>
    <xf numFmtId="40" fontId="0" fillId="15" borderId="11" xfId="0" applyNumberFormat="1" applyFill="1" applyBorder="1"/>
    <xf numFmtId="0" fontId="0" fillId="15" borderId="8" xfId="0" applyFill="1" applyBorder="1"/>
    <xf numFmtId="0" fontId="0" fillId="15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1" borderId="6" xfId="0" applyFill="1" applyBorder="1"/>
    <xf numFmtId="0" fontId="0" fillId="17" borderId="13" xfId="0" applyFill="1" applyBorder="1"/>
    <xf numFmtId="14" fontId="2" fillId="15" borderId="13" xfId="0" applyNumberFormat="1" applyFont="1" applyFill="1" applyBorder="1"/>
    <xf numFmtId="0" fontId="2" fillId="15" borderId="13" xfId="0" applyFont="1" applyFill="1" applyBorder="1"/>
    <xf numFmtId="14" fontId="2" fillId="8" borderId="13" xfId="0" applyNumberFormat="1" applyFont="1" applyFill="1" applyBorder="1"/>
    <xf numFmtId="0" fontId="2" fillId="18" borderId="11" xfId="0" applyFont="1" applyFill="1" applyBorder="1"/>
    <xf numFmtId="0" fontId="0" fillId="11" borderId="7" xfId="0" applyFill="1" applyBorder="1"/>
    <xf numFmtId="0" fontId="0" fillId="4" borderId="7" xfId="0" applyFill="1" applyBorder="1"/>
    <xf numFmtId="164" fontId="0" fillId="11" borderId="7" xfId="0" applyNumberFormat="1" applyFill="1" applyBorder="1"/>
    <xf numFmtId="43" fontId="7" fillId="11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7" borderId="5" xfId="0" applyFill="1" applyBorder="1"/>
    <xf numFmtId="0" fontId="0" fillId="11" borderId="12" xfId="0" applyFill="1" applyBorder="1"/>
    <xf numFmtId="43" fontId="7" fillId="11" borderId="7" xfId="1" applyFill="1" applyBorder="1"/>
    <xf numFmtId="40" fontId="0" fillId="5" borderId="0" xfId="0" applyNumberFormat="1" applyFill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ill="1" applyBorder="1"/>
    <xf numFmtId="0" fontId="0" fillId="17" borderId="7" xfId="0" applyFill="1" applyBorder="1"/>
    <xf numFmtId="164" fontId="0" fillId="5" borderId="12" xfId="0" applyNumberFormat="1" applyFill="1" applyBorder="1"/>
    <xf numFmtId="164" fontId="0" fillId="6" borderId="12" xfId="0" applyNumberFormat="1" applyFill="1" applyBorder="1"/>
    <xf numFmtId="164" fontId="0" fillId="7" borderId="12" xfId="0" applyNumberFormat="1" applyFill="1" applyBorder="1"/>
    <xf numFmtId="14" fontId="0" fillId="11" borderId="6" xfId="0" applyNumberFormat="1" applyFill="1" applyBorder="1"/>
    <xf numFmtId="164" fontId="0" fillId="7" borderId="7" xfId="0" applyNumberFormat="1" applyFill="1" applyBorder="1"/>
    <xf numFmtId="14" fontId="0" fillId="4" borderId="7" xfId="0" applyNumberFormat="1" applyFill="1" applyBorder="1"/>
    <xf numFmtId="0" fontId="0" fillId="17" borderId="0" xfId="0" applyFill="1"/>
    <xf numFmtId="0" fontId="10" fillId="17" borderId="7" xfId="0" applyFont="1" applyFill="1" applyBorder="1"/>
    <xf numFmtId="0" fontId="11" fillId="17" borderId="7" xfId="0" applyFont="1" applyFill="1" applyBorder="1"/>
    <xf numFmtId="14" fontId="12" fillId="11" borderId="6" xfId="0" applyNumberFormat="1" applyFont="1" applyFill="1" applyBorder="1"/>
    <xf numFmtId="0" fontId="12" fillId="11" borderId="7" xfId="0" applyFont="1" applyFill="1" applyBorder="1"/>
    <xf numFmtId="40" fontId="12" fillId="5" borderId="0" xfId="0" applyNumberFormat="1" applyFont="1" applyFill="1"/>
    <xf numFmtId="164" fontId="12" fillId="5" borderId="7" xfId="0" applyNumberFormat="1" applyFont="1" applyFill="1" applyBorder="1"/>
    <xf numFmtId="164" fontId="12" fillId="6" borderId="7" xfId="0" applyNumberFormat="1" applyFont="1" applyFill="1" applyBorder="1"/>
    <xf numFmtId="164" fontId="12" fillId="7" borderId="7" xfId="0" applyNumberFormat="1" applyFont="1" applyFill="1" applyBorder="1"/>
    <xf numFmtId="0" fontId="12" fillId="17" borderId="7" xfId="0" applyFont="1" applyFill="1" applyBorder="1"/>
    <xf numFmtId="0" fontId="12" fillId="0" borderId="0" xfId="0" applyFont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40" fontId="2" fillId="2" borderId="3" xfId="0" applyNumberFormat="1" applyFont="1" applyFill="1" applyBorder="1" applyAlignment="1">
      <alignment wrapText="1"/>
    </xf>
    <xf numFmtId="40" fontId="2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0" fontId="2" fillId="0" borderId="12" xfId="0" applyNumberFormat="1" applyFont="1" applyBorder="1" applyAlignment="1">
      <alignment wrapText="1"/>
    </xf>
    <xf numFmtId="40" fontId="2" fillId="0" borderId="0" xfId="0" applyNumberFormat="1" applyFont="1" applyAlignment="1">
      <alignment wrapText="1"/>
    </xf>
    <xf numFmtId="0" fontId="0" fillId="0" borderId="6" xfId="0" applyBorder="1" applyAlignment="1">
      <alignment wrapText="1"/>
    </xf>
    <xf numFmtId="166" fontId="0" fillId="0" borderId="0" xfId="0" applyNumberFormat="1" applyAlignment="1">
      <alignment wrapText="1"/>
    </xf>
    <xf numFmtId="40" fontId="2" fillId="0" borderId="11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0" fontId="2" fillId="0" borderId="29" xfId="0" applyNumberFormat="1" applyFont="1" applyBorder="1" applyAlignment="1">
      <alignment wrapText="1"/>
    </xf>
    <xf numFmtId="40" fontId="2" fillId="0" borderId="4" xfId="0" applyNumberFormat="1" applyFont="1" applyBorder="1" applyAlignment="1">
      <alignment wrapText="1"/>
    </xf>
    <xf numFmtId="40" fontId="2" fillId="0" borderId="3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8" xfId="0" applyBorder="1" applyAlignment="1">
      <alignment wrapText="1"/>
    </xf>
    <xf numFmtId="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12" borderId="9" xfId="0" applyNumberFormat="1" applyFont="1" applyFill="1" applyBorder="1" applyAlignment="1">
      <alignment horizontal="center" vertical="center" wrapText="1"/>
    </xf>
    <xf numFmtId="164" fontId="14" fillId="12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9" fontId="13" fillId="14" borderId="14" xfId="0" applyNumberFormat="1" applyFont="1" applyFill="1" applyBorder="1" applyAlignment="1">
      <alignment horizontal="center" vertical="center" wrapText="1"/>
    </xf>
    <xf numFmtId="165" fontId="13" fillId="14" borderId="14" xfId="0" applyNumberFormat="1" applyFont="1" applyFill="1" applyBorder="1" applyAlignment="1">
      <alignment horizontal="center" vertical="center" wrapText="1"/>
    </xf>
    <xf numFmtId="3" fontId="13" fillId="14" borderId="15" xfId="0" applyNumberFormat="1" applyFont="1" applyFill="1" applyBorder="1" applyAlignment="1">
      <alignment horizontal="left" vertical="center" wrapText="1"/>
    </xf>
    <xf numFmtId="3" fontId="14" fillId="14" borderId="12" xfId="0" applyNumberFormat="1" applyFont="1" applyFill="1" applyBorder="1" applyAlignment="1">
      <alignment vertical="center" wrapText="1"/>
    </xf>
    <xf numFmtId="40" fontId="13" fillId="14" borderId="0" xfId="0" applyNumberFormat="1" applyFont="1" applyFill="1" applyAlignment="1">
      <alignment horizontal="center" vertical="center" wrapText="1"/>
    </xf>
    <xf numFmtId="9" fontId="13" fillId="14" borderId="0" xfId="0" applyNumberFormat="1" applyFont="1" applyFill="1" applyAlignment="1">
      <alignment horizontal="center" vertical="center" wrapText="1"/>
    </xf>
    <xf numFmtId="3" fontId="13" fillId="14" borderId="6" xfId="0" applyNumberFormat="1" applyFont="1" applyFill="1" applyBorder="1" applyAlignment="1">
      <alignment vertical="center" wrapText="1"/>
    </xf>
    <xf numFmtId="3" fontId="13" fillId="14" borderId="12" xfId="0" applyNumberFormat="1" applyFont="1" applyFill="1" applyBorder="1" applyAlignment="1">
      <alignment vertical="center" wrapText="1"/>
    </xf>
    <xf numFmtId="40" fontId="14" fillId="14" borderId="0" xfId="0" applyNumberFormat="1" applyFont="1" applyFill="1" applyAlignment="1">
      <alignment horizontal="center" vertical="center" wrapText="1"/>
    </xf>
    <xf numFmtId="9" fontId="14" fillId="14" borderId="0" xfId="0" applyNumberFormat="1" applyFont="1" applyFill="1" applyAlignment="1">
      <alignment horizontal="center" vertical="center" wrapText="1"/>
    </xf>
    <xf numFmtId="3" fontId="14" fillId="14" borderId="6" xfId="0" applyNumberFormat="1" applyFont="1" applyFill="1" applyBorder="1" applyAlignment="1">
      <alignment vertical="center" wrapText="1"/>
    </xf>
    <xf numFmtId="40" fontId="14" fillId="0" borderId="0" xfId="0" applyNumberFormat="1" applyFont="1" applyAlignment="1">
      <alignment horizontal="center" vertical="center" wrapText="1"/>
    </xf>
    <xf numFmtId="164" fontId="14" fillId="13" borderId="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40" fontId="16" fillId="14" borderId="6" xfId="0" applyNumberFormat="1" applyFont="1" applyFill="1" applyBorder="1" applyAlignment="1">
      <alignment horizontal="center" vertical="center" wrapText="1"/>
    </xf>
    <xf numFmtId="40" fontId="16" fillId="14" borderId="12" xfId="0" applyNumberFormat="1" applyFont="1" applyFill="1" applyBorder="1" applyAlignment="1">
      <alignment vertical="center" wrapText="1"/>
    </xf>
    <xf numFmtId="40" fontId="16" fillId="14" borderId="0" xfId="0" applyNumberFormat="1" applyFont="1" applyFill="1" applyAlignment="1">
      <alignment horizontal="center" vertical="center" wrapText="1"/>
    </xf>
    <xf numFmtId="9" fontId="16" fillId="14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3" fontId="17" fillId="14" borderId="12" xfId="0" applyNumberFormat="1" applyFont="1" applyFill="1" applyBorder="1" applyAlignment="1">
      <alignment vertical="center" wrapText="1"/>
    </xf>
    <xf numFmtId="40" fontId="17" fillId="14" borderId="0" xfId="0" applyNumberFormat="1" applyFont="1" applyFill="1" applyAlignment="1">
      <alignment horizontal="center" vertical="center" wrapText="1"/>
    </xf>
    <xf numFmtId="9" fontId="17" fillId="14" borderId="0" xfId="0" applyNumberFormat="1" applyFont="1" applyFill="1" applyAlignment="1">
      <alignment horizontal="center" vertical="center" wrapText="1"/>
    </xf>
    <xf numFmtId="3" fontId="16" fillId="14" borderId="6" xfId="0" applyNumberFormat="1" applyFont="1" applyFill="1" applyBorder="1" applyAlignment="1">
      <alignment vertical="center" wrapText="1"/>
    </xf>
    <xf numFmtId="3" fontId="16" fillId="14" borderId="12" xfId="0" applyNumberFormat="1" applyFont="1" applyFill="1" applyBorder="1" applyAlignment="1">
      <alignment vertical="center" wrapText="1"/>
    </xf>
    <xf numFmtId="3" fontId="18" fillId="14" borderId="6" xfId="0" applyNumberFormat="1" applyFont="1" applyFill="1" applyBorder="1" applyAlignment="1">
      <alignment vertical="center" wrapText="1"/>
    </xf>
    <xf numFmtId="3" fontId="17" fillId="14" borderId="11" xfId="0" applyNumberFormat="1" applyFont="1" applyFill="1" applyBorder="1" applyAlignment="1">
      <alignment vertical="center" wrapText="1"/>
    </xf>
    <xf numFmtId="40" fontId="17" fillId="14" borderId="8" xfId="0" applyNumberFormat="1" applyFont="1" applyFill="1" applyBorder="1" applyAlignment="1">
      <alignment horizontal="center" vertical="center" wrapText="1"/>
    </xf>
    <xf numFmtId="9" fontId="17" fillId="14" borderId="8" xfId="0" applyNumberFormat="1" applyFont="1" applyFill="1" applyBorder="1" applyAlignment="1">
      <alignment horizontal="center" vertical="center" wrapText="1"/>
    </xf>
    <xf numFmtId="3" fontId="16" fillId="14" borderId="9" xfId="0" applyNumberFormat="1" applyFont="1" applyFill="1" applyBorder="1" applyAlignment="1">
      <alignment vertical="center" wrapText="1"/>
    </xf>
    <xf numFmtId="0" fontId="19" fillId="17" borderId="7" xfId="0" applyFont="1" applyFill="1" applyBorder="1"/>
    <xf numFmtId="0" fontId="20" fillId="0" borderId="0" xfId="0" applyFont="1"/>
    <xf numFmtId="40" fontId="0" fillId="11" borderId="12" xfId="0" applyNumberFormat="1" applyFill="1" applyBorder="1"/>
    <xf numFmtId="9" fontId="4" fillId="14" borderId="14" xfId="0" applyNumberFormat="1" applyFont="1" applyFill="1" applyBorder="1" applyAlignment="1">
      <alignment horizontal="center" vertical="center" wrapText="1"/>
    </xf>
    <xf numFmtId="3" fontId="4" fillId="14" borderId="15" xfId="0" applyNumberFormat="1" applyFont="1" applyFill="1" applyBorder="1" applyAlignment="1">
      <alignment horizontal="left" vertical="center" wrapText="1"/>
    </xf>
    <xf numFmtId="3" fontId="22" fillId="14" borderId="12" xfId="0" applyNumberFormat="1" applyFont="1" applyFill="1" applyBorder="1" applyAlignment="1">
      <alignment vertical="center" wrapText="1"/>
    </xf>
    <xf numFmtId="3" fontId="4" fillId="14" borderId="6" xfId="0" applyNumberFormat="1" applyFont="1" applyFill="1" applyBorder="1" applyAlignment="1">
      <alignment vertical="center" wrapText="1"/>
    </xf>
    <xf numFmtId="3" fontId="4" fillId="14" borderId="12" xfId="0" applyNumberFormat="1" applyFont="1" applyFill="1" applyBorder="1" applyAlignment="1">
      <alignment vertical="center" wrapText="1"/>
    </xf>
    <xf numFmtId="3" fontId="22" fillId="14" borderId="6" xfId="0" applyNumberFormat="1" applyFont="1" applyFill="1" applyBorder="1" applyAlignment="1">
      <alignment vertical="center" wrapText="1"/>
    </xf>
    <xf numFmtId="3" fontId="5" fillId="14" borderId="12" xfId="0" applyNumberFormat="1" applyFont="1" applyFill="1" applyBorder="1" applyAlignment="1">
      <alignment vertical="center" wrapText="1"/>
    </xf>
    <xf numFmtId="40" fontId="22" fillId="14" borderId="12" xfId="0" applyNumberFormat="1" applyFont="1" applyFill="1" applyBorder="1" applyAlignment="1">
      <alignment vertical="center" wrapText="1"/>
    </xf>
    <xf numFmtId="3" fontId="4" fillId="14" borderId="11" xfId="0" applyNumberFormat="1" applyFont="1" applyFill="1" applyBorder="1" applyAlignment="1">
      <alignment vertical="center" wrapText="1"/>
    </xf>
    <xf numFmtId="3" fontId="22" fillId="14" borderId="9" xfId="0" applyNumberFormat="1" applyFont="1" applyFill="1" applyBorder="1" applyAlignment="1">
      <alignment vertical="center" wrapText="1"/>
    </xf>
    <xf numFmtId="164" fontId="14" fillId="12" borderId="30" xfId="0" applyNumberFormat="1" applyFont="1" applyFill="1" applyBorder="1" applyAlignment="1">
      <alignment horizontal="center" vertical="center" wrapText="1"/>
    </xf>
    <xf numFmtId="9" fontId="22" fillId="14" borderId="0" xfId="0" applyNumberFormat="1" applyFont="1" applyFill="1" applyAlignment="1">
      <alignment horizontal="center" vertical="center" wrapText="1"/>
    </xf>
    <xf numFmtId="40" fontId="22" fillId="14" borderId="6" xfId="0" applyNumberFormat="1" applyFont="1" applyFill="1" applyBorder="1" applyAlignment="1">
      <alignment horizontal="center" vertical="center" wrapText="1"/>
    </xf>
    <xf numFmtId="0" fontId="0" fillId="11" borderId="7" xfId="0" applyFont="1" applyFill="1" applyBorder="1"/>
    <xf numFmtId="14" fontId="0" fillId="11" borderId="7" xfId="0" applyNumberFormat="1" applyFill="1" applyBorder="1"/>
    <xf numFmtId="164" fontId="0" fillId="5" borderId="0" xfId="0" applyNumberFormat="1" applyFill="1" applyBorder="1"/>
    <xf numFmtId="0" fontId="0" fillId="4" borderId="0" xfId="0" applyFill="1" applyBorder="1"/>
    <xf numFmtId="0" fontId="24" fillId="11" borderId="7" xfId="0" applyFont="1" applyFill="1" applyBorder="1"/>
    <xf numFmtId="40" fontId="0" fillId="0" borderId="0" xfId="0" applyNumberFormat="1" applyBorder="1" applyAlignment="1">
      <alignment wrapText="1"/>
    </xf>
    <xf numFmtId="167" fontId="14" fillId="13" borderId="6" xfId="0" applyNumberFormat="1" applyFont="1" applyFill="1" applyBorder="1" applyAlignment="1">
      <alignment horizontal="center" vertical="center" wrapText="1"/>
    </xf>
    <xf numFmtId="167" fontId="14" fillId="13" borderId="9" xfId="0" applyNumberFormat="1" applyFont="1" applyFill="1" applyBorder="1" applyAlignment="1">
      <alignment horizontal="center" vertical="center" wrapText="1"/>
    </xf>
    <xf numFmtId="14" fontId="4" fillId="14" borderId="31" xfId="0" applyNumberFormat="1" applyFont="1" applyFill="1" applyBorder="1" applyAlignment="1">
      <alignment horizontal="center" vertical="center" wrapText="1"/>
    </xf>
    <xf numFmtId="9" fontId="0" fillId="20" borderId="4" xfId="0" applyNumberFormat="1" applyFill="1" applyBorder="1"/>
    <xf numFmtId="0" fontId="0" fillId="21" borderId="4" xfId="0" applyFill="1" applyBorder="1"/>
    <xf numFmtId="0" fontId="0" fillId="22" borderId="4" xfId="0" applyFill="1" applyBorder="1"/>
    <xf numFmtId="0" fontId="0" fillId="19" borderId="29" xfId="0" applyFill="1" applyBorder="1"/>
    <xf numFmtId="164" fontId="0" fillId="23" borderId="7" xfId="0" applyNumberFormat="1" applyFill="1" applyBorder="1"/>
    <xf numFmtId="0" fontId="12" fillId="11" borderId="5" xfId="0" applyFont="1" applyFill="1" applyBorder="1"/>
    <xf numFmtId="0" fontId="27" fillId="24" borderId="0" xfId="2" applyFill="1" applyBorder="1" applyAlignment="1">
      <alignment horizontal="center"/>
    </xf>
    <xf numFmtId="0" fontId="27" fillId="24" borderId="0" xfId="2" applyFill="1" applyBorder="1"/>
    <xf numFmtId="0" fontId="26" fillId="0" borderId="0" xfId="0" applyFont="1"/>
    <xf numFmtId="0" fontId="28" fillId="25" borderId="13" xfId="0" applyFont="1" applyFill="1" applyBorder="1" applyAlignment="1">
      <alignment vertical="center" wrapText="1"/>
    </xf>
    <xf numFmtId="0" fontId="26" fillId="25" borderId="13" xfId="0" applyFont="1" applyFill="1" applyBorder="1"/>
    <xf numFmtId="168" fontId="26" fillId="25" borderId="13" xfId="0" applyNumberFormat="1" applyFont="1" applyFill="1" applyBorder="1"/>
    <xf numFmtId="0" fontId="26" fillId="25" borderId="0" xfId="0" applyFont="1" applyFill="1"/>
    <xf numFmtId="0" fontId="26" fillId="0" borderId="13" xfId="0" applyFont="1" applyBorder="1"/>
    <xf numFmtId="168" fontId="26" fillId="0" borderId="13" xfId="0" applyNumberFormat="1" applyFont="1" applyBorder="1"/>
    <xf numFmtId="0" fontId="0" fillId="0" borderId="13" xfId="0" applyBorder="1"/>
    <xf numFmtId="0" fontId="9" fillId="11" borderId="7" xfId="0" applyFont="1" applyFill="1" applyBorder="1"/>
    <xf numFmtId="14" fontId="0" fillId="11" borderId="0" xfId="0" applyNumberFormat="1" applyFill="1" applyBorder="1"/>
    <xf numFmtId="0" fontId="9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1" xfId="0" applyBorder="1"/>
    <xf numFmtId="168" fontId="0" fillId="0" borderId="0" xfId="0" applyNumberFormat="1"/>
    <xf numFmtId="44" fontId="0" fillId="0" borderId="0" xfId="3" applyFont="1"/>
    <xf numFmtId="44" fontId="0" fillId="0" borderId="0" xfId="0" applyNumberFormat="1"/>
    <xf numFmtId="44" fontId="0" fillId="0" borderId="0" xfId="3" applyFont="1" applyBorder="1"/>
    <xf numFmtId="0" fontId="9" fillId="0" borderId="6" xfId="0" applyFont="1" applyBorder="1"/>
    <xf numFmtId="168" fontId="9" fillId="0" borderId="0" xfId="0" applyNumberFormat="1" applyFont="1"/>
    <xf numFmtId="44" fontId="9" fillId="0" borderId="0" xfId="0" applyNumberFormat="1" applyFont="1"/>
    <xf numFmtId="0" fontId="0" fillId="0" borderId="8" xfId="0" applyBorder="1"/>
    <xf numFmtId="0" fontId="0" fillId="0" borderId="9" xfId="0" applyBorder="1"/>
    <xf numFmtId="168" fontId="0" fillId="0" borderId="0" xfId="3" applyNumberFormat="1" applyFont="1"/>
    <xf numFmtId="0" fontId="29" fillId="0" borderId="0" xfId="0" applyFont="1"/>
    <xf numFmtId="168" fontId="9" fillId="0" borderId="0" xfId="3" applyNumberFormat="1" applyFont="1"/>
    <xf numFmtId="44" fontId="9" fillId="0" borderId="0" xfId="3" applyFont="1"/>
    <xf numFmtId="164" fontId="0" fillId="0" borderId="0" xfId="0" applyNumberFormat="1"/>
    <xf numFmtId="0" fontId="9" fillId="0" borderId="8" xfId="0" applyFont="1" applyBorder="1"/>
    <xf numFmtId="0" fontId="0" fillId="11" borderId="0" xfId="0" applyFill="1" applyBorder="1"/>
    <xf numFmtId="44" fontId="12" fillId="0" borderId="0" xfId="3" applyFont="1"/>
    <xf numFmtId="164" fontId="0" fillId="5" borderId="6" xfId="0" applyNumberFormat="1" applyFill="1" applyBorder="1"/>
    <xf numFmtId="164" fontId="0" fillId="23" borderId="6" xfId="0" applyNumberFormat="1" applyFill="1" applyBorder="1"/>
    <xf numFmtId="164" fontId="9" fillId="0" borderId="0" xfId="0" applyNumberFormat="1" applyFont="1"/>
    <xf numFmtId="0" fontId="31" fillId="0" borderId="0" xfId="0" applyFont="1"/>
    <xf numFmtId="0" fontId="32" fillId="0" borderId="0" xfId="4" applyFont="1"/>
    <xf numFmtId="3" fontId="25" fillId="26" borderId="12" xfId="0" applyNumberFormat="1" applyFont="1" applyFill="1" applyBorder="1" applyAlignment="1">
      <alignment vertical="center" wrapText="1"/>
    </xf>
    <xf numFmtId="40" fontId="4" fillId="26" borderId="6" xfId="0" applyNumberFormat="1" applyFont="1" applyFill="1" applyBorder="1" applyAlignment="1">
      <alignment horizontal="center" vertical="center" wrapText="1"/>
    </xf>
    <xf numFmtId="3" fontId="22" fillId="26" borderId="12" xfId="0" applyNumberFormat="1" applyFont="1" applyFill="1" applyBorder="1" applyAlignment="1">
      <alignment vertical="center" wrapText="1"/>
    </xf>
    <xf numFmtId="3" fontId="5" fillId="26" borderId="6" xfId="0" applyNumberFormat="1" applyFont="1" applyFill="1" applyBorder="1" applyAlignment="1">
      <alignment vertical="center" wrapText="1"/>
    </xf>
    <xf numFmtId="9" fontId="4" fillId="14" borderId="6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23" fillId="14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4" fillId="14" borderId="12" xfId="0" applyNumberFormat="1" applyFont="1" applyFill="1" applyBorder="1" applyAlignment="1">
      <alignment vertical="center"/>
    </xf>
    <xf numFmtId="3" fontId="22" fillId="14" borderId="6" xfId="0" applyNumberFormat="1" applyFont="1" applyFill="1" applyBorder="1" applyAlignment="1">
      <alignment vertical="center"/>
    </xf>
    <xf numFmtId="3" fontId="25" fillId="26" borderId="29" xfId="0" applyNumberFormat="1" applyFont="1" applyFill="1" applyBorder="1" applyAlignment="1">
      <alignment vertical="center" wrapText="1"/>
    </xf>
    <xf numFmtId="40" fontId="4" fillId="26" borderId="1" xfId="0" applyNumberFormat="1" applyFont="1" applyFill="1" applyBorder="1" applyAlignment="1">
      <alignment horizontal="center" vertical="center" wrapText="1"/>
    </xf>
    <xf numFmtId="9" fontId="4" fillId="26" borderId="1" xfId="0" applyNumberFormat="1" applyFont="1" applyFill="1" applyBorder="1" applyAlignment="1">
      <alignment horizontal="center" vertical="center" wrapText="1"/>
    </xf>
    <xf numFmtId="40" fontId="4" fillId="26" borderId="2" xfId="0" applyNumberFormat="1" applyFont="1" applyFill="1" applyBorder="1" applyAlignment="1">
      <alignment horizontal="center" vertical="center" wrapText="1"/>
    </xf>
    <xf numFmtId="3" fontId="4" fillId="26" borderId="2" xfId="0" applyNumberFormat="1" applyFont="1" applyFill="1" applyBorder="1" applyAlignment="1">
      <alignment vertical="center" wrapText="1"/>
    </xf>
    <xf numFmtId="40" fontId="22" fillId="26" borderId="0" xfId="0" applyNumberFormat="1" applyFont="1" applyFill="1" applyBorder="1" applyAlignment="1">
      <alignment horizontal="center" vertical="center" wrapText="1"/>
    </xf>
    <xf numFmtId="9" fontId="4" fillId="26" borderId="0" xfId="0" applyNumberFormat="1" applyFont="1" applyFill="1" applyBorder="1" applyAlignment="1">
      <alignment horizontal="center" vertical="center" wrapText="1"/>
    </xf>
    <xf numFmtId="3" fontId="22" fillId="14" borderId="29" xfId="0" applyNumberFormat="1" applyFont="1" applyFill="1" applyBorder="1" applyAlignment="1">
      <alignment vertical="center" wrapText="1"/>
    </xf>
    <xf numFmtId="40" fontId="4" fillId="14" borderId="1" xfId="0" applyNumberFormat="1" applyFont="1" applyFill="1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 vertical="center" wrapText="1"/>
    </xf>
    <xf numFmtId="40" fontId="4" fillId="14" borderId="2" xfId="0" applyNumberFormat="1" applyFont="1" applyFill="1" applyBorder="1" applyAlignment="1">
      <alignment horizontal="center" vertical="center" wrapText="1"/>
    </xf>
    <xf numFmtId="3" fontId="4" fillId="14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40" fontId="14" fillId="0" borderId="3" xfId="0" applyNumberFormat="1" applyFont="1" applyBorder="1" applyAlignment="1">
      <alignment horizontal="center" vertical="center" wrapText="1"/>
    </xf>
    <xf numFmtId="9" fontId="14" fillId="0" borderId="3" xfId="0" applyNumberFormat="1" applyFont="1" applyBorder="1" applyAlignment="1">
      <alignment horizontal="center" vertical="center" wrapText="1"/>
    </xf>
    <xf numFmtId="9" fontId="0" fillId="0" borderId="0" xfId="0" applyNumberFormat="1" applyBorder="1" applyAlignment="1">
      <alignment wrapText="1"/>
    </xf>
    <xf numFmtId="167" fontId="25" fillId="26" borderId="0" xfId="0" applyNumberFormat="1" applyFont="1" applyFill="1" applyBorder="1" applyAlignment="1">
      <alignment horizontal="center" vertical="center" wrapText="1"/>
    </xf>
    <xf numFmtId="167" fontId="4" fillId="14" borderId="8" xfId="0" applyNumberFormat="1" applyFont="1" applyFill="1" applyBorder="1" applyAlignment="1">
      <alignment horizontal="center" vertical="center" wrapText="1"/>
    </xf>
    <xf numFmtId="167" fontId="4" fillId="14" borderId="9" xfId="0" applyNumberFormat="1" applyFont="1" applyFill="1" applyBorder="1" applyAlignment="1">
      <alignment horizontal="center" vertical="center" wrapText="1"/>
    </xf>
    <xf numFmtId="8" fontId="11" fillId="0" borderId="13" xfId="0" applyNumberFormat="1" applyFont="1" applyBorder="1" applyAlignment="1">
      <alignment horizontal="center" vertical="center" wrapText="1"/>
    </xf>
    <xf numFmtId="14" fontId="0" fillId="11" borderId="2" xfId="0" applyNumberFormat="1" applyFill="1" applyBorder="1"/>
    <xf numFmtId="0" fontId="0" fillId="11" borderId="1" xfId="0" applyFill="1" applyBorder="1"/>
    <xf numFmtId="0" fontId="0" fillId="11" borderId="5" xfId="0" applyFill="1" applyBorder="1"/>
    <xf numFmtId="0" fontId="0" fillId="4" borderId="5" xfId="0" applyFill="1" applyBorder="1"/>
    <xf numFmtId="164" fontId="0" fillId="11" borderId="5" xfId="0" applyNumberFormat="1" applyFill="1" applyBorder="1"/>
    <xf numFmtId="40" fontId="0" fillId="11" borderId="29" xfId="0" applyNumberFormat="1" applyFill="1" applyBorder="1"/>
    <xf numFmtId="167" fontId="4" fillId="14" borderId="0" xfId="0" applyNumberFormat="1" applyFont="1" applyFill="1" applyBorder="1" applyAlignment="1">
      <alignment horizontal="center" vertical="center" wrapText="1"/>
    </xf>
    <xf numFmtId="40" fontId="22" fillId="14" borderId="0" xfId="0" applyNumberFormat="1" applyFont="1" applyFill="1" applyBorder="1" applyAlignment="1">
      <alignment horizontal="center" vertical="center" wrapText="1"/>
    </xf>
    <xf numFmtId="9" fontId="4" fillId="14" borderId="0" xfId="0" applyNumberFormat="1" applyFont="1" applyFill="1" applyBorder="1" applyAlignment="1">
      <alignment horizontal="center" vertical="center" wrapText="1"/>
    </xf>
    <xf numFmtId="9" fontId="22" fillId="14" borderId="0" xfId="0" applyNumberFormat="1" applyFont="1" applyFill="1" applyBorder="1" applyAlignment="1">
      <alignment horizontal="center" vertical="center" wrapText="1"/>
    </xf>
    <xf numFmtId="3" fontId="22" fillId="14" borderId="7" xfId="0" applyNumberFormat="1" applyFont="1" applyFill="1" applyBorder="1" applyAlignment="1">
      <alignment vertical="center" wrapText="1"/>
    </xf>
    <xf numFmtId="40" fontId="2" fillId="0" borderId="0" xfId="0" applyNumberFormat="1" applyFont="1" applyBorder="1" applyAlignment="1">
      <alignment wrapText="1"/>
    </xf>
    <xf numFmtId="9" fontId="4" fillId="14" borderId="8" xfId="0" applyNumberFormat="1" applyFont="1" applyFill="1" applyBorder="1" applyAlignment="1">
      <alignment vertical="center" wrapText="1"/>
    </xf>
    <xf numFmtId="8" fontId="4" fillId="14" borderId="9" xfId="0" applyNumberFormat="1" applyFont="1" applyFill="1" applyBorder="1" applyAlignment="1">
      <alignment vertical="center" wrapText="1"/>
    </xf>
    <xf numFmtId="0" fontId="9" fillId="11" borderId="0" xfId="0" applyFont="1" applyFill="1"/>
    <xf numFmtId="2" fontId="22" fillId="14" borderId="6" xfId="0" applyNumberFormat="1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40" fontId="4" fillId="14" borderId="0" xfId="0" applyNumberFormat="1" applyFont="1" applyFill="1" applyBorder="1" applyAlignment="1">
      <alignment horizontal="center" vertical="center" wrapText="1"/>
    </xf>
    <xf numFmtId="40" fontId="23" fillId="14" borderId="0" xfId="0" applyNumberFormat="1" applyFont="1" applyFill="1" applyBorder="1" applyAlignment="1">
      <alignment horizontal="center" vertical="center" wrapText="1"/>
    </xf>
    <xf numFmtId="168" fontId="0" fillId="20" borderId="28" xfId="0" applyNumberFormat="1" applyFill="1" applyBorder="1"/>
    <xf numFmtId="168" fontId="0" fillId="19" borderId="2" xfId="0" applyNumberFormat="1" applyFill="1" applyBorder="1"/>
    <xf numFmtId="168" fontId="0" fillId="21" borderId="28" xfId="0" applyNumberFormat="1" applyFill="1" applyBorder="1"/>
    <xf numFmtId="168" fontId="0" fillId="22" borderId="28" xfId="0" applyNumberFormat="1" applyFill="1" applyBorder="1"/>
    <xf numFmtId="0" fontId="14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3" fontId="13" fillId="0" borderId="16" xfId="0" applyNumberFormat="1" applyFont="1" applyBorder="1" applyAlignment="1">
      <alignment horizontal="center" vertical="center" wrapText="1"/>
    </xf>
    <xf numFmtId="3" fontId="13" fillId="0" borderId="14" xfId="0" applyNumberFormat="1" applyFont="1" applyBorder="1" applyAlignment="1">
      <alignment horizontal="center" vertical="center" wrapText="1"/>
    </xf>
    <xf numFmtId="3" fontId="13" fillId="0" borderId="15" xfId="0" applyNumberFormat="1" applyFont="1" applyBorder="1" applyAlignment="1">
      <alignment horizontal="center" vertical="center" wrapText="1"/>
    </xf>
    <xf numFmtId="3" fontId="21" fillId="14" borderId="34" xfId="0" applyNumberFormat="1" applyFont="1" applyFill="1" applyBorder="1" applyAlignment="1">
      <alignment horizontal="center" vertical="center" wrapText="1"/>
    </xf>
    <xf numFmtId="3" fontId="21" fillId="14" borderId="14" xfId="0" applyNumberFormat="1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3" fontId="15" fillId="14" borderId="16" xfId="0" applyNumberFormat="1" applyFont="1" applyFill="1" applyBorder="1" applyAlignment="1">
      <alignment horizontal="center" vertical="center" wrapText="1"/>
    </xf>
    <xf numFmtId="3" fontId="15" fillId="14" borderId="14" xfId="0" applyNumberFormat="1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3" borderId="12" xfId="0" applyFont="1" applyFill="1" applyBorder="1" applyAlignment="1">
      <alignment horizontal="left" vertical="center" wrapText="1"/>
    </xf>
    <xf numFmtId="0" fontId="14" fillId="13" borderId="0" xfId="0" applyFont="1" applyFill="1" applyBorder="1" applyAlignment="1">
      <alignment horizontal="left" vertical="center" wrapText="1"/>
    </xf>
    <xf numFmtId="0" fontId="14" fillId="13" borderId="11" xfId="0" applyFont="1" applyFill="1" applyBorder="1" applyAlignment="1">
      <alignment horizontal="left" vertical="center" wrapText="1"/>
    </xf>
    <xf numFmtId="0" fontId="14" fillId="13" borderId="8" xfId="0" applyFont="1" applyFill="1" applyBorder="1" applyAlignment="1">
      <alignment horizontal="left" vertical="center" wrapText="1"/>
    </xf>
    <xf numFmtId="0" fontId="14" fillId="10" borderId="12" xfId="0" applyFont="1" applyFill="1" applyBorder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4" fillId="12" borderId="11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14" fillId="13" borderId="33" xfId="0" applyFont="1" applyFill="1" applyBorder="1" applyAlignment="1">
      <alignment horizontal="left" vertical="center" wrapText="1"/>
    </xf>
    <xf numFmtId="0" fontId="14" fillId="13" borderId="1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5">
    <cellStyle name="Comma" xfId="1" builtinId="3"/>
    <cellStyle name="Currency" xfId="3" builtinId="4"/>
    <cellStyle name="Heading 1" xfId="2" builtinId="16"/>
    <cellStyle name="Hyperlink" xfId="4" builtinId="8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FFCC"/>
      <color rgb="FFCC66FF"/>
      <color rgb="FF9933FF"/>
      <color rgb="FF0099FF"/>
      <color rgb="FF00FF00"/>
      <color rgb="FFCCDFA1"/>
      <color rgb="FFFFFFCC"/>
      <color rgb="FFFF7D7D"/>
      <color rgb="FFADF7F5"/>
      <color rgb="FF72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f273@cam.ac.uk" TargetMode="External"/><Relationship Id="rId1" Type="http://schemas.openxmlformats.org/officeDocument/2006/relationships/hyperlink" Target="mailto:vog20@cam.ac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f273@c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6"/>
  <sheetViews>
    <sheetView tabSelected="1" zoomScaleNormal="100" workbookViewId="0">
      <pane xSplit="7" ySplit="9" topLeftCell="H284" activePane="bottomRight" state="frozen"/>
      <selection pane="topRight" activeCell="C24" sqref="C24"/>
      <selection pane="bottomLeft" activeCell="C24" sqref="C24"/>
      <selection pane="bottomRight" activeCell="L305" sqref="L305"/>
    </sheetView>
  </sheetViews>
  <sheetFormatPr defaultRowHeight="14.4" x14ac:dyDescent="0.3"/>
  <cols>
    <col min="1" max="1" width="11.5546875" customWidth="1"/>
    <col min="2" max="2" width="39.44140625" bestFit="1" customWidth="1"/>
    <col min="3" max="3" width="13" bestFit="1" customWidth="1"/>
    <col min="4" max="4" width="4" customWidth="1"/>
    <col min="5" max="5" width="9.88671875" customWidth="1"/>
    <col min="6" max="6" width="11" customWidth="1"/>
    <col min="7" max="7" width="11.5546875" style="35" bestFit="1" customWidth="1"/>
    <col min="8" max="8" width="9.109375" customWidth="1"/>
    <col min="9" max="9" width="9.88671875" customWidth="1"/>
    <col min="10" max="10" width="10" bestFit="1" customWidth="1"/>
    <col min="11" max="11" width="9.44140625" customWidth="1"/>
    <col min="12" max="12" width="9.109375" bestFit="1" customWidth="1"/>
    <col min="13" max="13" width="7.88671875" customWidth="1"/>
    <col min="14" max="14" width="9.5546875" customWidth="1"/>
    <col min="15" max="15" width="9.5546875" bestFit="1" customWidth="1"/>
    <col min="16" max="16" width="14.33203125" customWidth="1"/>
    <col min="17" max="17" width="8.88671875" customWidth="1"/>
    <col min="18" max="18" width="10.6640625" customWidth="1"/>
    <col min="19" max="19" width="10.33203125" bestFit="1" customWidth="1"/>
    <col min="20" max="20" width="8.88671875" customWidth="1"/>
    <col min="21" max="21" width="9.88671875" customWidth="1"/>
    <col min="22" max="22" width="8.6640625" customWidth="1"/>
    <col min="23" max="23" width="8.109375" customWidth="1"/>
    <col min="24" max="24" width="10" bestFit="1" customWidth="1"/>
    <col min="25" max="25" width="10.33203125" customWidth="1"/>
    <col min="26" max="26" width="9.109375" customWidth="1"/>
    <col min="27" max="27" width="11.109375" customWidth="1"/>
    <col min="28" max="28" width="7.88671875" customWidth="1"/>
    <col min="29" max="29" width="9.109375" customWidth="1"/>
    <col min="30" max="30" width="10.5546875" customWidth="1"/>
    <col min="31" max="31" width="11.88671875" customWidth="1"/>
    <col min="32" max="32" width="10.33203125" customWidth="1"/>
    <col min="33" max="33" width="9" customWidth="1"/>
    <col min="34" max="34" width="10" customWidth="1"/>
    <col min="35" max="35" width="11.109375" customWidth="1"/>
    <col min="37" max="37" width="80.5546875" customWidth="1"/>
  </cols>
  <sheetData>
    <row r="1" spans="1:37" x14ac:dyDescent="0.3">
      <c r="B1" s="203" t="s">
        <v>0</v>
      </c>
      <c r="C1" s="203">
        <f>270+60</f>
        <v>330</v>
      </c>
      <c r="E1" s="203">
        <f>53-21</f>
        <v>32</v>
      </c>
      <c r="H1" s="60" t="s">
        <v>1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56"/>
      <c r="X1" s="60"/>
      <c r="Y1" s="60"/>
      <c r="Z1" s="60"/>
      <c r="AA1" s="60"/>
      <c r="AB1" s="60"/>
      <c r="AD1" s="36" t="s">
        <v>2</v>
      </c>
      <c r="AE1" s="36"/>
      <c r="AF1" s="36"/>
      <c r="AG1" s="36"/>
      <c r="AH1" s="36"/>
      <c r="AI1" s="36"/>
    </row>
    <row r="2" spans="1:37" x14ac:dyDescent="0.3">
      <c r="A2" s="61"/>
      <c r="B2" s="62" t="s">
        <v>3</v>
      </c>
      <c r="C2" s="63">
        <f ca="1">TODAY()</f>
        <v>44279</v>
      </c>
      <c r="D2" s="64"/>
      <c r="E2" s="65"/>
      <c r="F2" s="66"/>
      <c r="G2" s="67"/>
      <c r="H2" s="1" t="s">
        <v>4</v>
      </c>
      <c r="I2" s="68" t="s">
        <v>5</v>
      </c>
      <c r="J2" s="68" t="s">
        <v>6</v>
      </c>
      <c r="K2" s="68" t="s">
        <v>7</v>
      </c>
      <c r="L2" s="68" t="s">
        <v>8</v>
      </c>
      <c r="M2" s="68" t="s">
        <v>9</v>
      </c>
      <c r="N2" s="68" t="s">
        <v>10</v>
      </c>
      <c r="O2" s="68" t="s">
        <v>11</v>
      </c>
      <c r="P2" s="68" t="s">
        <v>12</v>
      </c>
      <c r="Q2" s="68" t="s">
        <v>13</v>
      </c>
      <c r="R2" s="68" t="s">
        <v>14</v>
      </c>
      <c r="S2" s="68" t="s">
        <v>15</v>
      </c>
      <c r="T2" s="68" t="s">
        <v>16</v>
      </c>
      <c r="U2" s="68" t="s">
        <v>17</v>
      </c>
      <c r="V2" s="68" t="s">
        <v>18</v>
      </c>
      <c r="W2" s="68" t="s">
        <v>19</v>
      </c>
      <c r="X2" s="68" t="s">
        <v>20</v>
      </c>
      <c r="Y2" s="68" t="s">
        <v>21</v>
      </c>
      <c r="Z2" s="68" t="s">
        <v>22</v>
      </c>
      <c r="AA2" s="68" t="s">
        <v>23</v>
      </c>
      <c r="AB2" s="68" t="s">
        <v>24</v>
      </c>
      <c r="AC2" s="2" t="s">
        <v>25</v>
      </c>
      <c r="AD2" s="69" t="s">
        <v>26</v>
      </c>
      <c r="AE2" s="69" t="s">
        <v>27</v>
      </c>
      <c r="AF2" s="69" t="s">
        <v>28</v>
      </c>
      <c r="AG2" s="69" t="s">
        <v>29</v>
      </c>
      <c r="AH2" s="69" t="s">
        <v>30</v>
      </c>
      <c r="AI2" s="69" t="s">
        <v>31</v>
      </c>
      <c r="AJ2" s="3"/>
      <c r="AK2" s="70"/>
    </row>
    <row r="3" spans="1:37" x14ac:dyDescent="0.3">
      <c r="A3" s="61"/>
      <c r="B3" s="227" t="s">
        <v>241</v>
      </c>
      <c r="C3" s="320">
        <v>3107.86</v>
      </c>
      <c r="D3" s="72"/>
      <c r="E3" s="65" t="s">
        <v>32</v>
      </c>
      <c r="F3" s="73"/>
      <c r="G3" s="74"/>
      <c r="H3" s="75">
        <f>SUM(H10:H356)</f>
        <v>3000</v>
      </c>
      <c r="I3" s="75">
        <f>SUM(I10:I356)</f>
        <v>13750</v>
      </c>
      <c r="J3" s="75">
        <f>SUM(J10:J356)</f>
        <v>3130</v>
      </c>
      <c r="K3" s="75">
        <f>SUM(K10:K356)</f>
        <v>1306</v>
      </c>
      <c r="L3" s="75">
        <f>SUM(L10:L356)</f>
        <v>5000</v>
      </c>
      <c r="M3" s="76">
        <f t="shared" ref="M3:AB3" si="0">-SUM(M10:M356)</f>
        <v>60</v>
      </c>
      <c r="N3" s="76">
        <f t="shared" si="0"/>
        <v>3786.04</v>
      </c>
      <c r="O3" s="76">
        <f t="shared" si="0"/>
        <v>1465</v>
      </c>
      <c r="P3" s="76">
        <f t="shared" si="0"/>
        <v>5800.3200000000006</v>
      </c>
      <c r="Q3" s="76">
        <f t="shared" si="0"/>
        <v>3047.4500000000003</v>
      </c>
      <c r="R3" s="76">
        <f t="shared" si="0"/>
        <v>195</v>
      </c>
      <c r="S3" s="76">
        <f t="shared" si="0"/>
        <v>5592.7099999999991</v>
      </c>
      <c r="T3" s="76">
        <f t="shared" si="0"/>
        <v>573.20000000000005</v>
      </c>
      <c r="U3" s="76">
        <f t="shared" si="0"/>
        <v>6576.69</v>
      </c>
      <c r="V3" s="76">
        <f t="shared" si="0"/>
        <v>125</v>
      </c>
      <c r="W3" s="76">
        <f t="shared" si="0"/>
        <v>123.33</v>
      </c>
      <c r="X3" s="76">
        <f t="shared" si="0"/>
        <v>547.14</v>
      </c>
      <c r="Y3" s="76">
        <f t="shared" si="0"/>
        <v>487.3</v>
      </c>
      <c r="Z3" s="76">
        <f t="shared" si="0"/>
        <v>85</v>
      </c>
      <c r="AA3" s="76">
        <f t="shared" si="0"/>
        <v>1039.8499999999999</v>
      </c>
      <c r="AB3" s="76">
        <f t="shared" si="0"/>
        <v>241.21999999999997</v>
      </c>
      <c r="AC3" s="4"/>
      <c r="AD3" s="77">
        <f>SUM(AD10:AD356)</f>
        <v>12845.79</v>
      </c>
      <c r="AE3" s="77">
        <f>-SUM(AE10:AE356)</f>
        <v>3000</v>
      </c>
      <c r="AF3" s="77">
        <f>-SUM(AF10:AF356)</f>
        <v>0</v>
      </c>
      <c r="AG3" s="77">
        <f>-SUM(AG10:AG356)</f>
        <v>0</v>
      </c>
      <c r="AH3" s="77">
        <f>-SUM(AH10:AH356)</f>
        <v>0</v>
      </c>
      <c r="AI3" s="77">
        <f>-SUM(AI10:AI356)</f>
        <v>0</v>
      </c>
      <c r="AJ3" s="5"/>
      <c r="AK3" s="78"/>
    </row>
    <row r="4" spans="1:37" x14ac:dyDescent="0.3">
      <c r="A4" s="61"/>
      <c r="B4" s="230" t="s">
        <v>242</v>
      </c>
      <c r="C4" s="321">
        <f>INDEX(F10:F356, MATCH(99^20, F10:F356))</f>
        <v>1654.7800000000025</v>
      </c>
      <c r="D4" s="72"/>
      <c r="E4" s="65" t="s">
        <v>33</v>
      </c>
      <c r="F4" s="73"/>
      <c r="G4" s="74"/>
      <c r="H4" s="79">
        <v>0</v>
      </c>
      <c r="I4" s="80">
        <v>13750</v>
      </c>
      <c r="J4" s="80">
        <v>3600</v>
      </c>
      <c r="K4" s="80">
        <v>3500</v>
      </c>
      <c r="L4" s="80">
        <v>5000</v>
      </c>
      <c r="M4" s="80">
        <v>72</v>
      </c>
      <c r="N4" s="80">
        <v>3800</v>
      </c>
      <c r="O4" s="80">
        <v>1600</v>
      </c>
      <c r="P4" s="80">
        <v>6250</v>
      </c>
      <c r="Q4" s="80">
        <v>5000</v>
      </c>
      <c r="R4" s="80">
        <v>200</v>
      </c>
      <c r="S4" s="80">
        <v>5000</v>
      </c>
      <c r="T4" s="80">
        <v>1000</v>
      </c>
      <c r="U4" s="80">
        <v>6500</v>
      </c>
      <c r="V4" s="80">
        <v>300</v>
      </c>
      <c r="W4" s="80">
        <v>200</v>
      </c>
      <c r="X4" s="80">
        <v>450</v>
      </c>
      <c r="Y4" s="80">
        <v>325</v>
      </c>
      <c r="Z4" s="80">
        <v>350</v>
      </c>
      <c r="AA4" s="80">
        <v>0</v>
      </c>
      <c r="AB4" s="80">
        <v>500</v>
      </c>
      <c r="AC4" s="6"/>
      <c r="AD4" s="81">
        <v>12000</v>
      </c>
      <c r="AE4" s="81">
        <v>0</v>
      </c>
      <c r="AF4" s="77">
        <f>-SUM(AF12:AF240)</f>
        <v>0</v>
      </c>
      <c r="AG4" s="81">
        <v>0</v>
      </c>
      <c r="AH4" s="81">
        <v>2000</v>
      </c>
      <c r="AI4" s="81">
        <v>300</v>
      </c>
      <c r="AJ4" s="5"/>
      <c r="AK4" s="78">
        <f>107.47+1500+750</f>
        <v>2357.4700000000003</v>
      </c>
    </row>
    <row r="5" spans="1:37" x14ac:dyDescent="0.3">
      <c r="A5" s="61"/>
      <c r="B5" s="228" t="s">
        <v>240</v>
      </c>
      <c r="C5" s="322">
        <v>99375.14</v>
      </c>
      <c r="D5" s="82"/>
      <c r="E5" s="83" t="s">
        <v>34</v>
      </c>
      <c r="F5" s="84"/>
      <c r="G5" s="85"/>
      <c r="H5" s="86" t="str">
        <f t="shared" ref="H5:AB5" si="1">IF(H4=0,"-",(H3/H4))</f>
        <v>-</v>
      </c>
      <c r="I5" s="87">
        <f t="shared" si="1"/>
        <v>1</v>
      </c>
      <c r="J5" s="87">
        <f t="shared" si="1"/>
        <v>0.86944444444444446</v>
      </c>
      <c r="K5" s="87">
        <f t="shared" si="1"/>
        <v>0.37314285714285716</v>
      </c>
      <c r="L5" s="87">
        <f t="shared" si="1"/>
        <v>1</v>
      </c>
      <c r="M5" s="87">
        <f t="shared" si="1"/>
        <v>0.83333333333333337</v>
      </c>
      <c r="N5" s="87">
        <f t="shared" si="1"/>
        <v>0.99632631578947373</v>
      </c>
      <c r="O5" s="87">
        <f t="shared" si="1"/>
        <v>0.91562500000000002</v>
      </c>
      <c r="P5" s="87">
        <f t="shared" si="1"/>
        <v>0.92805120000000008</v>
      </c>
      <c r="Q5" s="87">
        <f t="shared" si="1"/>
        <v>0.60949000000000009</v>
      </c>
      <c r="R5" s="87">
        <f t="shared" si="1"/>
        <v>0.97499999999999998</v>
      </c>
      <c r="S5" s="87">
        <f t="shared" si="1"/>
        <v>1.1185419999999999</v>
      </c>
      <c r="T5" s="87">
        <f t="shared" si="1"/>
        <v>0.57320000000000004</v>
      </c>
      <c r="U5" s="87">
        <f t="shared" si="1"/>
        <v>1.0117984615384614</v>
      </c>
      <c r="V5" s="87">
        <f t="shared" si="1"/>
        <v>0.41666666666666669</v>
      </c>
      <c r="W5" s="87">
        <f t="shared" si="1"/>
        <v>0.61665000000000003</v>
      </c>
      <c r="X5" s="87">
        <f t="shared" si="1"/>
        <v>1.2158666666666667</v>
      </c>
      <c r="Y5" s="87">
        <f t="shared" si="1"/>
        <v>1.4993846153846153</v>
      </c>
      <c r="Z5" s="87">
        <f t="shared" si="1"/>
        <v>0.24285714285714285</v>
      </c>
      <c r="AA5" s="87" t="str">
        <f t="shared" si="1"/>
        <v>-</v>
      </c>
      <c r="AB5" s="87">
        <f t="shared" si="1"/>
        <v>0.48243999999999992</v>
      </c>
      <c r="AC5" s="7"/>
      <c r="AD5" s="88">
        <f t="shared" ref="AD5:AI5" si="2">IF(AD4=0,"-",(AD3/AD4))</f>
        <v>1.0704825</v>
      </c>
      <c r="AE5" s="88" t="str">
        <f t="shared" si="2"/>
        <v>-</v>
      </c>
      <c r="AF5" s="88" t="str">
        <f t="shared" si="2"/>
        <v>-</v>
      </c>
      <c r="AG5" s="88" t="str">
        <f t="shared" si="2"/>
        <v>-</v>
      </c>
      <c r="AH5" s="88">
        <f t="shared" si="2"/>
        <v>0</v>
      </c>
      <c r="AI5" s="88">
        <f t="shared" si="2"/>
        <v>0</v>
      </c>
      <c r="AJ5" s="8"/>
      <c r="AK5" s="89"/>
    </row>
    <row r="6" spans="1:37" x14ac:dyDescent="0.3">
      <c r="A6" s="61"/>
      <c r="B6" s="229" t="s">
        <v>243</v>
      </c>
      <c r="C6" s="323">
        <f>INDEX(G10:G356, MATCH(99^20, G10:G356))</f>
        <v>109220.93</v>
      </c>
      <c r="D6" s="72"/>
      <c r="E6" s="65" t="s">
        <v>35</v>
      </c>
      <c r="F6" s="73"/>
      <c r="G6" s="74"/>
      <c r="H6" s="79">
        <f t="shared" ref="H6:AB6" si="3">(H4-H3)</f>
        <v>-3000</v>
      </c>
      <c r="I6" s="80">
        <f t="shared" si="3"/>
        <v>0</v>
      </c>
      <c r="J6" s="80">
        <f t="shared" si="3"/>
        <v>470</v>
      </c>
      <c r="K6" s="80">
        <f t="shared" si="3"/>
        <v>2194</v>
      </c>
      <c r="L6" s="80">
        <f t="shared" si="3"/>
        <v>0</v>
      </c>
      <c r="M6" s="80">
        <f t="shared" si="3"/>
        <v>12</v>
      </c>
      <c r="N6" s="80">
        <f t="shared" si="3"/>
        <v>13.960000000000036</v>
      </c>
      <c r="O6" s="80">
        <f t="shared" si="3"/>
        <v>135</v>
      </c>
      <c r="P6" s="80">
        <f t="shared" si="3"/>
        <v>449.67999999999938</v>
      </c>
      <c r="Q6" s="80">
        <f t="shared" si="3"/>
        <v>1952.5499999999997</v>
      </c>
      <c r="R6" s="80">
        <f t="shared" si="3"/>
        <v>5</v>
      </c>
      <c r="S6" s="80">
        <f t="shared" si="3"/>
        <v>-592.70999999999913</v>
      </c>
      <c r="T6" s="80">
        <f t="shared" si="3"/>
        <v>426.79999999999995</v>
      </c>
      <c r="U6" s="80">
        <f t="shared" si="3"/>
        <v>-76.6899999999996</v>
      </c>
      <c r="V6" s="80">
        <f t="shared" si="3"/>
        <v>175</v>
      </c>
      <c r="W6" s="80">
        <f t="shared" si="3"/>
        <v>76.67</v>
      </c>
      <c r="X6" s="80">
        <f t="shared" si="3"/>
        <v>-97.139999999999986</v>
      </c>
      <c r="Y6" s="80">
        <f t="shared" si="3"/>
        <v>-162.30000000000001</v>
      </c>
      <c r="Z6" s="80">
        <f t="shared" si="3"/>
        <v>265</v>
      </c>
      <c r="AA6" s="80">
        <f t="shared" si="3"/>
        <v>-1039.8499999999999</v>
      </c>
      <c r="AB6" s="80">
        <f t="shared" si="3"/>
        <v>258.78000000000003</v>
      </c>
      <c r="AC6" s="6"/>
      <c r="AD6" s="81">
        <f t="shared" ref="AD6:AI6" si="4">(AD4-AD3)</f>
        <v>-845.79000000000087</v>
      </c>
      <c r="AE6" s="81">
        <f t="shared" si="4"/>
        <v>-3000</v>
      </c>
      <c r="AF6" s="81">
        <f t="shared" si="4"/>
        <v>0</v>
      </c>
      <c r="AG6" s="81">
        <f t="shared" si="4"/>
        <v>0</v>
      </c>
      <c r="AH6" s="81">
        <f t="shared" si="4"/>
        <v>2000</v>
      </c>
      <c r="AI6" s="81">
        <f t="shared" si="4"/>
        <v>300</v>
      </c>
      <c r="AJ6" s="5"/>
      <c r="AK6" s="78"/>
    </row>
    <row r="7" spans="1:37" x14ac:dyDescent="0.3">
      <c r="A7" s="90"/>
      <c r="B7" s="91" t="s">
        <v>36</v>
      </c>
      <c r="C7" s="92">
        <f>ABS(SUMIF(D10:D314,"UNCASHED",D10:D314))</f>
        <v>0</v>
      </c>
      <c r="D7" s="93"/>
      <c r="E7" s="94" t="s">
        <v>37</v>
      </c>
      <c r="F7" s="95"/>
      <c r="G7" s="96"/>
      <c r="H7" s="97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">
        <f>-SUM(AC10:AC239)</f>
        <v>0</v>
      </c>
      <c r="AD7" s="99"/>
      <c r="AE7" s="99"/>
      <c r="AF7" s="99"/>
      <c r="AG7" s="99"/>
      <c r="AH7" s="99"/>
      <c r="AI7" s="99"/>
      <c r="AJ7" s="5"/>
      <c r="AK7" s="78"/>
    </row>
    <row r="8" spans="1:37" x14ac:dyDescent="0.3">
      <c r="A8" s="71"/>
      <c r="B8" s="71"/>
      <c r="C8" s="71"/>
      <c r="D8" s="71"/>
      <c r="E8" s="71"/>
      <c r="F8" s="71"/>
      <c r="G8" s="10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11" t="s">
        <v>38</v>
      </c>
      <c r="AD8" s="36"/>
      <c r="AE8" s="36"/>
      <c r="AF8" s="36"/>
      <c r="AG8" s="36"/>
      <c r="AH8" s="36"/>
      <c r="AI8" s="36"/>
      <c r="AJ8" s="12"/>
      <c r="AK8" s="101"/>
    </row>
    <row r="9" spans="1:37" x14ac:dyDescent="0.3">
      <c r="A9" s="102" t="s">
        <v>39</v>
      </c>
      <c r="B9" s="103" t="s">
        <v>40</v>
      </c>
      <c r="C9" s="103" t="s">
        <v>41</v>
      </c>
      <c r="D9" s="104" t="s">
        <v>42</v>
      </c>
      <c r="E9" s="102" t="s">
        <v>43</v>
      </c>
      <c r="F9" s="103" t="s">
        <v>44</v>
      </c>
      <c r="G9" s="103" t="s">
        <v>45</v>
      </c>
      <c r="H9" s="1" t="s">
        <v>4</v>
      </c>
      <c r="I9" s="68" t="s">
        <v>46</v>
      </c>
      <c r="J9" s="68" t="s">
        <v>47</v>
      </c>
      <c r="K9" s="68" t="s">
        <v>7</v>
      </c>
      <c r="L9" s="68" t="s">
        <v>8</v>
      </c>
      <c r="M9" s="68" t="s">
        <v>9</v>
      </c>
      <c r="N9" s="68" t="s">
        <v>10</v>
      </c>
      <c r="O9" s="68" t="s">
        <v>11</v>
      </c>
      <c r="P9" s="68" t="s">
        <v>48</v>
      </c>
      <c r="Q9" s="68" t="s">
        <v>13</v>
      </c>
      <c r="R9" s="68" t="s">
        <v>14</v>
      </c>
      <c r="S9" s="68" t="s">
        <v>15</v>
      </c>
      <c r="T9" s="68" t="s">
        <v>16</v>
      </c>
      <c r="U9" s="68" t="s">
        <v>17</v>
      </c>
      <c r="V9" s="68" t="s">
        <v>18</v>
      </c>
      <c r="W9" s="68" t="s">
        <v>19</v>
      </c>
      <c r="X9" s="68" t="s">
        <v>20</v>
      </c>
      <c r="Y9" s="68" t="s">
        <v>21</v>
      </c>
      <c r="Z9" s="68" t="s">
        <v>22</v>
      </c>
      <c r="AA9" s="68" t="s">
        <v>23</v>
      </c>
      <c r="AB9" s="68" t="s">
        <v>24</v>
      </c>
      <c r="AC9" s="2" t="s">
        <v>25</v>
      </c>
      <c r="AD9" s="69" t="s">
        <v>26</v>
      </c>
      <c r="AE9" s="69" t="s">
        <v>27</v>
      </c>
      <c r="AF9" s="69" t="s">
        <v>28</v>
      </c>
      <c r="AG9" s="69" t="s">
        <v>29</v>
      </c>
      <c r="AH9" s="69" t="s">
        <v>30</v>
      </c>
      <c r="AI9" s="69" t="s">
        <v>31</v>
      </c>
      <c r="AJ9" s="10" t="s">
        <v>49</v>
      </c>
      <c r="AK9" s="105" t="s">
        <v>50</v>
      </c>
    </row>
    <row r="10" spans="1:37" x14ac:dyDescent="0.3">
      <c r="A10" s="100"/>
      <c r="B10" s="103" t="s">
        <v>40</v>
      </c>
      <c r="C10" s="106"/>
      <c r="D10" s="107"/>
      <c r="E10" s="108"/>
      <c r="F10" s="204">
        <f>Current_account_balance</f>
        <v>3107.86</v>
      </c>
      <c r="G10" s="109">
        <f>Capital_Account_Balance</f>
        <v>99375.14</v>
      </c>
      <c r="H10" s="110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2"/>
      <c r="AD10" s="113"/>
      <c r="AE10" s="113"/>
      <c r="AF10" s="113"/>
      <c r="AG10" s="113"/>
      <c r="AH10" s="113"/>
      <c r="AI10" s="113"/>
      <c r="AJ10" s="114"/>
      <c r="AK10" s="115"/>
    </row>
    <row r="11" spans="1:37" x14ac:dyDescent="0.3">
      <c r="A11" s="127">
        <v>43705</v>
      </c>
      <c r="B11" s="222" t="s">
        <v>131</v>
      </c>
      <c r="C11" s="106" t="s">
        <v>116</v>
      </c>
      <c r="D11" s="107"/>
      <c r="E11" s="108">
        <v>-372.95</v>
      </c>
      <c r="F11" s="204"/>
      <c r="G11" s="117"/>
      <c r="H11" s="220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>
        <v>-372.95</v>
      </c>
      <c r="AB11" s="124"/>
      <c r="AC11" s="125"/>
      <c r="AD11" s="126"/>
      <c r="AE11" s="126"/>
      <c r="AF11" s="126"/>
      <c r="AG11" s="126"/>
      <c r="AH11" s="126"/>
      <c r="AI11" s="126"/>
      <c r="AJ11" s="221"/>
      <c r="AK11" s="123"/>
    </row>
    <row r="12" spans="1:37" x14ac:dyDescent="0.3">
      <c r="A12" s="219">
        <v>43711</v>
      </c>
      <c r="B12" s="106" t="s">
        <v>115</v>
      </c>
      <c r="C12" s="106" t="s">
        <v>116</v>
      </c>
      <c r="D12" s="107" t="s">
        <v>117</v>
      </c>
      <c r="E12" s="108">
        <v>10</v>
      </c>
      <c r="F12" s="204">
        <f>IF(E12=0,"",IF(D12&gt;0,IF(D12="CASH",F10,IF(D12="UNCASHED",F10,IF(D12="DONATION",F10,F10+E12))),F10))</f>
        <v>3117.86</v>
      </c>
      <c r="G12" s="117">
        <f>IF(B12=0, " ", G10+SUM(AD12:AI12))</f>
        <v>99375.14</v>
      </c>
      <c r="H12" s="118"/>
      <c r="I12" s="119"/>
      <c r="J12" s="119">
        <v>10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  <c r="AD12" s="121"/>
      <c r="AE12" s="121"/>
      <c r="AF12" s="121"/>
      <c r="AG12" s="121"/>
      <c r="AH12" s="121"/>
      <c r="AI12" s="121"/>
      <c r="AJ12" s="122"/>
      <c r="AK12" s="123"/>
    </row>
    <row r="13" spans="1:37" x14ac:dyDescent="0.3">
      <c r="A13" s="127">
        <v>43712</v>
      </c>
      <c r="B13" s="106" t="s">
        <v>119</v>
      </c>
      <c r="C13" s="106" t="s">
        <v>116</v>
      </c>
      <c r="D13" s="107" t="s">
        <v>117</v>
      </c>
      <c r="E13" s="108">
        <v>-525</v>
      </c>
      <c r="F13" s="204">
        <f t="shared" ref="F13:F14" si="5">IF(E13=0,"",IF(D13&gt;0,IF(D13="CASH",F12,IF(D13="UNCASHED",F12,IF(D13="DONATION",F12,F12+E13))),F12))</f>
        <v>2592.86</v>
      </c>
      <c r="G13" s="117">
        <f t="shared" ref="G13:G69" si="6">IF(B13=0, " ", G12+SUM(AD13:AI13))</f>
        <v>99375.14</v>
      </c>
      <c r="H13" s="118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>
        <v>-525</v>
      </c>
      <c r="U13" s="119"/>
      <c r="V13" s="119"/>
      <c r="W13" s="119"/>
      <c r="X13" s="119"/>
      <c r="Y13" s="119"/>
      <c r="Z13" s="119"/>
      <c r="AA13" s="119"/>
      <c r="AB13" s="119"/>
      <c r="AC13" s="120"/>
      <c r="AD13" s="121"/>
      <c r="AE13" s="121"/>
      <c r="AF13" s="121"/>
      <c r="AG13" s="121"/>
      <c r="AH13" s="121"/>
      <c r="AI13" s="121"/>
      <c r="AJ13" s="122"/>
      <c r="AK13" s="123"/>
    </row>
    <row r="14" spans="1:37" x14ac:dyDescent="0.3">
      <c r="A14" s="127">
        <v>43712</v>
      </c>
      <c r="B14" s="106" t="s">
        <v>120</v>
      </c>
      <c r="C14" s="106" t="s">
        <v>116</v>
      </c>
      <c r="D14" s="107" t="s">
        <v>117</v>
      </c>
      <c r="E14" s="108">
        <v>-750</v>
      </c>
      <c r="F14" s="204">
        <f t="shared" si="5"/>
        <v>1842.8600000000001</v>
      </c>
      <c r="G14" s="117">
        <f t="shared" si="6"/>
        <v>99375.14</v>
      </c>
      <c r="H14" s="118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>
        <v>-750</v>
      </c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1"/>
      <c r="AE14" s="121"/>
      <c r="AF14" s="121"/>
      <c r="AG14" s="121"/>
      <c r="AH14" s="121"/>
      <c r="AI14" s="121"/>
      <c r="AJ14" s="122"/>
      <c r="AK14" s="123"/>
    </row>
    <row r="15" spans="1:37" x14ac:dyDescent="0.3">
      <c r="A15" s="127">
        <v>43712</v>
      </c>
      <c r="B15" s="106" t="s">
        <v>118</v>
      </c>
      <c r="C15" s="106" t="s">
        <v>116</v>
      </c>
      <c r="D15" s="107" t="s">
        <v>117</v>
      </c>
      <c r="E15" s="108">
        <v>-411.28</v>
      </c>
      <c r="F15" s="204">
        <f t="shared" ref="F15:F77" si="7">IF(E15=0,"",IF(D15&gt;0,IF(D15="CASH",F14,IF(D15="UNCASHED",F14,IF(D15="DONATION",F14,F14+E15))),F14))</f>
        <v>1431.5800000000002</v>
      </c>
      <c r="G15" s="117">
        <f t="shared" si="6"/>
        <v>99375.14</v>
      </c>
      <c r="H15" s="118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>
        <v>-411.28</v>
      </c>
      <c r="V15" s="119"/>
      <c r="W15" s="119"/>
      <c r="X15" s="119"/>
      <c r="Y15" s="119"/>
      <c r="Z15" s="119"/>
      <c r="AA15" s="119"/>
      <c r="AB15" s="119"/>
      <c r="AC15" s="120"/>
      <c r="AD15" s="121"/>
      <c r="AE15" s="121"/>
      <c r="AF15" s="121"/>
      <c r="AG15" s="121"/>
      <c r="AH15" s="121"/>
      <c r="AI15" s="121"/>
      <c r="AJ15" s="122"/>
      <c r="AK15" s="123"/>
    </row>
    <row r="16" spans="1:37" x14ac:dyDescent="0.3">
      <c r="A16" s="127">
        <v>43716</v>
      </c>
      <c r="B16" s="106" t="s">
        <v>121</v>
      </c>
      <c r="C16" s="106" t="s">
        <v>116</v>
      </c>
      <c r="D16" s="107" t="s">
        <v>117</v>
      </c>
      <c r="E16" s="108">
        <v>-6</v>
      </c>
      <c r="F16" s="204">
        <f t="shared" si="7"/>
        <v>1425.5800000000002</v>
      </c>
      <c r="G16" s="117">
        <f t="shared" si="6"/>
        <v>99375.14</v>
      </c>
      <c r="H16" s="118"/>
      <c r="I16" s="119"/>
      <c r="J16" s="119"/>
      <c r="K16" s="119"/>
      <c r="L16" s="119"/>
      <c r="M16" s="119">
        <v>-6</v>
      </c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  <c r="AD16" s="121"/>
      <c r="AE16" s="121"/>
      <c r="AF16" s="121"/>
      <c r="AG16" s="121"/>
      <c r="AH16" s="121"/>
      <c r="AI16" s="121"/>
      <c r="AJ16" s="122"/>
      <c r="AK16" s="123"/>
    </row>
    <row r="17" spans="1:37" x14ac:dyDescent="0.3">
      <c r="A17" s="127">
        <v>43717</v>
      </c>
      <c r="B17" s="106" t="s">
        <v>122</v>
      </c>
      <c r="C17" s="106" t="s">
        <v>116</v>
      </c>
      <c r="D17" s="107" t="s">
        <v>117</v>
      </c>
      <c r="E17" s="108">
        <v>45</v>
      </c>
      <c r="F17" s="204">
        <f t="shared" si="7"/>
        <v>1470.5800000000002</v>
      </c>
      <c r="G17" s="117">
        <f t="shared" si="6"/>
        <v>99375.14</v>
      </c>
      <c r="H17" s="118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>
        <v>45</v>
      </c>
      <c r="AB17" s="119"/>
      <c r="AC17" s="120"/>
      <c r="AD17" s="121"/>
      <c r="AE17" s="121"/>
      <c r="AF17" s="121"/>
      <c r="AG17" s="121"/>
      <c r="AH17" s="121"/>
      <c r="AI17" s="121"/>
      <c r="AJ17" s="122"/>
      <c r="AK17" s="123"/>
    </row>
    <row r="18" spans="1:37" x14ac:dyDescent="0.3">
      <c r="A18" s="127">
        <v>43717</v>
      </c>
      <c r="B18" s="106" t="s">
        <v>123</v>
      </c>
      <c r="C18" s="106" t="s">
        <v>116</v>
      </c>
      <c r="D18" s="107" t="s">
        <v>117</v>
      </c>
      <c r="E18" s="108">
        <v>45</v>
      </c>
      <c r="F18" s="204">
        <f t="shared" si="7"/>
        <v>1515.5800000000002</v>
      </c>
      <c r="G18" s="117">
        <f t="shared" si="6"/>
        <v>99375.14</v>
      </c>
      <c r="H18" s="118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>
        <v>45</v>
      </c>
      <c r="AB18" s="119"/>
      <c r="AC18" s="120"/>
      <c r="AD18" s="121"/>
      <c r="AE18" s="121"/>
      <c r="AF18" s="121"/>
      <c r="AG18" s="121"/>
      <c r="AH18" s="121"/>
      <c r="AI18" s="121"/>
      <c r="AJ18" s="122"/>
      <c r="AK18" s="123"/>
    </row>
    <row r="19" spans="1:37" x14ac:dyDescent="0.3">
      <c r="A19" s="127">
        <v>43718</v>
      </c>
      <c r="B19" s="106" t="s">
        <v>124</v>
      </c>
      <c r="C19" s="106" t="s">
        <v>116</v>
      </c>
      <c r="D19" s="107" t="s">
        <v>117</v>
      </c>
      <c r="E19" s="108">
        <v>-48.99</v>
      </c>
      <c r="F19" s="204">
        <f t="shared" si="7"/>
        <v>1466.5900000000001</v>
      </c>
      <c r="G19" s="117">
        <f t="shared" si="6"/>
        <v>99375.14</v>
      </c>
      <c r="H19" s="118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>
        <v>-48.99</v>
      </c>
      <c r="Y19" s="124"/>
      <c r="Z19" s="124"/>
      <c r="AA19" s="119"/>
      <c r="AB19" s="124"/>
      <c r="AC19" s="125"/>
      <c r="AD19" s="126"/>
      <c r="AE19" s="126"/>
      <c r="AF19" s="126"/>
      <c r="AG19" s="126"/>
      <c r="AH19" s="126"/>
      <c r="AI19" s="126"/>
      <c r="AJ19" s="122"/>
      <c r="AK19" s="123"/>
    </row>
    <row r="20" spans="1:37" x14ac:dyDescent="0.3">
      <c r="A20" s="127">
        <v>43720</v>
      </c>
      <c r="B20" s="106" t="s">
        <v>125</v>
      </c>
      <c r="C20" s="106" t="s">
        <v>116</v>
      </c>
      <c r="D20" s="107" t="s">
        <v>117</v>
      </c>
      <c r="E20" s="108">
        <v>45</v>
      </c>
      <c r="F20" s="204">
        <f t="shared" si="7"/>
        <v>1511.5900000000001</v>
      </c>
      <c r="G20" s="117">
        <f t="shared" si="6"/>
        <v>99375.14</v>
      </c>
      <c r="H20" s="11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19">
        <v>45</v>
      </c>
      <c r="AB20" s="13"/>
      <c r="AC20" s="14"/>
      <c r="AD20" s="128"/>
      <c r="AE20" s="128"/>
      <c r="AF20" s="128"/>
      <c r="AG20" s="128"/>
      <c r="AH20" s="128"/>
      <c r="AI20" s="128"/>
      <c r="AJ20" s="122"/>
      <c r="AK20" s="123"/>
    </row>
    <row r="21" spans="1:37" x14ac:dyDescent="0.3">
      <c r="A21" s="127">
        <v>43724</v>
      </c>
      <c r="B21" s="106" t="s">
        <v>127</v>
      </c>
      <c r="C21" s="106" t="s">
        <v>116</v>
      </c>
      <c r="D21" s="107" t="s">
        <v>117</v>
      </c>
      <c r="E21" s="108">
        <v>10</v>
      </c>
      <c r="F21" s="204">
        <f t="shared" si="7"/>
        <v>1521.5900000000001</v>
      </c>
      <c r="G21" s="117">
        <f t="shared" si="6"/>
        <v>99375.14</v>
      </c>
      <c r="H21" s="118"/>
      <c r="I21" s="13"/>
      <c r="J21" s="13"/>
      <c r="K21" s="13">
        <v>10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19"/>
      <c r="AB21" s="13"/>
      <c r="AC21" s="14"/>
      <c r="AD21" s="128"/>
      <c r="AE21" s="128"/>
      <c r="AF21" s="128"/>
      <c r="AG21" s="128"/>
      <c r="AH21" s="128"/>
      <c r="AI21" s="128"/>
      <c r="AJ21" s="122"/>
      <c r="AK21" s="123"/>
    </row>
    <row r="22" spans="1:37" x14ac:dyDescent="0.3">
      <c r="A22" s="127">
        <v>43724</v>
      </c>
      <c r="B22" s="106" t="s">
        <v>126</v>
      </c>
      <c r="C22" s="106" t="s">
        <v>116</v>
      </c>
      <c r="D22" s="107" t="s">
        <v>117</v>
      </c>
      <c r="E22" s="108">
        <v>45</v>
      </c>
      <c r="F22" s="204">
        <f t="shared" si="7"/>
        <v>1566.5900000000001</v>
      </c>
      <c r="G22" s="117">
        <f t="shared" si="6"/>
        <v>99375.14</v>
      </c>
      <c r="H22" s="11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19">
        <v>45</v>
      </c>
      <c r="AB22" s="13"/>
      <c r="AC22" s="14"/>
      <c r="AD22" s="128"/>
      <c r="AE22" s="128"/>
      <c r="AF22" s="128"/>
      <c r="AG22" s="128"/>
      <c r="AH22" s="128"/>
      <c r="AI22" s="128"/>
      <c r="AJ22" s="122"/>
      <c r="AK22" s="123"/>
    </row>
    <row r="23" spans="1:37" x14ac:dyDescent="0.3">
      <c r="A23" s="127">
        <v>43726</v>
      </c>
      <c r="B23" s="106" t="s">
        <v>128</v>
      </c>
      <c r="C23" s="106" t="s">
        <v>116</v>
      </c>
      <c r="D23" s="107" t="s">
        <v>117</v>
      </c>
      <c r="E23" s="108">
        <v>10</v>
      </c>
      <c r="F23" s="204">
        <f t="shared" si="7"/>
        <v>1576.5900000000001</v>
      </c>
      <c r="G23" s="117">
        <f t="shared" si="6"/>
        <v>99375.14</v>
      </c>
      <c r="H23" s="118"/>
      <c r="I23" s="13"/>
      <c r="J23" s="13"/>
      <c r="K23" s="13">
        <v>10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19"/>
      <c r="AB23" s="13"/>
      <c r="AC23" s="14"/>
      <c r="AD23" s="128"/>
      <c r="AE23" s="128"/>
      <c r="AF23" s="128"/>
      <c r="AG23" s="128"/>
      <c r="AH23" s="128"/>
      <c r="AI23" s="128"/>
      <c r="AJ23" s="122"/>
      <c r="AK23" s="123"/>
    </row>
    <row r="24" spans="1:37" x14ac:dyDescent="0.3">
      <c r="A24" s="127">
        <v>43734</v>
      </c>
      <c r="B24" s="106" t="s">
        <v>129</v>
      </c>
      <c r="C24" s="106" t="s">
        <v>116</v>
      </c>
      <c r="D24" s="107" t="s">
        <v>117</v>
      </c>
      <c r="E24" s="108">
        <v>45</v>
      </c>
      <c r="F24" s="204">
        <f t="shared" si="7"/>
        <v>1621.5900000000001</v>
      </c>
      <c r="G24" s="117">
        <f t="shared" si="6"/>
        <v>99375.14</v>
      </c>
      <c r="H24" s="11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19">
        <v>45</v>
      </c>
      <c r="AB24" s="13"/>
      <c r="AC24" s="14"/>
      <c r="AD24" s="128"/>
      <c r="AE24" s="128"/>
      <c r="AF24" s="128"/>
      <c r="AG24" s="128"/>
      <c r="AH24" s="128"/>
      <c r="AI24" s="128"/>
      <c r="AJ24" s="122"/>
      <c r="AK24" s="123"/>
    </row>
    <row r="25" spans="1:37" x14ac:dyDescent="0.3">
      <c r="A25" s="127">
        <v>43734</v>
      </c>
      <c r="B25" s="106" t="s">
        <v>133</v>
      </c>
      <c r="C25" s="106" t="s">
        <v>116</v>
      </c>
      <c r="D25" s="107" t="s">
        <v>117</v>
      </c>
      <c r="E25" s="108">
        <v>45</v>
      </c>
      <c r="F25" s="204">
        <f t="shared" si="7"/>
        <v>1666.5900000000001</v>
      </c>
      <c r="G25" s="117">
        <f t="shared" si="6"/>
        <v>99375.14</v>
      </c>
      <c r="H25" s="11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19">
        <v>45</v>
      </c>
      <c r="AB25" s="13"/>
      <c r="AC25" s="14"/>
      <c r="AD25" s="128"/>
      <c r="AE25" s="128"/>
      <c r="AF25" s="128"/>
      <c r="AG25" s="128"/>
      <c r="AH25" s="128"/>
      <c r="AI25" s="128"/>
      <c r="AJ25" s="122"/>
      <c r="AK25" s="123"/>
    </row>
    <row r="26" spans="1:37" x14ac:dyDescent="0.3">
      <c r="A26" s="127">
        <v>43734</v>
      </c>
      <c r="B26" s="106" t="s">
        <v>134</v>
      </c>
      <c r="C26" s="106" t="s">
        <v>116</v>
      </c>
      <c r="D26" s="107" t="s">
        <v>117</v>
      </c>
      <c r="E26" s="108">
        <v>-168</v>
      </c>
      <c r="F26" s="204">
        <f t="shared" si="7"/>
        <v>1498.5900000000001</v>
      </c>
      <c r="G26" s="117">
        <f t="shared" si="6"/>
        <v>99375.14</v>
      </c>
      <c r="H26" s="11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>
        <v>-168</v>
      </c>
      <c r="Y26" s="13"/>
      <c r="Z26" s="13"/>
      <c r="AA26" s="13"/>
      <c r="AB26" s="13"/>
      <c r="AC26" s="14"/>
      <c r="AD26" s="128"/>
      <c r="AE26" s="128"/>
      <c r="AF26" s="128"/>
      <c r="AG26" s="128"/>
      <c r="AH26" s="128"/>
      <c r="AI26" s="128"/>
      <c r="AJ26" s="122"/>
      <c r="AK26" s="123"/>
    </row>
    <row r="27" spans="1:37" x14ac:dyDescent="0.3">
      <c r="A27" s="127">
        <v>43734</v>
      </c>
      <c r="B27" s="106" t="s">
        <v>135</v>
      </c>
      <c r="C27" s="106" t="s">
        <v>116</v>
      </c>
      <c r="D27" s="107" t="s">
        <v>117</v>
      </c>
      <c r="E27" s="108">
        <v>-19.989999999999998</v>
      </c>
      <c r="F27" s="204">
        <f t="shared" si="7"/>
        <v>1478.6000000000001</v>
      </c>
      <c r="G27" s="117">
        <f t="shared" si="6"/>
        <v>99375.14</v>
      </c>
      <c r="H27" s="11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>
        <v>-19.989999999999998</v>
      </c>
      <c r="Z27" s="13"/>
      <c r="AA27" s="13"/>
      <c r="AB27" s="13"/>
      <c r="AC27" s="14"/>
      <c r="AD27" s="128"/>
      <c r="AE27" s="128"/>
      <c r="AF27" s="128"/>
      <c r="AG27" s="128"/>
      <c r="AH27" s="128"/>
      <c r="AI27" s="128"/>
      <c r="AJ27" s="122"/>
      <c r="AK27" s="123"/>
    </row>
    <row r="28" spans="1:37" x14ac:dyDescent="0.3">
      <c r="A28" s="127">
        <v>43737</v>
      </c>
      <c r="B28" s="106" t="s">
        <v>132</v>
      </c>
      <c r="C28" s="106" t="s">
        <v>116</v>
      </c>
      <c r="D28" s="107" t="s">
        <v>117</v>
      </c>
      <c r="E28" s="108">
        <v>1927</v>
      </c>
      <c r="F28" s="204">
        <f t="shared" si="7"/>
        <v>3405.6000000000004</v>
      </c>
      <c r="G28" s="117">
        <f t="shared" si="6"/>
        <v>99375.14</v>
      </c>
      <c r="H28" s="118"/>
      <c r="I28" s="13"/>
      <c r="J28" s="13"/>
      <c r="K28" s="13">
        <v>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28"/>
      <c r="AE28" s="128"/>
      <c r="AF28" s="128"/>
      <c r="AG28" s="128"/>
      <c r="AH28" s="128"/>
      <c r="AI28" s="128"/>
      <c r="AJ28" s="122"/>
      <c r="AK28" s="123"/>
    </row>
    <row r="29" spans="1:37" x14ac:dyDescent="0.3">
      <c r="A29" s="127">
        <v>43738</v>
      </c>
      <c r="B29" s="106" t="s">
        <v>136</v>
      </c>
      <c r="C29" s="106" t="s">
        <v>116</v>
      </c>
      <c r="D29" s="107" t="s">
        <v>117</v>
      </c>
      <c r="E29" s="108">
        <v>45</v>
      </c>
      <c r="F29" s="204">
        <f t="shared" si="7"/>
        <v>3450.6000000000004</v>
      </c>
      <c r="G29" s="117">
        <f t="shared" si="6"/>
        <v>99375.14</v>
      </c>
      <c r="H29" s="11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>
        <v>45</v>
      </c>
      <c r="AB29" s="13"/>
      <c r="AC29" s="14"/>
      <c r="AD29" s="128"/>
      <c r="AE29" s="128"/>
      <c r="AF29" s="128"/>
      <c r="AG29" s="128"/>
      <c r="AH29" s="128"/>
      <c r="AI29" s="128"/>
      <c r="AJ29" s="122"/>
      <c r="AK29" s="123"/>
    </row>
    <row r="30" spans="1:37" x14ac:dyDescent="0.3">
      <c r="A30" s="127">
        <v>43739</v>
      </c>
      <c r="B30" s="134" t="s">
        <v>137</v>
      </c>
      <c r="C30" s="106" t="s">
        <v>116</v>
      </c>
      <c r="D30" s="107" t="s">
        <v>117</v>
      </c>
      <c r="E30" s="108">
        <v>45</v>
      </c>
      <c r="F30" s="204">
        <f t="shared" si="7"/>
        <v>3495.6000000000004</v>
      </c>
      <c r="G30" s="117">
        <f t="shared" si="6"/>
        <v>99375.14</v>
      </c>
      <c r="H30" s="11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45</v>
      </c>
      <c r="AB30" s="13"/>
      <c r="AC30" s="14"/>
      <c r="AD30" s="128"/>
      <c r="AE30" s="128"/>
      <c r="AF30" s="128"/>
      <c r="AG30" s="128"/>
      <c r="AH30" s="128"/>
      <c r="AI30" s="128"/>
      <c r="AJ30" s="122"/>
      <c r="AK30" s="123"/>
    </row>
    <row r="31" spans="1:37" x14ac:dyDescent="0.3">
      <c r="A31" s="127">
        <v>43740</v>
      </c>
      <c r="B31" s="106" t="s">
        <v>138</v>
      </c>
      <c r="C31" s="106" t="s">
        <v>116</v>
      </c>
      <c r="D31" s="107" t="s">
        <v>117</v>
      </c>
      <c r="E31" s="108">
        <v>-65.97</v>
      </c>
      <c r="F31" s="204">
        <f t="shared" si="7"/>
        <v>3429.6300000000006</v>
      </c>
      <c r="G31" s="117">
        <f t="shared" si="6"/>
        <v>99375.14</v>
      </c>
      <c r="H31" s="118"/>
      <c r="I31" s="13"/>
      <c r="J31" s="13"/>
      <c r="K31" s="13"/>
      <c r="L31" s="13"/>
      <c r="M31" s="13"/>
      <c r="N31" s="13"/>
      <c r="O31" s="13"/>
      <c r="P31" s="13">
        <v>-65.97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28"/>
      <c r="AE31" s="128"/>
      <c r="AF31" s="128"/>
      <c r="AG31" s="128"/>
      <c r="AH31" s="128"/>
      <c r="AI31" s="128"/>
      <c r="AJ31" s="122"/>
      <c r="AK31" s="123"/>
    </row>
    <row r="32" spans="1:37" x14ac:dyDescent="0.3">
      <c r="A32" s="127">
        <v>43741</v>
      </c>
      <c r="B32" s="106" t="s">
        <v>115</v>
      </c>
      <c r="C32" s="106" t="s">
        <v>116</v>
      </c>
      <c r="D32" s="107" t="s">
        <v>117</v>
      </c>
      <c r="E32" s="108">
        <v>10</v>
      </c>
      <c r="F32" s="204">
        <f t="shared" si="7"/>
        <v>3439.6300000000006</v>
      </c>
      <c r="G32" s="117">
        <f t="shared" si="6"/>
        <v>99375.14</v>
      </c>
      <c r="H32" s="118"/>
      <c r="I32" s="13"/>
      <c r="J32" s="13">
        <v>10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28"/>
      <c r="AE32" s="128"/>
      <c r="AF32" s="128"/>
      <c r="AG32" s="128"/>
      <c r="AH32" s="128"/>
      <c r="AI32" s="128"/>
      <c r="AJ32" s="122"/>
      <c r="AK32" s="123"/>
    </row>
    <row r="33" spans="1:37" x14ac:dyDescent="0.3">
      <c r="A33" s="127">
        <v>43741</v>
      </c>
      <c r="B33" s="106" t="s">
        <v>139</v>
      </c>
      <c r="C33" s="106" t="s">
        <v>116</v>
      </c>
      <c r="D33" s="107" t="s">
        <v>117</v>
      </c>
      <c r="E33" s="108">
        <v>20</v>
      </c>
      <c r="F33" s="204">
        <f t="shared" si="7"/>
        <v>3459.6300000000006</v>
      </c>
      <c r="G33" s="117">
        <f t="shared" si="6"/>
        <v>99375.14</v>
      </c>
      <c r="H33" s="118"/>
      <c r="I33" s="13"/>
      <c r="J33" s="13"/>
      <c r="K33" s="13">
        <v>10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28"/>
      <c r="AE33" s="128"/>
      <c r="AF33" s="128"/>
      <c r="AG33" s="128"/>
      <c r="AH33" s="128"/>
      <c r="AI33" s="128"/>
      <c r="AJ33" s="122"/>
      <c r="AK33" s="123"/>
    </row>
    <row r="34" spans="1:37" x14ac:dyDescent="0.3">
      <c r="A34" s="127">
        <v>43743</v>
      </c>
      <c r="B34" s="106" t="s">
        <v>140</v>
      </c>
      <c r="C34" s="106" t="s">
        <v>116</v>
      </c>
      <c r="D34" s="107" t="s">
        <v>117</v>
      </c>
      <c r="E34" s="108">
        <v>1000</v>
      </c>
      <c r="F34" s="204">
        <f t="shared" si="7"/>
        <v>4459.630000000001</v>
      </c>
      <c r="G34" s="117">
        <f t="shared" si="6"/>
        <v>99375.14</v>
      </c>
      <c r="H34" s="118">
        <v>1000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28"/>
      <c r="AE34" s="128"/>
      <c r="AF34" s="128"/>
      <c r="AG34" s="128"/>
      <c r="AH34" s="128"/>
      <c r="AI34" s="128"/>
      <c r="AJ34" s="122"/>
      <c r="AK34" s="123"/>
    </row>
    <row r="35" spans="1:37" x14ac:dyDescent="0.3">
      <c r="A35" s="127">
        <v>43743</v>
      </c>
      <c r="B35" s="106" t="s">
        <v>141</v>
      </c>
      <c r="C35" s="106" t="s">
        <v>116</v>
      </c>
      <c r="D35" s="107" t="s">
        <v>117</v>
      </c>
      <c r="E35" s="108">
        <v>-4000</v>
      </c>
      <c r="F35" s="204">
        <f t="shared" si="7"/>
        <v>459.63000000000102</v>
      </c>
      <c r="G35" s="117">
        <f t="shared" si="6"/>
        <v>99375.14</v>
      </c>
      <c r="H35" s="118"/>
      <c r="I35" s="13"/>
      <c r="J35" s="13"/>
      <c r="K35" s="13"/>
      <c r="L35" s="13"/>
      <c r="M35" s="13"/>
      <c r="N35" s="13"/>
      <c r="O35" s="13"/>
      <c r="P35" s="13">
        <v>-4000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128"/>
      <c r="AE35" s="128"/>
      <c r="AF35" s="128"/>
      <c r="AG35" s="128"/>
      <c r="AH35" s="128"/>
      <c r="AI35" s="128"/>
      <c r="AJ35" s="122"/>
      <c r="AK35" s="123"/>
    </row>
    <row r="36" spans="1:37" x14ac:dyDescent="0.3">
      <c r="A36" s="127">
        <v>43745</v>
      </c>
      <c r="B36" s="218" t="s">
        <v>142</v>
      </c>
      <c r="C36" s="106" t="s">
        <v>116</v>
      </c>
      <c r="D36" s="107" t="s">
        <v>117</v>
      </c>
      <c r="E36" s="108">
        <v>-40</v>
      </c>
      <c r="F36" s="204">
        <f t="shared" si="7"/>
        <v>419.63000000000102</v>
      </c>
      <c r="G36" s="117">
        <f t="shared" si="6"/>
        <v>99375.14</v>
      </c>
      <c r="H36" s="118"/>
      <c r="I36" s="13"/>
      <c r="J36" s="13"/>
      <c r="K36" s="13"/>
      <c r="L36" s="13"/>
      <c r="M36" s="13"/>
      <c r="N36" s="13"/>
      <c r="O36" s="13"/>
      <c r="P36" s="13">
        <v>-40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28"/>
      <c r="AE36" s="128"/>
      <c r="AF36" s="128"/>
      <c r="AG36" s="128"/>
      <c r="AH36" s="128"/>
      <c r="AI36" s="128"/>
      <c r="AJ36" s="122"/>
      <c r="AK36" s="123"/>
    </row>
    <row r="37" spans="1:37" x14ac:dyDescent="0.3">
      <c r="A37" s="127">
        <v>43745</v>
      </c>
      <c r="B37" s="218" t="s">
        <v>143</v>
      </c>
      <c r="C37" s="106" t="s">
        <v>116</v>
      </c>
      <c r="D37" s="107" t="s">
        <v>117</v>
      </c>
      <c r="E37" s="108">
        <v>20</v>
      </c>
      <c r="F37" s="204">
        <f t="shared" si="7"/>
        <v>439.63000000000102</v>
      </c>
      <c r="G37" s="117">
        <f t="shared" si="6"/>
        <v>99375.14</v>
      </c>
      <c r="H37" s="118"/>
      <c r="I37" s="13"/>
      <c r="J37" s="13"/>
      <c r="K37" s="13">
        <v>20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/>
      <c r="AD37" s="128"/>
      <c r="AE37" s="128"/>
      <c r="AF37" s="128"/>
      <c r="AG37" s="128"/>
      <c r="AH37" s="128"/>
      <c r="AI37" s="128"/>
      <c r="AJ37" s="122"/>
      <c r="AK37" s="123"/>
    </row>
    <row r="38" spans="1:37" x14ac:dyDescent="0.3">
      <c r="A38" s="127">
        <v>43747</v>
      </c>
      <c r="B38" s="106" t="s">
        <v>121</v>
      </c>
      <c r="C38" s="106" t="s">
        <v>116</v>
      </c>
      <c r="D38" s="107" t="s">
        <v>117</v>
      </c>
      <c r="E38" s="108">
        <v>-6</v>
      </c>
      <c r="F38" s="204">
        <f t="shared" si="7"/>
        <v>433.63000000000102</v>
      </c>
      <c r="G38" s="117">
        <f t="shared" si="6"/>
        <v>99375.14</v>
      </c>
      <c r="H38" s="118"/>
      <c r="I38" s="13"/>
      <c r="J38" s="13"/>
      <c r="K38" s="13"/>
      <c r="L38" s="13"/>
      <c r="M38" s="13">
        <v>-6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28"/>
      <c r="AE38" s="128"/>
      <c r="AF38" s="128"/>
      <c r="AG38" s="128"/>
      <c r="AH38" s="128"/>
      <c r="AI38" s="128"/>
      <c r="AJ38" s="122"/>
      <c r="AK38" s="130"/>
    </row>
    <row r="39" spans="1:37" x14ac:dyDescent="0.3">
      <c r="A39" s="127">
        <v>43747</v>
      </c>
      <c r="B39" s="106" t="s">
        <v>144</v>
      </c>
      <c r="C39" s="106" t="s">
        <v>116</v>
      </c>
      <c r="D39" s="107" t="s">
        <v>117</v>
      </c>
      <c r="E39" s="108">
        <v>-92.53</v>
      </c>
      <c r="F39" s="204">
        <f t="shared" si="7"/>
        <v>341.10000000000105</v>
      </c>
      <c r="G39" s="117">
        <f t="shared" si="6"/>
        <v>99375.14</v>
      </c>
      <c r="H39" s="118"/>
      <c r="I39" s="13"/>
      <c r="J39" s="13"/>
      <c r="K39" s="13"/>
      <c r="L39" s="13"/>
      <c r="M39" s="13"/>
      <c r="N39" s="13"/>
      <c r="O39" s="13"/>
      <c r="P39" s="13">
        <v>-92.53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28"/>
      <c r="AE39" s="128"/>
      <c r="AF39" s="128"/>
      <c r="AG39" s="128"/>
      <c r="AH39" s="128"/>
      <c r="AI39" s="128"/>
      <c r="AJ39" s="122"/>
      <c r="AK39" s="123"/>
    </row>
    <row r="40" spans="1:37" x14ac:dyDescent="0.3">
      <c r="A40" s="127">
        <v>43749</v>
      </c>
      <c r="B40" s="106" t="s">
        <v>146</v>
      </c>
      <c r="C40" s="106" t="s">
        <v>116</v>
      </c>
      <c r="D40" s="107" t="s">
        <v>117</v>
      </c>
      <c r="E40" s="108">
        <v>-4.79</v>
      </c>
      <c r="F40" s="204">
        <f t="shared" si="7"/>
        <v>336.31000000000103</v>
      </c>
      <c r="G40" s="117">
        <f t="shared" si="6"/>
        <v>99375.14</v>
      </c>
      <c r="H40" s="11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>
        <v>-4.79</v>
      </c>
      <c r="Z40" s="13"/>
      <c r="AA40" s="13"/>
      <c r="AB40" s="13"/>
      <c r="AC40" s="14"/>
      <c r="AD40" s="128"/>
      <c r="AE40" s="128"/>
      <c r="AF40" s="128"/>
      <c r="AG40" s="128"/>
      <c r="AH40" s="128"/>
      <c r="AI40" s="128"/>
      <c r="AJ40" s="122"/>
      <c r="AK40" s="123"/>
    </row>
    <row r="41" spans="1:37" x14ac:dyDescent="0.3">
      <c r="A41" s="127">
        <v>43749</v>
      </c>
      <c r="B41" s="106" t="s">
        <v>145</v>
      </c>
      <c r="C41" s="106" t="s">
        <v>116</v>
      </c>
      <c r="D41" s="107" t="s">
        <v>117</v>
      </c>
      <c r="E41" s="108">
        <v>-4.4000000000000004</v>
      </c>
      <c r="F41" s="204">
        <f t="shared" si="7"/>
        <v>331.91000000000105</v>
      </c>
      <c r="G41" s="117">
        <f t="shared" si="6"/>
        <v>99375.14</v>
      </c>
      <c r="H41" s="11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-4.4000000000000004</v>
      </c>
      <c r="Y41" s="13"/>
      <c r="Z41" s="13"/>
      <c r="AA41" s="13"/>
      <c r="AB41" s="13"/>
      <c r="AC41" s="14"/>
      <c r="AD41" s="128"/>
      <c r="AE41" s="128"/>
      <c r="AF41" s="128"/>
      <c r="AG41" s="128"/>
      <c r="AH41" s="128"/>
      <c r="AI41" s="128"/>
      <c r="AJ41" s="122"/>
      <c r="AK41" s="123"/>
    </row>
    <row r="42" spans="1:37" x14ac:dyDescent="0.3">
      <c r="A42" s="127">
        <v>43750</v>
      </c>
      <c r="B42" s="106" t="s">
        <v>147</v>
      </c>
      <c r="C42" s="106" t="s">
        <v>116</v>
      </c>
      <c r="D42" s="107" t="s">
        <v>117</v>
      </c>
      <c r="E42" s="108">
        <v>-4</v>
      </c>
      <c r="F42" s="204">
        <f t="shared" si="7"/>
        <v>327.91000000000105</v>
      </c>
      <c r="G42" s="117">
        <f t="shared" si="6"/>
        <v>99375.14</v>
      </c>
      <c r="H42" s="11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-4</v>
      </c>
      <c r="Y42" s="13"/>
      <c r="Z42" s="13"/>
      <c r="AA42" s="13"/>
      <c r="AB42" s="13"/>
      <c r="AC42" s="14"/>
      <c r="AD42" s="128"/>
      <c r="AE42" s="128"/>
      <c r="AF42" s="128"/>
      <c r="AG42" s="128"/>
      <c r="AH42" s="128"/>
      <c r="AI42" s="128"/>
      <c r="AJ42" s="122"/>
      <c r="AK42" s="123"/>
    </row>
    <row r="43" spans="1:37" x14ac:dyDescent="0.3">
      <c r="A43" s="127">
        <v>43751</v>
      </c>
      <c r="B43" s="106" t="s">
        <v>148</v>
      </c>
      <c r="C43" s="106" t="s">
        <v>116</v>
      </c>
      <c r="D43" s="107" t="s">
        <v>117</v>
      </c>
      <c r="E43" s="108">
        <v>-161</v>
      </c>
      <c r="F43" s="204">
        <f t="shared" si="7"/>
        <v>166.91000000000105</v>
      </c>
      <c r="G43" s="117">
        <f t="shared" si="6"/>
        <v>99375.14</v>
      </c>
      <c r="H43" s="11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-161</v>
      </c>
      <c r="Y43" s="13"/>
      <c r="Z43" s="13"/>
      <c r="AA43" s="13"/>
      <c r="AB43" s="13"/>
      <c r="AC43" s="14"/>
      <c r="AD43" s="128"/>
      <c r="AE43" s="128"/>
      <c r="AF43" s="128"/>
      <c r="AG43" s="128"/>
      <c r="AH43" s="128"/>
      <c r="AI43" s="128"/>
      <c r="AJ43" s="122"/>
      <c r="AK43" s="123"/>
    </row>
    <row r="44" spans="1:37" x14ac:dyDescent="0.3">
      <c r="A44" s="127">
        <v>43753</v>
      </c>
      <c r="B44" s="106" t="s">
        <v>127</v>
      </c>
      <c r="C44" s="106" t="s">
        <v>116</v>
      </c>
      <c r="D44" s="107" t="s">
        <v>117</v>
      </c>
      <c r="E44" s="108">
        <v>10</v>
      </c>
      <c r="F44" s="204">
        <f t="shared" si="7"/>
        <v>176.91000000000105</v>
      </c>
      <c r="G44" s="117">
        <f t="shared" si="6"/>
        <v>99375.14</v>
      </c>
      <c r="H44" s="118"/>
      <c r="I44" s="13"/>
      <c r="J44" s="13"/>
      <c r="K44" s="13">
        <v>10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28"/>
      <c r="AE44" s="128"/>
      <c r="AF44" s="128"/>
      <c r="AG44" s="128"/>
      <c r="AH44" s="128"/>
      <c r="AI44" s="128"/>
      <c r="AJ44" s="122"/>
      <c r="AK44" s="123"/>
    </row>
    <row r="45" spans="1:37" x14ac:dyDescent="0.3">
      <c r="A45" s="127">
        <v>43753</v>
      </c>
      <c r="B45" s="218" t="s">
        <v>130</v>
      </c>
      <c r="C45" s="106" t="s">
        <v>116</v>
      </c>
      <c r="D45" s="107" t="s">
        <v>117</v>
      </c>
      <c r="E45" s="108">
        <v>375</v>
      </c>
      <c r="F45" s="204">
        <f t="shared" si="7"/>
        <v>551.91000000000099</v>
      </c>
      <c r="G45" s="117">
        <f t="shared" si="6"/>
        <v>99375.14</v>
      </c>
      <c r="H45" s="118"/>
      <c r="I45" s="13"/>
      <c r="J45" s="13"/>
      <c r="K45" s="13">
        <v>375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28"/>
      <c r="AE45" s="128"/>
      <c r="AF45" s="128"/>
      <c r="AG45" s="128"/>
      <c r="AH45" s="128"/>
      <c r="AI45" s="128"/>
      <c r="AJ45" s="122"/>
      <c r="AK45" s="123"/>
    </row>
    <row r="46" spans="1:37" x14ac:dyDescent="0.3">
      <c r="A46" s="127">
        <v>43758</v>
      </c>
      <c r="B46" s="106" t="s">
        <v>149</v>
      </c>
      <c r="C46" s="106" t="s">
        <v>116</v>
      </c>
      <c r="D46" s="107" t="s">
        <v>117</v>
      </c>
      <c r="E46" s="108">
        <v>-120</v>
      </c>
      <c r="F46" s="204">
        <f t="shared" si="7"/>
        <v>431.91000000000099</v>
      </c>
      <c r="G46" s="117">
        <f t="shared" si="6"/>
        <v>99375.14</v>
      </c>
      <c r="H46" s="118"/>
      <c r="I46" s="13"/>
      <c r="J46" s="13"/>
      <c r="K46" s="13"/>
      <c r="L46" s="13"/>
      <c r="M46" s="13"/>
      <c r="N46" s="13"/>
      <c r="O46" s="13"/>
      <c r="P46" s="13"/>
      <c r="Q46" s="13">
        <v>-120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28"/>
      <c r="AE46" s="128"/>
      <c r="AF46" s="128"/>
      <c r="AG46" s="128"/>
      <c r="AH46" s="128"/>
      <c r="AI46" s="128"/>
      <c r="AJ46" s="122"/>
      <c r="AK46" s="123"/>
    </row>
    <row r="47" spans="1:37" x14ac:dyDescent="0.3">
      <c r="A47" s="127">
        <v>43758</v>
      </c>
      <c r="B47" s="106" t="s">
        <v>150</v>
      </c>
      <c r="C47" s="106" t="s">
        <v>116</v>
      </c>
      <c r="D47" s="107" t="s">
        <v>117</v>
      </c>
      <c r="E47" s="108">
        <v>-88</v>
      </c>
      <c r="F47" s="204">
        <f t="shared" si="7"/>
        <v>343.91000000000099</v>
      </c>
      <c r="G47" s="117">
        <f t="shared" si="6"/>
        <v>99375.14</v>
      </c>
      <c r="H47" s="118"/>
      <c r="I47" s="13"/>
      <c r="J47" s="13"/>
      <c r="K47" s="13"/>
      <c r="L47" s="13"/>
      <c r="M47" s="13"/>
      <c r="N47" s="13"/>
      <c r="O47" s="13"/>
      <c r="P47" s="13"/>
      <c r="Q47" s="13">
        <v>-88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  <c r="AD47" s="128"/>
      <c r="AE47" s="128"/>
      <c r="AF47" s="128"/>
      <c r="AG47" s="128"/>
      <c r="AH47" s="128"/>
      <c r="AI47" s="128"/>
      <c r="AJ47" s="122"/>
      <c r="AK47" s="123"/>
    </row>
    <row r="48" spans="1:37" x14ac:dyDescent="0.3">
      <c r="A48" s="127">
        <v>43758</v>
      </c>
      <c r="B48" s="106" t="s">
        <v>151</v>
      </c>
      <c r="C48" s="106" t="s">
        <v>116</v>
      </c>
      <c r="D48" s="107" t="s">
        <v>117</v>
      </c>
      <c r="E48" s="108">
        <v>-92.45</v>
      </c>
      <c r="F48" s="204">
        <f t="shared" si="7"/>
        <v>251.460000000001</v>
      </c>
      <c r="G48" s="117">
        <f t="shared" si="6"/>
        <v>99375.14</v>
      </c>
      <c r="H48" s="11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-92.45</v>
      </c>
      <c r="Y48" s="13"/>
      <c r="Z48" s="13"/>
      <c r="AA48" s="13"/>
      <c r="AB48" s="13"/>
      <c r="AC48" s="14"/>
      <c r="AD48" s="128"/>
      <c r="AE48" s="128"/>
      <c r="AF48" s="128"/>
      <c r="AG48" s="128"/>
      <c r="AH48" s="128"/>
      <c r="AI48" s="128"/>
      <c r="AJ48" s="122"/>
      <c r="AK48" s="123"/>
    </row>
    <row r="49" spans="1:37" x14ac:dyDescent="0.3">
      <c r="A49" s="127">
        <v>43758</v>
      </c>
      <c r="B49" s="106" t="s">
        <v>152</v>
      </c>
      <c r="C49" s="106" t="s">
        <v>116</v>
      </c>
      <c r="D49" s="107" t="s">
        <v>117</v>
      </c>
      <c r="E49" s="108">
        <v>-180</v>
      </c>
      <c r="F49" s="204">
        <f t="shared" si="7"/>
        <v>71.460000000001003</v>
      </c>
      <c r="G49" s="117">
        <f t="shared" si="6"/>
        <v>99375.14</v>
      </c>
      <c r="H49" s="11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>
        <v>-180</v>
      </c>
      <c r="U49" s="13"/>
      <c r="V49" s="13"/>
      <c r="W49" s="13"/>
      <c r="X49" s="13"/>
      <c r="Y49" s="13"/>
      <c r="Z49" s="13"/>
      <c r="AA49" s="13"/>
      <c r="AB49" s="13"/>
      <c r="AC49" s="14"/>
      <c r="AD49" s="128"/>
      <c r="AE49" s="128"/>
      <c r="AF49" s="128"/>
      <c r="AG49" s="128"/>
      <c r="AH49" s="128"/>
      <c r="AI49" s="128"/>
      <c r="AJ49" s="122"/>
      <c r="AK49" s="123"/>
    </row>
    <row r="50" spans="1:37" x14ac:dyDescent="0.3">
      <c r="A50" s="127">
        <v>43760</v>
      </c>
      <c r="B50" s="106" t="s">
        <v>140</v>
      </c>
      <c r="C50" s="106" t="s">
        <v>116</v>
      </c>
      <c r="D50" s="107" t="s">
        <v>117</v>
      </c>
      <c r="E50" s="108">
        <v>300</v>
      </c>
      <c r="F50" s="204">
        <f t="shared" si="7"/>
        <v>371.460000000001</v>
      </c>
      <c r="G50" s="117">
        <f>IF(B50=0, " ", G49+SUM(AD50:AI50))</f>
        <v>99375.14</v>
      </c>
      <c r="H50" s="118">
        <v>300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28"/>
      <c r="AE50" s="128"/>
      <c r="AF50" s="128"/>
      <c r="AG50" s="128"/>
      <c r="AH50" s="128"/>
      <c r="AI50" s="128"/>
      <c r="AJ50" s="122"/>
      <c r="AK50" s="123"/>
    </row>
    <row r="51" spans="1:37" x14ac:dyDescent="0.3">
      <c r="A51" s="127">
        <v>43760</v>
      </c>
      <c r="B51" s="106" t="s">
        <v>153</v>
      </c>
      <c r="C51" s="106" t="s">
        <v>116</v>
      </c>
      <c r="D51" s="107" t="s">
        <v>117</v>
      </c>
      <c r="E51" s="108">
        <v>-291.54000000000002</v>
      </c>
      <c r="F51" s="204">
        <f t="shared" si="7"/>
        <v>79.920000000000982</v>
      </c>
      <c r="G51" s="117">
        <f t="shared" si="6"/>
        <v>99375.14</v>
      </c>
      <c r="H51" s="11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>
        <v>-291.54000000000002</v>
      </c>
      <c r="Z51" s="13"/>
      <c r="AA51" s="13"/>
      <c r="AB51" s="13"/>
      <c r="AC51" s="14"/>
      <c r="AD51" s="128"/>
      <c r="AE51" s="128"/>
      <c r="AF51" s="128"/>
      <c r="AG51" s="128"/>
      <c r="AH51" s="128"/>
      <c r="AI51" s="128"/>
      <c r="AJ51" s="122"/>
      <c r="AK51" s="123"/>
    </row>
    <row r="52" spans="1:37" x14ac:dyDescent="0.3">
      <c r="A52" s="127">
        <v>43762</v>
      </c>
      <c r="B52" s="106" t="s">
        <v>154</v>
      </c>
      <c r="C52" s="106" t="s">
        <v>116</v>
      </c>
      <c r="D52" s="107" t="s">
        <v>117</v>
      </c>
      <c r="E52" s="108">
        <v>17000</v>
      </c>
      <c r="F52" s="204">
        <f t="shared" si="7"/>
        <v>17079.920000000002</v>
      </c>
      <c r="G52" s="117">
        <f t="shared" si="6"/>
        <v>99375.14</v>
      </c>
      <c r="H52" s="118"/>
      <c r="I52" s="13">
        <v>13750</v>
      </c>
      <c r="J52" s="13"/>
      <c r="K52" s="13"/>
      <c r="L52" s="13"/>
      <c r="M52" s="13"/>
      <c r="N52" s="13"/>
      <c r="O52" s="13"/>
      <c r="P52" s="13"/>
      <c r="Q52" s="13"/>
      <c r="R52" s="13"/>
      <c r="S52" s="13">
        <v>3250</v>
      </c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28"/>
      <c r="AE52" s="128"/>
      <c r="AF52" s="128"/>
      <c r="AG52" s="128"/>
      <c r="AH52" s="128"/>
      <c r="AI52" s="128"/>
      <c r="AJ52" s="122"/>
      <c r="AK52" s="123"/>
    </row>
    <row r="53" spans="1:37" x14ac:dyDescent="0.3">
      <c r="A53" s="127">
        <v>43762</v>
      </c>
      <c r="B53" s="106" t="s">
        <v>155</v>
      </c>
      <c r="C53" s="106" t="s">
        <v>116</v>
      </c>
      <c r="D53" s="107" t="s">
        <v>117</v>
      </c>
      <c r="E53" s="108">
        <v>-1300</v>
      </c>
      <c r="F53" s="204">
        <f t="shared" si="7"/>
        <v>15779.920000000002</v>
      </c>
      <c r="G53" s="117">
        <f t="shared" si="6"/>
        <v>99375.14</v>
      </c>
      <c r="H53" s="118">
        <v>-1300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28"/>
      <c r="AE53" s="128"/>
      <c r="AF53" s="128"/>
      <c r="AG53" s="128"/>
      <c r="AH53" s="128"/>
      <c r="AI53" s="128"/>
      <c r="AJ53" s="122"/>
      <c r="AK53" s="123"/>
    </row>
    <row r="54" spans="1:37" x14ac:dyDescent="0.3">
      <c r="A54" s="127">
        <v>43762</v>
      </c>
      <c r="B54" s="106" t="s">
        <v>156</v>
      </c>
      <c r="C54" s="106" t="s">
        <v>116</v>
      </c>
      <c r="D54" s="107" t="s">
        <v>117</v>
      </c>
      <c r="E54" s="108">
        <v>-816.48</v>
      </c>
      <c r="F54" s="204">
        <f t="shared" si="7"/>
        <v>14963.440000000002</v>
      </c>
      <c r="G54" s="117">
        <f t="shared" si="6"/>
        <v>99375.14</v>
      </c>
      <c r="H54" s="118"/>
      <c r="I54" s="13"/>
      <c r="J54" s="13"/>
      <c r="K54" s="13"/>
      <c r="L54" s="13"/>
      <c r="M54" s="13"/>
      <c r="N54" s="13"/>
      <c r="O54" s="13"/>
      <c r="P54" s="13">
        <v>-816.48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28"/>
      <c r="AE54" s="128"/>
      <c r="AF54" s="128"/>
      <c r="AG54" s="128"/>
      <c r="AH54" s="128"/>
      <c r="AI54" s="128"/>
      <c r="AJ54" s="122"/>
      <c r="AK54" s="123"/>
    </row>
    <row r="55" spans="1:37" x14ac:dyDescent="0.3">
      <c r="A55" s="127">
        <v>43766</v>
      </c>
      <c r="B55" s="106" t="s">
        <v>157</v>
      </c>
      <c r="C55" s="106" t="s">
        <v>116</v>
      </c>
      <c r="D55" s="107" t="s">
        <v>117</v>
      </c>
      <c r="E55" s="108">
        <v>975</v>
      </c>
      <c r="F55" s="204">
        <f t="shared" si="7"/>
        <v>15938.440000000002</v>
      </c>
      <c r="G55" s="117">
        <f t="shared" si="6"/>
        <v>99375.14</v>
      </c>
      <c r="H55" s="118"/>
      <c r="I55" s="13"/>
      <c r="J55" s="13">
        <v>975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28"/>
      <c r="AE55" s="128"/>
      <c r="AF55" s="128"/>
      <c r="AG55" s="128"/>
      <c r="AH55" s="128"/>
      <c r="AI55" s="128"/>
      <c r="AJ55" s="122"/>
      <c r="AK55" s="123"/>
    </row>
    <row r="56" spans="1:37" x14ac:dyDescent="0.3">
      <c r="A56" s="127">
        <v>43767</v>
      </c>
      <c r="B56" s="106" t="s">
        <v>158</v>
      </c>
      <c r="C56" s="106" t="s">
        <v>116</v>
      </c>
      <c r="D56" s="107" t="s">
        <v>117</v>
      </c>
      <c r="E56" s="108">
        <v>-227.5</v>
      </c>
      <c r="F56" s="204">
        <f t="shared" si="7"/>
        <v>15710.940000000002</v>
      </c>
      <c r="G56" s="117">
        <f t="shared" si="6"/>
        <v>99375.14</v>
      </c>
      <c r="H56" s="118"/>
      <c r="I56" s="13"/>
      <c r="J56" s="13"/>
      <c r="K56" s="13"/>
      <c r="L56" s="13"/>
      <c r="M56" s="13"/>
      <c r="N56" s="13"/>
      <c r="O56" s="13"/>
      <c r="P56" s="13"/>
      <c r="Q56" s="13">
        <v>-102.5</v>
      </c>
      <c r="R56" s="13"/>
      <c r="S56" s="13"/>
      <c r="T56" s="13"/>
      <c r="U56" s="13"/>
      <c r="V56" s="13">
        <v>-125</v>
      </c>
      <c r="W56" s="13"/>
      <c r="X56" s="13"/>
      <c r="Y56" s="13"/>
      <c r="Z56" s="13"/>
      <c r="AA56" s="13"/>
      <c r="AB56" s="13"/>
      <c r="AC56" s="14"/>
      <c r="AD56" s="128"/>
      <c r="AE56" s="128"/>
      <c r="AF56" s="128"/>
      <c r="AG56" s="128"/>
      <c r="AH56" s="128"/>
      <c r="AI56" s="128"/>
      <c r="AJ56" s="122"/>
      <c r="AK56" s="123"/>
    </row>
    <row r="57" spans="1:37" x14ac:dyDescent="0.3">
      <c r="A57" s="127">
        <v>43769</v>
      </c>
      <c r="B57" s="106" t="s">
        <v>159</v>
      </c>
      <c r="C57" s="106" t="s">
        <v>116</v>
      </c>
      <c r="D57" s="107" t="s">
        <v>117</v>
      </c>
      <c r="E57" s="108">
        <v>-25</v>
      </c>
      <c r="F57" s="204">
        <f t="shared" si="7"/>
        <v>15685.940000000002</v>
      </c>
      <c r="G57" s="117">
        <f t="shared" si="6"/>
        <v>99375.14</v>
      </c>
      <c r="H57" s="11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>
        <v>-25</v>
      </c>
      <c r="Z57" s="13"/>
      <c r="AA57" s="13"/>
      <c r="AB57" s="13"/>
      <c r="AC57" s="14"/>
      <c r="AD57" s="128"/>
      <c r="AE57" s="128"/>
      <c r="AF57" s="128"/>
      <c r="AG57" s="128"/>
      <c r="AH57" s="128"/>
      <c r="AI57" s="128"/>
      <c r="AJ57" s="122"/>
      <c r="AK57" s="123"/>
    </row>
    <row r="58" spans="1:37" x14ac:dyDescent="0.3">
      <c r="A58" s="127">
        <v>43773</v>
      </c>
      <c r="B58" s="106" t="s">
        <v>115</v>
      </c>
      <c r="C58" s="106" t="s">
        <v>116</v>
      </c>
      <c r="D58" s="107" t="s">
        <v>117</v>
      </c>
      <c r="E58" s="108">
        <v>10</v>
      </c>
      <c r="F58" s="204">
        <f t="shared" si="7"/>
        <v>15695.940000000002</v>
      </c>
      <c r="G58" s="117">
        <f t="shared" si="6"/>
        <v>99375.14</v>
      </c>
      <c r="H58" s="118"/>
      <c r="I58" s="13"/>
      <c r="J58" s="13">
        <v>10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28"/>
      <c r="AE58" s="128"/>
      <c r="AF58" s="128"/>
      <c r="AG58" s="128"/>
      <c r="AH58" s="128"/>
      <c r="AI58" s="128"/>
      <c r="AJ58" s="122"/>
      <c r="AK58" s="123"/>
    </row>
    <row r="59" spans="1:37" x14ac:dyDescent="0.3">
      <c r="A59" s="127">
        <v>43774</v>
      </c>
      <c r="B59" s="106" t="s">
        <v>160</v>
      </c>
      <c r="C59" s="106" t="s">
        <v>116</v>
      </c>
      <c r="D59" s="107" t="s">
        <v>117</v>
      </c>
      <c r="E59" s="108">
        <v>-32.200000000000003</v>
      </c>
      <c r="F59" s="204">
        <f t="shared" si="7"/>
        <v>15663.740000000002</v>
      </c>
      <c r="G59" s="117">
        <f t="shared" si="6"/>
        <v>99375.14</v>
      </c>
      <c r="H59" s="118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>
        <v>-32.200000000000003</v>
      </c>
      <c r="U59" s="13"/>
      <c r="V59" s="13"/>
      <c r="W59" s="13"/>
      <c r="X59" s="13"/>
      <c r="Y59" s="13"/>
      <c r="Z59" s="13"/>
      <c r="AA59" s="13"/>
      <c r="AB59" s="13"/>
      <c r="AC59" s="14"/>
      <c r="AD59" s="128"/>
      <c r="AE59" s="128"/>
      <c r="AF59" s="128"/>
      <c r="AG59" s="128"/>
      <c r="AH59" s="128"/>
      <c r="AI59" s="128"/>
      <c r="AJ59" s="122"/>
      <c r="AK59" s="123"/>
    </row>
    <row r="60" spans="1:37" x14ac:dyDescent="0.3">
      <c r="A60" s="127">
        <v>43774</v>
      </c>
      <c r="B60" s="106" t="s">
        <v>161</v>
      </c>
      <c r="C60" s="106" t="s">
        <v>116</v>
      </c>
      <c r="D60" s="107" t="s">
        <v>117</v>
      </c>
      <c r="E60" s="108">
        <v>-244</v>
      </c>
      <c r="F60" s="204">
        <f t="shared" si="7"/>
        <v>15419.740000000002</v>
      </c>
      <c r="G60" s="117">
        <f t="shared" si="6"/>
        <v>99375.14</v>
      </c>
      <c r="H60" s="118"/>
      <c r="I60" s="13"/>
      <c r="J60" s="13"/>
      <c r="K60" s="13"/>
      <c r="L60" s="13"/>
      <c r="M60" s="13"/>
      <c r="N60" s="13"/>
      <c r="O60" s="13"/>
      <c r="P60" s="13"/>
      <c r="Q60" s="13">
        <v>-244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4"/>
      <c r="AD60" s="128"/>
      <c r="AE60" s="128"/>
      <c r="AF60" s="128"/>
      <c r="AG60" s="128"/>
      <c r="AH60" s="128"/>
      <c r="AI60" s="128"/>
      <c r="AJ60" s="122"/>
      <c r="AK60" s="123"/>
    </row>
    <row r="61" spans="1:37" x14ac:dyDescent="0.3">
      <c r="A61" s="127">
        <v>43775</v>
      </c>
      <c r="B61" s="106" t="s">
        <v>162</v>
      </c>
      <c r="C61" s="106" t="s">
        <v>116</v>
      </c>
      <c r="D61" s="107" t="s">
        <v>117</v>
      </c>
      <c r="E61" s="108">
        <v>-24.99</v>
      </c>
      <c r="F61" s="204">
        <f t="shared" si="7"/>
        <v>15394.750000000002</v>
      </c>
      <c r="G61" s="117">
        <f t="shared" si="6"/>
        <v>99375.14</v>
      </c>
      <c r="H61" s="118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>
        <v>-24.99</v>
      </c>
      <c r="Z61" s="13"/>
      <c r="AA61" s="13"/>
      <c r="AB61" s="13"/>
      <c r="AC61" s="14"/>
      <c r="AD61" s="128"/>
      <c r="AE61" s="128"/>
      <c r="AF61" s="128"/>
      <c r="AG61" s="128"/>
      <c r="AH61" s="128"/>
      <c r="AI61" s="128"/>
      <c r="AJ61" s="122"/>
      <c r="AK61" s="123"/>
    </row>
    <row r="62" spans="1:37" x14ac:dyDescent="0.3">
      <c r="A62" s="127">
        <v>43775</v>
      </c>
      <c r="B62" s="106" t="s">
        <v>163</v>
      </c>
      <c r="C62" s="106" t="s">
        <v>116</v>
      </c>
      <c r="D62" s="107" t="s">
        <v>117</v>
      </c>
      <c r="E62" s="108">
        <v>-47.8</v>
      </c>
      <c r="F62" s="204">
        <f t="shared" si="7"/>
        <v>15346.950000000003</v>
      </c>
      <c r="G62" s="117">
        <f t="shared" si="6"/>
        <v>99375.14</v>
      </c>
      <c r="H62" s="118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>
        <v>-47.8</v>
      </c>
      <c r="Y62" s="13"/>
      <c r="Z62" s="13"/>
      <c r="AA62" s="13"/>
      <c r="AB62" s="13"/>
      <c r="AC62" s="14"/>
      <c r="AD62" s="128"/>
      <c r="AE62" s="128"/>
      <c r="AF62" s="128"/>
      <c r="AG62" s="128"/>
      <c r="AH62" s="128"/>
      <c r="AI62" s="128"/>
      <c r="AJ62" s="122"/>
      <c r="AK62" s="123"/>
    </row>
    <row r="63" spans="1:37" x14ac:dyDescent="0.3">
      <c r="A63" s="127">
        <v>43777</v>
      </c>
      <c r="B63" s="106" t="s">
        <v>121</v>
      </c>
      <c r="C63" s="106" t="s">
        <v>116</v>
      </c>
      <c r="D63" s="107" t="s">
        <v>117</v>
      </c>
      <c r="E63" s="108">
        <v>-6</v>
      </c>
      <c r="F63" s="204">
        <f t="shared" si="7"/>
        <v>15340.950000000003</v>
      </c>
      <c r="G63" s="117">
        <f t="shared" si="6"/>
        <v>99375.14</v>
      </c>
      <c r="H63" s="118"/>
      <c r="I63" s="13"/>
      <c r="J63" s="13"/>
      <c r="K63" s="13"/>
      <c r="L63" s="13"/>
      <c r="M63" s="13">
        <v>-6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28"/>
      <c r="AE63" s="128"/>
      <c r="AF63" s="128"/>
      <c r="AG63" s="128"/>
      <c r="AH63" s="128"/>
      <c r="AI63" s="128"/>
      <c r="AJ63" s="122"/>
      <c r="AK63" s="123"/>
    </row>
    <row r="64" spans="1:37" x14ac:dyDescent="0.3">
      <c r="A64" s="127">
        <v>43780</v>
      </c>
      <c r="B64" s="106" t="s">
        <v>266</v>
      </c>
      <c r="C64" s="106" t="s">
        <v>116</v>
      </c>
      <c r="D64" s="107" t="s">
        <v>117</v>
      </c>
      <c r="E64" s="108">
        <v>-360</v>
      </c>
      <c r="F64" s="204">
        <f t="shared" si="7"/>
        <v>14980.950000000003</v>
      </c>
      <c r="G64" s="117">
        <f t="shared" si="6"/>
        <v>99375.14</v>
      </c>
      <c r="H64" s="118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>
        <v>-360</v>
      </c>
      <c r="V64" s="13"/>
      <c r="W64" s="13"/>
      <c r="X64" s="13"/>
      <c r="Y64" s="13"/>
      <c r="Z64" s="13"/>
      <c r="AA64" s="13"/>
      <c r="AB64" s="13"/>
      <c r="AC64" s="14"/>
      <c r="AD64" s="128"/>
      <c r="AE64" s="128"/>
      <c r="AF64" s="128"/>
      <c r="AG64" s="128"/>
      <c r="AH64" s="128"/>
      <c r="AI64" s="128"/>
      <c r="AJ64" s="122"/>
      <c r="AK64" s="123"/>
    </row>
    <row r="65" spans="1:37" x14ac:dyDescent="0.3">
      <c r="A65" s="127">
        <v>43783</v>
      </c>
      <c r="B65" s="106" t="s">
        <v>164</v>
      </c>
      <c r="C65" s="106" t="s">
        <v>116</v>
      </c>
      <c r="D65" s="107" t="s">
        <v>117</v>
      </c>
      <c r="E65" s="108">
        <v>-220</v>
      </c>
      <c r="F65" s="204">
        <f t="shared" si="7"/>
        <v>14760.950000000003</v>
      </c>
      <c r="G65" s="117">
        <f t="shared" si="6"/>
        <v>99375.14</v>
      </c>
      <c r="H65" s="118"/>
      <c r="I65" s="13"/>
      <c r="J65" s="13"/>
      <c r="K65" s="13"/>
      <c r="L65" s="13"/>
      <c r="M65" s="13"/>
      <c r="N65" s="13"/>
      <c r="O65" s="13"/>
      <c r="P65" s="13"/>
      <c r="Q65" s="13">
        <v>-220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4"/>
      <c r="AD65" s="128"/>
      <c r="AE65" s="128"/>
      <c r="AF65" s="128"/>
      <c r="AG65" s="128"/>
      <c r="AH65" s="128"/>
      <c r="AI65" s="128"/>
      <c r="AJ65" s="122"/>
      <c r="AK65" s="123"/>
    </row>
    <row r="66" spans="1:37" x14ac:dyDescent="0.3">
      <c r="A66" s="72">
        <v>43784</v>
      </c>
      <c r="B66" s="116" t="s">
        <v>127</v>
      </c>
      <c r="C66" s="106" t="s">
        <v>116</v>
      </c>
      <c r="D66" s="107" t="s">
        <v>117</v>
      </c>
      <c r="E66" s="108">
        <v>10</v>
      </c>
      <c r="F66" s="204">
        <f t="shared" si="7"/>
        <v>14770.950000000003</v>
      </c>
      <c r="G66" s="117">
        <f t="shared" si="6"/>
        <v>99375.14</v>
      </c>
      <c r="H66" s="118"/>
      <c r="I66" s="13"/>
      <c r="J66" s="13"/>
      <c r="K66" s="13">
        <v>10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4"/>
      <c r="AD66" s="128"/>
      <c r="AE66" s="128"/>
      <c r="AF66" s="128"/>
      <c r="AG66" s="128"/>
      <c r="AH66" s="128"/>
      <c r="AI66" s="128"/>
      <c r="AJ66" s="122"/>
      <c r="AK66" s="123"/>
    </row>
    <row r="67" spans="1:37" x14ac:dyDescent="0.3">
      <c r="A67" s="72">
        <v>43784</v>
      </c>
      <c r="B67" s="116" t="s">
        <v>165</v>
      </c>
      <c r="C67" s="106" t="s">
        <v>166</v>
      </c>
      <c r="D67" s="107" t="s">
        <v>117</v>
      </c>
      <c r="E67" s="108">
        <v>164</v>
      </c>
      <c r="F67" s="204">
        <f t="shared" si="7"/>
        <v>14934.950000000003</v>
      </c>
      <c r="G67" s="117">
        <f t="shared" si="6"/>
        <v>99375.14</v>
      </c>
      <c r="H67" s="118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>
        <v>164</v>
      </c>
      <c r="U67" s="13"/>
      <c r="V67" s="13"/>
      <c r="W67" s="13"/>
      <c r="X67" s="13"/>
      <c r="Y67" s="13"/>
      <c r="Z67" s="13"/>
      <c r="AA67" s="13"/>
      <c r="AB67" s="13"/>
      <c r="AC67" s="14"/>
      <c r="AD67" s="128"/>
      <c r="AE67" s="128"/>
      <c r="AF67" s="128"/>
      <c r="AG67" s="128"/>
      <c r="AH67" s="128"/>
      <c r="AI67" s="128"/>
      <c r="AJ67" s="122"/>
      <c r="AK67" s="123"/>
    </row>
    <row r="68" spans="1:37" x14ac:dyDescent="0.3">
      <c r="A68" s="61">
        <v>43787</v>
      </c>
      <c r="B68" s="116" t="s">
        <v>167</v>
      </c>
      <c r="C68" s="106" t="s">
        <v>168</v>
      </c>
      <c r="D68" s="107" t="s">
        <v>117</v>
      </c>
      <c r="E68" s="108">
        <v>250</v>
      </c>
      <c r="F68" s="204">
        <f t="shared" si="7"/>
        <v>15184.950000000003</v>
      </c>
      <c r="G68" s="117">
        <f t="shared" si="6"/>
        <v>99375.14</v>
      </c>
      <c r="H68" s="118"/>
      <c r="I68" s="13"/>
      <c r="J68" s="13"/>
      <c r="K68" s="13">
        <v>250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28"/>
      <c r="AE68" s="128"/>
      <c r="AF68" s="128"/>
      <c r="AG68" s="128"/>
      <c r="AH68" s="128"/>
      <c r="AI68" s="128"/>
      <c r="AJ68" s="122"/>
      <c r="AK68" s="123"/>
    </row>
    <row r="69" spans="1:37" x14ac:dyDescent="0.3">
      <c r="A69" s="72">
        <v>43787</v>
      </c>
      <c r="B69" s="116" t="s">
        <v>169</v>
      </c>
      <c r="C69" s="106" t="s">
        <v>116</v>
      </c>
      <c r="D69" s="107" t="s">
        <v>117</v>
      </c>
      <c r="E69" s="108">
        <v>-325</v>
      </c>
      <c r="F69" s="204">
        <f t="shared" si="7"/>
        <v>14859.950000000003</v>
      </c>
      <c r="G69" s="117">
        <f t="shared" si="6"/>
        <v>99375.14</v>
      </c>
      <c r="H69" s="118"/>
      <c r="I69" s="13"/>
      <c r="J69" s="13"/>
      <c r="K69" s="13"/>
      <c r="L69" s="13"/>
      <c r="M69" s="13"/>
      <c r="N69" s="13"/>
      <c r="O69" s="13"/>
      <c r="P69" s="13"/>
      <c r="Q69" s="13">
        <v>-325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28"/>
      <c r="AE69" s="128"/>
      <c r="AF69" s="128"/>
      <c r="AG69" s="128"/>
      <c r="AH69" s="128"/>
      <c r="AI69" s="128"/>
      <c r="AJ69" s="122"/>
      <c r="AK69" s="123"/>
    </row>
    <row r="70" spans="1:37" x14ac:dyDescent="0.3">
      <c r="A70" s="127">
        <v>43787</v>
      </c>
      <c r="B70" s="106" t="s">
        <v>170</v>
      </c>
      <c r="C70" s="106" t="s">
        <v>171</v>
      </c>
      <c r="D70" s="107" t="s">
        <v>117</v>
      </c>
      <c r="E70" s="108">
        <v>-1.9</v>
      </c>
      <c r="F70" s="204">
        <f t="shared" si="7"/>
        <v>14858.050000000003</v>
      </c>
      <c r="G70" s="117">
        <f>IF(B70=0, " ", G68+SUM(AD70:AI70))</f>
        <v>99375.14</v>
      </c>
      <c r="H70" s="118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>
        <v>-1.9</v>
      </c>
      <c r="Z70" s="13"/>
      <c r="AA70" s="13"/>
      <c r="AB70" s="13"/>
      <c r="AC70" s="14"/>
      <c r="AD70" s="128"/>
      <c r="AE70" s="128"/>
      <c r="AF70" s="128"/>
      <c r="AG70" s="128"/>
      <c r="AH70" s="128"/>
      <c r="AI70" s="128"/>
      <c r="AJ70" s="122"/>
      <c r="AK70" s="123"/>
    </row>
    <row r="71" spans="1:37" x14ac:dyDescent="0.3">
      <c r="A71" s="127">
        <v>43788</v>
      </c>
      <c r="B71" s="106" t="s">
        <v>172</v>
      </c>
      <c r="C71" s="106" t="s">
        <v>116</v>
      </c>
      <c r="D71" s="107" t="s">
        <v>117</v>
      </c>
      <c r="E71" s="108">
        <v>-566</v>
      </c>
      <c r="F71" s="204">
        <f t="shared" si="7"/>
        <v>14292.050000000003</v>
      </c>
      <c r="G71" s="117">
        <f t="shared" ref="G71:G134" si="8">IF(B71=0, " ", G70+SUM(AD71:AI71))</f>
        <v>99375.14</v>
      </c>
      <c r="H71" s="118"/>
      <c r="I71" s="13"/>
      <c r="J71" s="13"/>
      <c r="K71" s="13"/>
      <c r="L71" s="13"/>
      <c r="M71" s="13"/>
      <c r="N71" s="13"/>
      <c r="O71" s="13"/>
      <c r="P71" s="13"/>
      <c r="Q71" s="13">
        <v>-566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4"/>
      <c r="AD71" s="128"/>
      <c r="AE71" s="128"/>
      <c r="AF71" s="128"/>
      <c r="AG71" s="128"/>
      <c r="AH71" s="128"/>
      <c r="AI71" s="128"/>
      <c r="AJ71" s="122"/>
      <c r="AK71" s="123"/>
    </row>
    <row r="72" spans="1:37" x14ac:dyDescent="0.3">
      <c r="A72" s="127">
        <v>43789</v>
      </c>
      <c r="B72" s="106" t="s">
        <v>173</v>
      </c>
      <c r="C72" s="106" t="s">
        <v>116</v>
      </c>
      <c r="D72" s="107" t="s">
        <v>117</v>
      </c>
      <c r="E72" s="108">
        <v>200</v>
      </c>
      <c r="F72" s="204">
        <f t="shared" si="7"/>
        <v>14492.050000000003</v>
      </c>
      <c r="G72" s="117">
        <f t="shared" si="8"/>
        <v>99375.14</v>
      </c>
      <c r="H72" s="11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200</v>
      </c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28"/>
      <c r="AE72" s="128"/>
      <c r="AF72" s="128"/>
      <c r="AG72" s="128"/>
      <c r="AH72" s="128"/>
      <c r="AI72" s="128"/>
      <c r="AJ72" s="122"/>
      <c r="AK72" s="123"/>
    </row>
    <row r="73" spans="1:37" x14ac:dyDescent="0.3">
      <c r="A73" s="127">
        <v>43789</v>
      </c>
      <c r="B73" s="106" t="s">
        <v>174</v>
      </c>
      <c r="C73" s="106" t="s">
        <v>116</v>
      </c>
      <c r="D73" s="107" t="s">
        <v>117</v>
      </c>
      <c r="E73" s="108">
        <v>200</v>
      </c>
      <c r="F73" s="204">
        <f t="shared" si="7"/>
        <v>14692.050000000003</v>
      </c>
      <c r="G73" s="117">
        <f t="shared" si="8"/>
        <v>99375.14</v>
      </c>
      <c r="H73" s="11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200</v>
      </c>
      <c r="T73" s="13"/>
      <c r="U73" s="13"/>
      <c r="V73" s="13"/>
      <c r="W73" s="13"/>
      <c r="X73" s="13"/>
      <c r="Y73" s="13"/>
      <c r="Z73" s="13"/>
      <c r="AA73" s="13"/>
      <c r="AB73" s="13"/>
      <c r="AC73" s="14"/>
      <c r="AD73" s="128"/>
      <c r="AE73" s="128"/>
      <c r="AF73" s="128"/>
      <c r="AG73" s="128"/>
      <c r="AH73" s="128"/>
      <c r="AI73" s="128"/>
      <c r="AJ73" s="122"/>
      <c r="AK73" s="123"/>
    </row>
    <row r="74" spans="1:37" x14ac:dyDescent="0.3">
      <c r="A74" s="127">
        <v>43789</v>
      </c>
      <c r="B74" s="106" t="s">
        <v>175</v>
      </c>
      <c r="C74" s="106" t="s">
        <v>116</v>
      </c>
      <c r="D74" s="107" t="s">
        <v>117</v>
      </c>
      <c r="E74" s="108">
        <v>200</v>
      </c>
      <c r="F74" s="204">
        <f t="shared" si="7"/>
        <v>14892.050000000003</v>
      </c>
      <c r="G74" s="117">
        <f t="shared" si="8"/>
        <v>99375.14</v>
      </c>
      <c r="H74" s="118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>
        <v>200</v>
      </c>
      <c r="T74" s="13"/>
      <c r="U74" s="13"/>
      <c r="V74" s="13"/>
      <c r="W74" s="13"/>
      <c r="X74" s="13"/>
      <c r="Y74" s="13"/>
      <c r="Z74" s="13"/>
      <c r="AA74" s="13"/>
      <c r="AB74" s="13"/>
      <c r="AC74" s="14"/>
      <c r="AD74" s="128"/>
      <c r="AE74" s="128"/>
      <c r="AF74" s="128"/>
      <c r="AG74" s="128"/>
      <c r="AH74" s="128"/>
      <c r="AI74" s="128"/>
      <c r="AJ74" s="122"/>
      <c r="AK74" s="123"/>
    </row>
    <row r="75" spans="1:37" x14ac:dyDescent="0.3">
      <c r="A75" s="127">
        <v>43790</v>
      </c>
      <c r="B75" s="106" t="s">
        <v>176</v>
      </c>
      <c r="C75" s="106" t="s">
        <v>116</v>
      </c>
      <c r="D75" s="107" t="s">
        <v>117</v>
      </c>
      <c r="E75" s="108">
        <v>-549.9</v>
      </c>
      <c r="F75" s="204">
        <f t="shared" si="7"/>
        <v>14342.150000000003</v>
      </c>
      <c r="G75" s="117">
        <f t="shared" si="8"/>
        <v>99375.14</v>
      </c>
      <c r="H75" s="118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>
        <v>-549.9</v>
      </c>
      <c r="AB75" s="13"/>
      <c r="AC75" s="14"/>
      <c r="AD75" s="128"/>
      <c r="AE75" s="128"/>
      <c r="AF75" s="128"/>
      <c r="AG75" s="128"/>
      <c r="AH75" s="128"/>
      <c r="AI75" s="128"/>
      <c r="AJ75" s="122"/>
      <c r="AK75" s="123"/>
    </row>
    <row r="76" spans="1:37" x14ac:dyDescent="0.3">
      <c r="A76" s="127">
        <v>43790</v>
      </c>
      <c r="B76" s="106" t="s">
        <v>177</v>
      </c>
      <c r="C76" s="106" t="s">
        <v>116</v>
      </c>
      <c r="D76" s="107" t="s">
        <v>117</v>
      </c>
      <c r="E76" s="108">
        <v>200</v>
      </c>
      <c r="F76" s="204">
        <f t="shared" si="7"/>
        <v>14542.150000000003</v>
      </c>
      <c r="G76" s="117">
        <f t="shared" si="8"/>
        <v>99375.14</v>
      </c>
      <c r="H76" s="11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>
        <v>200</v>
      </c>
      <c r="T76" s="13"/>
      <c r="U76" s="13"/>
      <c r="V76" s="13"/>
      <c r="W76" s="13"/>
      <c r="X76" s="13"/>
      <c r="Y76" s="13"/>
      <c r="Z76" s="13"/>
      <c r="AA76" s="13"/>
      <c r="AB76" s="13"/>
      <c r="AC76" s="14"/>
      <c r="AD76" s="128"/>
      <c r="AE76" s="128"/>
      <c r="AF76" s="128"/>
      <c r="AG76" s="128"/>
      <c r="AH76" s="128"/>
      <c r="AI76" s="128"/>
      <c r="AJ76" s="122"/>
      <c r="AK76" s="123"/>
    </row>
    <row r="77" spans="1:37" x14ac:dyDescent="0.3">
      <c r="A77" s="127">
        <v>43791</v>
      </c>
      <c r="B77" s="106" t="s">
        <v>178</v>
      </c>
      <c r="C77" s="106" t="s">
        <v>116</v>
      </c>
      <c r="D77" s="107" t="s">
        <v>117</v>
      </c>
      <c r="E77" s="108">
        <v>200</v>
      </c>
      <c r="F77" s="204">
        <f t="shared" si="7"/>
        <v>14742.150000000003</v>
      </c>
      <c r="G77" s="117">
        <f t="shared" si="8"/>
        <v>99375.14</v>
      </c>
      <c r="H77" s="11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>
        <v>200</v>
      </c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28"/>
      <c r="AE77" s="128"/>
      <c r="AF77" s="128"/>
      <c r="AG77" s="128"/>
      <c r="AH77" s="128"/>
      <c r="AI77" s="128"/>
      <c r="AJ77" s="122"/>
      <c r="AK77" s="123"/>
    </row>
    <row r="78" spans="1:37" x14ac:dyDescent="0.3">
      <c r="A78" s="127">
        <v>43791</v>
      </c>
      <c r="B78" s="106" t="s">
        <v>179</v>
      </c>
      <c r="C78" s="106" t="s">
        <v>116</v>
      </c>
      <c r="D78" s="107" t="s">
        <v>117</v>
      </c>
      <c r="E78" s="108">
        <v>200</v>
      </c>
      <c r="F78" s="204">
        <f t="shared" ref="F78:F113" si="9">IF(E78=0,"",IF(D78&gt;0,IF(D78="CASH",F77,IF(D78="UNCASHED",F77,IF(D78="DONATION",F77,F77+E78))),F77))</f>
        <v>14942.150000000003</v>
      </c>
      <c r="G78" s="117">
        <f t="shared" si="8"/>
        <v>99375.14</v>
      </c>
      <c r="H78" s="118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>
        <v>200</v>
      </c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28"/>
      <c r="AE78" s="128"/>
      <c r="AF78" s="128"/>
      <c r="AG78" s="128"/>
      <c r="AH78" s="128"/>
      <c r="AI78" s="128"/>
      <c r="AJ78" s="122"/>
      <c r="AK78" s="123"/>
    </row>
    <row r="79" spans="1:37" x14ac:dyDescent="0.3">
      <c r="A79" s="127">
        <v>43791</v>
      </c>
      <c r="B79" s="106" t="s">
        <v>180</v>
      </c>
      <c r="C79" s="106" t="s">
        <v>116</v>
      </c>
      <c r="D79" s="107" t="s">
        <v>117</v>
      </c>
      <c r="E79" s="108">
        <v>200</v>
      </c>
      <c r="F79" s="204">
        <f t="shared" si="9"/>
        <v>15142.150000000003</v>
      </c>
      <c r="G79" s="117">
        <f t="shared" si="8"/>
        <v>99375.14</v>
      </c>
      <c r="H79" s="11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>
        <v>200</v>
      </c>
      <c r="T79" s="13"/>
      <c r="U79" s="13"/>
      <c r="V79" s="13"/>
      <c r="W79" s="13"/>
      <c r="X79" s="13"/>
      <c r="Y79" s="13"/>
      <c r="Z79" s="13"/>
      <c r="AA79" s="13"/>
      <c r="AB79" s="13"/>
      <c r="AC79" s="14"/>
      <c r="AD79" s="128"/>
      <c r="AE79" s="128"/>
      <c r="AF79" s="128"/>
      <c r="AG79" s="128"/>
      <c r="AH79" s="128"/>
      <c r="AI79" s="128"/>
      <c r="AJ79" s="122"/>
      <c r="AK79" s="123"/>
    </row>
    <row r="80" spans="1:37" x14ac:dyDescent="0.3">
      <c r="A80" s="127">
        <v>43792</v>
      </c>
      <c r="B80" s="106" t="s">
        <v>181</v>
      </c>
      <c r="C80" s="106" t="s">
        <v>116</v>
      </c>
      <c r="D80" s="107" t="s">
        <v>117</v>
      </c>
      <c r="E80" s="108">
        <v>200</v>
      </c>
      <c r="F80" s="204">
        <f t="shared" si="9"/>
        <v>15342.150000000003</v>
      </c>
      <c r="G80" s="117">
        <f t="shared" si="8"/>
        <v>99375.14</v>
      </c>
      <c r="H80" s="118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200</v>
      </c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28"/>
      <c r="AE80" s="128"/>
      <c r="AF80" s="128"/>
      <c r="AG80" s="128"/>
      <c r="AH80" s="128"/>
      <c r="AI80" s="128"/>
      <c r="AJ80" s="122"/>
      <c r="AK80" s="123"/>
    </row>
    <row r="81" spans="1:37" x14ac:dyDescent="0.3">
      <c r="A81" s="127">
        <v>43792</v>
      </c>
      <c r="B81" s="106" t="s">
        <v>182</v>
      </c>
      <c r="C81" s="106" t="s">
        <v>116</v>
      </c>
      <c r="D81" s="107" t="s">
        <v>117</v>
      </c>
      <c r="E81" s="108">
        <v>22</v>
      </c>
      <c r="F81" s="204">
        <f t="shared" si="9"/>
        <v>15364.150000000003</v>
      </c>
      <c r="G81" s="117">
        <f t="shared" si="8"/>
        <v>99375.14</v>
      </c>
      <c r="H81" s="118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>
        <v>22</v>
      </c>
      <c r="AB81" s="13"/>
      <c r="AC81" s="14"/>
      <c r="AD81" s="128"/>
      <c r="AE81" s="128"/>
      <c r="AF81" s="128"/>
      <c r="AG81" s="128"/>
      <c r="AH81" s="128"/>
      <c r="AI81" s="128"/>
      <c r="AJ81" s="122"/>
      <c r="AK81" s="123"/>
    </row>
    <row r="82" spans="1:37" x14ac:dyDescent="0.3">
      <c r="A82" s="127">
        <v>43792</v>
      </c>
      <c r="B82" s="106" t="s">
        <v>183</v>
      </c>
      <c r="C82" s="106" t="s">
        <v>116</v>
      </c>
      <c r="D82" s="107" t="s">
        <v>117</v>
      </c>
      <c r="E82" s="108">
        <v>22</v>
      </c>
      <c r="F82" s="204">
        <f t="shared" si="9"/>
        <v>15386.150000000003</v>
      </c>
      <c r="G82" s="117">
        <f t="shared" si="8"/>
        <v>99375.14</v>
      </c>
      <c r="H82" s="11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>
        <v>22</v>
      </c>
      <c r="AB82" s="13"/>
      <c r="AC82" s="14"/>
      <c r="AD82" s="128"/>
      <c r="AE82" s="128"/>
      <c r="AF82" s="128"/>
      <c r="AG82" s="128"/>
      <c r="AH82" s="128"/>
      <c r="AI82" s="128"/>
      <c r="AJ82" s="122"/>
      <c r="AK82" s="123"/>
    </row>
    <row r="83" spans="1:37" x14ac:dyDescent="0.3">
      <c r="A83" s="127">
        <v>43792</v>
      </c>
      <c r="B83" s="106" t="s">
        <v>184</v>
      </c>
      <c r="C83" s="106" t="s">
        <v>116</v>
      </c>
      <c r="D83" s="107" t="s">
        <v>117</v>
      </c>
      <c r="E83" s="108">
        <v>22</v>
      </c>
      <c r="F83" s="204">
        <f t="shared" si="9"/>
        <v>15408.150000000003</v>
      </c>
      <c r="G83" s="117">
        <f t="shared" si="8"/>
        <v>99375.14</v>
      </c>
      <c r="H83" s="11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>
        <v>22</v>
      </c>
      <c r="AB83" s="13"/>
      <c r="AC83" s="14"/>
      <c r="AD83" s="128"/>
      <c r="AE83" s="128"/>
      <c r="AF83" s="128"/>
      <c r="AG83" s="128"/>
      <c r="AH83" s="128"/>
      <c r="AI83" s="128"/>
      <c r="AJ83" s="122"/>
      <c r="AK83" s="123"/>
    </row>
    <row r="84" spans="1:37" x14ac:dyDescent="0.3">
      <c r="A84" s="127">
        <v>43792</v>
      </c>
      <c r="B84" s="106" t="s">
        <v>185</v>
      </c>
      <c r="C84" s="106" t="s">
        <v>116</v>
      </c>
      <c r="D84" s="107" t="s">
        <v>117</v>
      </c>
      <c r="E84" s="108">
        <v>22</v>
      </c>
      <c r="F84" s="204">
        <f t="shared" si="9"/>
        <v>15430.150000000003</v>
      </c>
      <c r="G84" s="117">
        <f t="shared" si="8"/>
        <v>99375.14</v>
      </c>
      <c r="H84" s="118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>
        <v>22</v>
      </c>
      <c r="AB84" s="13"/>
      <c r="AC84" s="14"/>
      <c r="AD84" s="128"/>
      <c r="AE84" s="128"/>
      <c r="AF84" s="128"/>
      <c r="AG84" s="128"/>
      <c r="AH84" s="128"/>
      <c r="AI84" s="128"/>
      <c r="AJ84" s="122"/>
      <c r="AK84" s="123"/>
    </row>
    <row r="85" spans="1:37" x14ac:dyDescent="0.3">
      <c r="A85" s="127">
        <v>43792</v>
      </c>
      <c r="B85" s="106" t="s">
        <v>186</v>
      </c>
      <c r="C85" s="106" t="s">
        <v>116</v>
      </c>
      <c r="D85" s="107" t="s">
        <v>117</v>
      </c>
      <c r="E85" s="108">
        <v>22</v>
      </c>
      <c r="F85" s="204">
        <f t="shared" si="9"/>
        <v>15452.150000000003</v>
      </c>
      <c r="G85" s="117">
        <f t="shared" si="8"/>
        <v>99375.14</v>
      </c>
      <c r="H85" s="118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>
        <v>22</v>
      </c>
      <c r="AB85" s="13"/>
      <c r="AC85" s="14"/>
      <c r="AD85" s="128"/>
      <c r="AE85" s="128"/>
      <c r="AF85" s="128"/>
      <c r="AG85" s="128"/>
      <c r="AH85" s="128"/>
      <c r="AI85" s="128"/>
      <c r="AJ85" s="122"/>
      <c r="AK85" s="123"/>
    </row>
    <row r="86" spans="1:37" x14ac:dyDescent="0.3">
      <c r="A86" s="127">
        <v>43792</v>
      </c>
      <c r="B86" s="106" t="s">
        <v>187</v>
      </c>
      <c r="C86" s="106" t="s">
        <v>116</v>
      </c>
      <c r="D86" s="107" t="s">
        <v>117</v>
      </c>
      <c r="E86" s="108">
        <v>22</v>
      </c>
      <c r="F86" s="204">
        <f t="shared" si="9"/>
        <v>15474.150000000003</v>
      </c>
      <c r="G86" s="117">
        <f t="shared" si="8"/>
        <v>99375.14</v>
      </c>
      <c r="H86" s="11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>
        <v>22</v>
      </c>
      <c r="AB86" s="13"/>
      <c r="AC86" s="14"/>
      <c r="AD86" s="128"/>
      <c r="AE86" s="128"/>
      <c r="AF86" s="128"/>
      <c r="AG86" s="128"/>
      <c r="AH86" s="128"/>
      <c r="AI86" s="128"/>
      <c r="AJ86" s="122"/>
      <c r="AK86" s="123"/>
    </row>
    <row r="87" spans="1:37" x14ac:dyDescent="0.3">
      <c r="A87" s="127">
        <v>43792</v>
      </c>
      <c r="B87" s="106" t="s">
        <v>193</v>
      </c>
      <c r="C87" s="106" t="s">
        <v>116</v>
      </c>
      <c r="D87" s="107" t="s">
        <v>117</v>
      </c>
      <c r="E87" s="108">
        <v>200</v>
      </c>
      <c r="F87" s="204">
        <f t="shared" si="9"/>
        <v>15674.150000000003</v>
      </c>
      <c r="G87" s="117">
        <f t="shared" si="8"/>
        <v>99375.14</v>
      </c>
      <c r="H87" s="118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>
        <v>200</v>
      </c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28"/>
      <c r="AE87" s="128"/>
      <c r="AF87" s="128"/>
      <c r="AG87" s="128"/>
      <c r="AH87" s="128"/>
      <c r="AI87" s="128"/>
      <c r="AJ87" s="122"/>
      <c r="AK87" s="123"/>
    </row>
    <row r="88" spans="1:37" x14ac:dyDescent="0.3">
      <c r="A88" s="127">
        <v>43793</v>
      </c>
      <c r="B88" s="106" t="s">
        <v>189</v>
      </c>
      <c r="C88" s="106" t="s">
        <v>116</v>
      </c>
      <c r="D88" s="107" t="s">
        <v>117</v>
      </c>
      <c r="E88" s="108">
        <v>200</v>
      </c>
      <c r="F88" s="204">
        <f t="shared" si="9"/>
        <v>15874.150000000003</v>
      </c>
      <c r="G88" s="117">
        <f t="shared" si="8"/>
        <v>99375.14</v>
      </c>
      <c r="H88" s="11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>
        <v>200</v>
      </c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28"/>
      <c r="AE88" s="128"/>
      <c r="AF88" s="128"/>
      <c r="AG88" s="128"/>
      <c r="AH88" s="128"/>
      <c r="AI88" s="128"/>
      <c r="AJ88" s="122"/>
      <c r="AK88" s="123"/>
    </row>
    <row r="89" spans="1:37" x14ac:dyDescent="0.3">
      <c r="A89" s="127">
        <v>43794</v>
      </c>
      <c r="B89" s="106" t="s">
        <v>190</v>
      </c>
      <c r="C89" s="106" t="s">
        <v>116</v>
      </c>
      <c r="D89" s="107" t="s">
        <v>117</v>
      </c>
      <c r="E89" s="108">
        <v>200</v>
      </c>
      <c r="F89" s="204">
        <f t="shared" si="9"/>
        <v>16074.150000000003</v>
      </c>
      <c r="G89" s="117">
        <f t="shared" si="8"/>
        <v>99375.14</v>
      </c>
      <c r="H89" s="11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200</v>
      </c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28"/>
      <c r="AE89" s="128"/>
      <c r="AF89" s="128"/>
      <c r="AG89" s="128"/>
      <c r="AH89" s="128"/>
      <c r="AI89" s="128"/>
      <c r="AJ89" s="122"/>
      <c r="AK89" s="123"/>
    </row>
    <row r="90" spans="1:37" x14ac:dyDescent="0.3">
      <c r="A90" s="127">
        <v>43794</v>
      </c>
      <c r="B90" s="106" t="s">
        <v>192</v>
      </c>
      <c r="C90" s="106" t="s">
        <v>116</v>
      </c>
      <c r="D90" s="107" t="s">
        <v>117</v>
      </c>
      <c r="E90" s="108">
        <v>22</v>
      </c>
      <c r="F90" s="204">
        <f t="shared" si="9"/>
        <v>16096.150000000003</v>
      </c>
      <c r="G90" s="117">
        <f t="shared" si="8"/>
        <v>99375.14</v>
      </c>
      <c r="H90" s="118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>
        <v>22</v>
      </c>
      <c r="AB90" s="13"/>
      <c r="AC90" s="14"/>
      <c r="AD90" s="128"/>
      <c r="AE90" s="128"/>
      <c r="AF90" s="128"/>
      <c r="AG90" s="128"/>
      <c r="AH90" s="128"/>
      <c r="AI90" s="128"/>
      <c r="AJ90" s="122"/>
      <c r="AK90" s="123"/>
    </row>
    <row r="91" spans="1:37" x14ac:dyDescent="0.3">
      <c r="A91" s="127">
        <v>43794</v>
      </c>
      <c r="B91" s="106" t="s">
        <v>191</v>
      </c>
      <c r="C91" s="106" t="s">
        <v>116</v>
      </c>
      <c r="D91" s="107" t="s">
        <v>117</v>
      </c>
      <c r="E91" s="108">
        <v>200</v>
      </c>
      <c r="F91" s="204">
        <f t="shared" si="9"/>
        <v>16296.150000000003</v>
      </c>
      <c r="G91" s="117">
        <f t="shared" si="8"/>
        <v>99375.14</v>
      </c>
      <c r="H91" s="118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200</v>
      </c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28"/>
      <c r="AE91" s="128"/>
      <c r="AF91" s="128"/>
      <c r="AG91" s="128"/>
      <c r="AH91" s="128"/>
      <c r="AI91" s="128"/>
      <c r="AJ91" s="122"/>
      <c r="AK91" s="123"/>
    </row>
    <row r="92" spans="1:37" x14ac:dyDescent="0.3">
      <c r="A92" s="127">
        <v>43794</v>
      </c>
      <c r="B92" s="106" t="s">
        <v>188</v>
      </c>
      <c r="C92" s="106" t="s">
        <v>116</v>
      </c>
      <c r="D92" s="107" t="s">
        <v>117</v>
      </c>
      <c r="E92" s="108">
        <v>22</v>
      </c>
      <c r="F92" s="204">
        <f t="shared" si="9"/>
        <v>16318.150000000003</v>
      </c>
      <c r="G92" s="117">
        <f t="shared" si="8"/>
        <v>99375.14</v>
      </c>
      <c r="H92" s="11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>
        <v>22</v>
      </c>
      <c r="AB92" s="13"/>
      <c r="AC92" s="14"/>
      <c r="AD92" s="128"/>
      <c r="AE92" s="128"/>
      <c r="AF92" s="128"/>
      <c r="AG92" s="128"/>
      <c r="AH92" s="128"/>
      <c r="AI92" s="128"/>
      <c r="AJ92" s="122"/>
      <c r="AK92" s="123"/>
    </row>
    <row r="93" spans="1:37" x14ac:dyDescent="0.3">
      <c r="A93" s="127">
        <v>43795</v>
      </c>
      <c r="B93" s="106" t="s">
        <v>233</v>
      </c>
      <c r="C93" s="106" t="s">
        <v>234</v>
      </c>
      <c r="D93" s="107" t="s">
        <v>117</v>
      </c>
      <c r="E93" s="108">
        <v>0</v>
      </c>
      <c r="F93" s="204" t="str">
        <f>IF(E93=0,"",IF(D93&gt;0,IF(D93="CASH",F92,IF(D93="UNCASHED",F92,IF(D93="DONATION",F92,F92+E93))),F92))</f>
        <v/>
      </c>
      <c r="G93" s="117">
        <f t="shared" si="8"/>
        <v>104777.64</v>
      </c>
      <c r="H93" s="118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28">
        <v>5402.5</v>
      </c>
      <c r="AE93" s="128"/>
      <c r="AF93" s="128"/>
      <c r="AG93" s="128"/>
      <c r="AH93" s="128"/>
      <c r="AI93" s="128"/>
      <c r="AJ93" s="122"/>
      <c r="AK93" s="123"/>
    </row>
    <row r="94" spans="1:37" x14ac:dyDescent="0.3">
      <c r="A94" s="127">
        <v>43795</v>
      </c>
      <c r="B94" s="106" t="s">
        <v>194</v>
      </c>
      <c r="C94" s="106" t="s">
        <v>116</v>
      </c>
      <c r="D94" s="107" t="s">
        <v>117</v>
      </c>
      <c r="E94" s="108">
        <v>200</v>
      </c>
      <c r="F94" s="204">
        <f>IF(E94=0,"",IF(D94&gt;0,IF(D94="CASH",F92,IF(D94="UNCASHED",F92,IF(D94="DONATION",F92,F92+E94))),F92))</f>
        <v>16518.150000000001</v>
      </c>
      <c r="G94" s="117">
        <f t="shared" si="8"/>
        <v>104777.64</v>
      </c>
      <c r="H94" s="11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200</v>
      </c>
      <c r="T94" s="13"/>
      <c r="U94" s="13"/>
      <c r="V94" s="13"/>
      <c r="W94" s="13"/>
      <c r="X94" s="13"/>
      <c r="Y94" s="13"/>
      <c r="Z94" s="13"/>
      <c r="AA94" s="13"/>
      <c r="AB94" s="13"/>
      <c r="AC94" s="14"/>
      <c r="AD94" s="128"/>
      <c r="AE94" s="128"/>
      <c r="AF94" s="128"/>
      <c r="AG94" s="128"/>
      <c r="AH94" s="128"/>
      <c r="AI94" s="128"/>
      <c r="AJ94" s="122"/>
      <c r="AK94" s="123"/>
    </row>
    <row r="95" spans="1:37" x14ac:dyDescent="0.3">
      <c r="A95" s="127">
        <v>43795</v>
      </c>
      <c r="B95" s="106" t="s">
        <v>195</v>
      </c>
      <c r="C95" s="106" t="s">
        <v>116</v>
      </c>
      <c r="D95" s="107" t="s">
        <v>117</v>
      </c>
      <c r="E95" s="108">
        <v>200</v>
      </c>
      <c r="F95" s="204">
        <f t="shared" si="9"/>
        <v>16718.150000000001</v>
      </c>
      <c r="G95" s="117">
        <f t="shared" si="8"/>
        <v>104777.64</v>
      </c>
      <c r="H95" s="11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200</v>
      </c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28"/>
      <c r="AE95" s="128"/>
      <c r="AF95" s="128"/>
      <c r="AG95" s="128"/>
      <c r="AH95" s="128"/>
      <c r="AI95" s="128"/>
      <c r="AJ95" s="122"/>
      <c r="AK95" s="123"/>
    </row>
    <row r="96" spans="1:37" x14ac:dyDescent="0.3">
      <c r="A96" s="127">
        <v>43795</v>
      </c>
      <c r="B96" s="106" t="s">
        <v>196</v>
      </c>
      <c r="C96" s="106" t="s">
        <v>116</v>
      </c>
      <c r="D96" s="107" t="s">
        <v>117</v>
      </c>
      <c r="E96" s="108">
        <v>200</v>
      </c>
      <c r="F96" s="204">
        <f t="shared" si="9"/>
        <v>16918.150000000001</v>
      </c>
      <c r="G96" s="117">
        <f t="shared" si="8"/>
        <v>104777.64</v>
      </c>
      <c r="H96" s="11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>
        <v>200</v>
      </c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28"/>
      <c r="AE96" s="128"/>
      <c r="AF96" s="128"/>
      <c r="AG96" s="128"/>
      <c r="AH96" s="128"/>
      <c r="AI96" s="128"/>
      <c r="AJ96" s="122"/>
      <c r="AK96" s="123"/>
    </row>
    <row r="97" spans="1:37" x14ac:dyDescent="0.3">
      <c r="A97" s="127">
        <v>43795</v>
      </c>
      <c r="B97" s="106" t="s">
        <v>197</v>
      </c>
      <c r="C97" s="106" t="s">
        <v>116</v>
      </c>
      <c r="D97" s="107" t="s">
        <v>117</v>
      </c>
      <c r="E97" s="108">
        <v>200</v>
      </c>
      <c r="F97" s="204">
        <f t="shared" si="9"/>
        <v>17118.150000000001</v>
      </c>
      <c r="G97" s="117">
        <f t="shared" si="8"/>
        <v>104777.64</v>
      </c>
      <c r="H97" s="118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>
        <v>200</v>
      </c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28"/>
      <c r="AE97" s="128"/>
      <c r="AF97" s="128"/>
      <c r="AG97" s="128"/>
      <c r="AH97" s="128"/>
      <c r="AI97" s="128"/>
      <c r="AJ97" s="122"/>
      <c r="AK97" s="123"/>
    </row>
    <row r="98" spans="1:37" x14ac:dyDescent="0.3">
      <c r="A98" s="127">
        <v>43796</v>
      </c>
      <c r="B98" s="106" t="s">
        <v>198</v>
      </c>
      <c r="C98" s="106" t="s">
        <v>116</v>
      </c>
      <c r="D98" s="107" t="s">
        <v>117</v>
      </c>
      <c r="E98" s="108">
        <v>-4.3</v>
      </c>
      <c r="F98" s="204">
        <f t="shared" si="9"/>
        <v>17113.850000000002</v>
      </c>
      <c r="G98" s="117">
        <f t="shared" si="8"/>
        <v>104777.64</v>
      </c>
      <c r="H98" s="11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>
        <v>-4.3</v>
      </c>
      <c r="Z98" s="13"/>
      <c r="AA98" s="13"/>
      <c r="AB98" s="13"/>
      <c r="AC98" s="14"/>
      <c r="AD98" s="128"/>
      <c r="AE98" s="128"/>
      <c r="AF98" s="128"/>
      <c r="AG98" s="128"/>
      <c r="AH98" s="128"/>
      <c r="AI98" s="128"/>
      <c r="AJ98" s="122"/>
      <c r="AK98" s="123"/>
    </row>
    <row r="99" spans="1:37" x14ac:dyDescent="0.3">
      <c r="A99" s="127">
        <v>43797</v>
      </c>
      <c r="B99" s="106" t="s">
        <v>199</v>
      </c>
      <c r="C99" s="106" t="s">
        <v>116</v>
      </c>
      <c r="D99" s="107" t="s">
        <v>117</v>
      </c>
      <c r="E99" s="108">
        <v>200</v>
      </c>
      <c r="F99" s="204">
        <f t="shared" si="9"/>
        <v>17313.850000000002</v>
      </c>
      <c r="G99" s="117">
        <f t="shared" si="8"/>
        <v>104777.64</v>
      </c>
      <c r="H99" s="11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200</v>
      </c>
      <c r="T99" s="13"/>
      <c r="U99" s="13"/>
      <c r="V99" s="13"/>
      <c r="W99" s="13"/>
      <c r="X99" s="13"/>
      <c r="Y99" s="13"/>
      <c r="Z99" s="13"/>
      <c r="AA99" s="13"/>
      <c r="AB99" s="13"/>
      <c r="AC99" s="14"/>
      <c r="AD99" s="128"/>
      <c r="AE99" s="128"/>
      <c r="AF99" s="128"/>
      <c r="AG99" s="128"/>
      <c r="AH99" s="128"/>
      <c r="AI99" s="128"/>
      <c r="AJ99" s="122"/>
      <c r="AK99" s="123"/>
    </row>
    <row r="100" spans="1:37" x14ac:dyDescent="0.3">
      <c r="A100" s="127">
        <v>43797</v>
      </c>
      <c r="B100" s="106" t="s">
        <v>200</v>
      </c>
      <c r="C100" s="106" t="s">
        <v>116</v>
      </c>
      <c r="D100" s="107" t="s">
        <v>117</v>
      </c>
      <c r="E100" s="108">
        <v>200</v>
      </c>
      <c r="F100" s="204">
        <f t="shared" si="9"/>
        <v>17513.850000000002</v>
      </c>
      <c r="G100" s="117">
        <f t="shared" si="8"/>
        <v>104777.64</v>
      </c>
      <c r="H100" s="11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200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28"/>
      <c r="AE100" s="128"/>
      <c r="AF100" s="128"/>
      <c r="AG100" s="128"/>
      <c r="AH100" s="128"/>
      <c r="AI100" s="128"/>
      <c r="AJ100" s="122"/>
      <c r="AK100" s="123"/>
    </row>
    <row r="101" spans="1:37" x14ac:dyDescent="0.3">
      <c r="A101" s="127">
        <v>43798</v>
      </c>
      <c r="B101" s="106" t="s">
        <v>201</v>
      </c>
      <c r="C101" s="106" t="s">
        <v>116</v>
      </c>
      <c r="D101" s="107" t="s">
        <v>117</v>
      </c>
      <c r="E101" s="108">
        <v>200</v>
      </c>
      <c r="F101" s="204">
        <f t="shared" si="9"/>
        <v>17713.850000000002</v>
      </c>
      <c r="G101" s="117">
        <f t="shared" si="8"/>
        <v>104777.64</v>
      </c>
      <c r="H101" s="118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200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28"/>
      <c r="AE101" s="128"/>
      <c r="AF101" s="128"/>
      <c r="AG101" s="128"/>
      <c r="AH101" s="128"/>
      <c r="AI101" s="128"/>
      <c r="AJ101" s="122"/>
      <c r="AK101" s="123"/>
    </row>
    <row r="102" spans="1:37" x14ac:dyDescent="0.3">
      <c r="A102" s="127">
        <v>43798</v>
      </c>
      <c r="B102" s="106" t="s">
        <v>202</v>
      </c>
      <c r="C102" s="106" t="s">
        <v>116</v>
      </c>
      <c r="D102" s="107" t="s">
        <v>117</v>
      </c>
      <c r="E102" s="108">
        <v>-506.95</v>
      </c>
      <c r="F102" s="204">
        <f t="shared" si="9"/>
        <v>17206.900000000001</v>
      </c>
      <c r="G102" s="117">
        <f t="shared" si="8"/>
        <v>104777.64</v>
      </c>
      <c r="H102" s="118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-506.95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28"/>
      <c r="AE102" s="128"/>
      <c r="AF102" s="128"/>
      <c r="AG102" s="128"/>
      <c r="AH102" s="128"/>
      <c r="AI102" s="128"/>
      <c r="AJ102" s="122"/>
      <c r="AK102" s="123"/>
    </row>
    <row r="103" spans="1:37" x14ac:dyDescent="0.3">
      <c r="A103" s="127">
        <v>43800</v>
      </c>
      <c r="B103" s="106" t="s">
        <v>203</v>
      </c>
      <c r="C103" s="106" t="s">
        <v>116</v>
      </c>
      <c r="D103" s="107" t="s">
        <v>117</v>
      </c>
      <c r="E103" s="108">
        <v>200</v>
      </c>
      <c r="F103" s="204">
        <f t="shared" si="9"/>
        <v>17406.900000000001</v>
      </c>
      <c r="G103" s="117">
        <f t="shared" si="8"/>
        <v>104777.64</v>
      </c>
      <c r="H103" s="11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200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4"/>
      <c r="AD103" s="128"/>
      <c r="AE103" s="128"/>
      <c r="AF103" s="128"/>
      <c r="AG103" s="128"/>
      <c r="AH103" s="128"/>
      <c r="AI103" s="128"/>
      <c r="AJ103" s="122"/>
      <c r="AK103" s="123"/>
    </row>
    <row r="104" spans="1:37" x14ac:dyDescent="0.3">
      <c r="A104" s="127">
        <v>43800</v>
      </c>
      <c r="B104" s="106" t="s">
        <v>204</v>
      </c>
      <c r="C104" s="106" t="s">
        <v>116</v>
      </c>
      <c r="D104" s="107" t="s">
        <v>117</v>
      </c>
      <c r="E104" s="108">
        <v>200</v>
      </c>
      <c r="F104" s="204">
        <f t="shared" si="9"/>
        <v>17606.900000000001</v>
      </c>
      <c r="G104" s="117">
        <f t="shared" si="8"/>
        <v>104777.64</v>
      </c>
      <c r="H104" s="118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>
        <v>200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28"/>
      <c r="AE104" s="128"/>
      <c r="AF104" s="128"/>
      <c r="AG104" s="128"/>
      <c r="AH104" s="128"/>
      <c r="AI104" s="128"/>
      <c r="AJ104" s="122"/>
      <c r="AK104" s="123"/>
    </row>
    <row r="105" spans="1:37" x14ac:dyDescent="0.3">
      <c r="A105" s="127">
        <v>43801</v>
      </c>
      <c r="B105" s="106" t="s">
        <v>205</v>
      </c>
      <c r="C105" s="106" t="s">
        <v>116</v>
      </c>
      <c r="D105" s="107" t="s">
        <v>117</v>
      </c>
      <c r="E105" s="108">
        <v>200</v>
      </c>
      <c r="F105" s="204">
        <f t="shared" si="9"/>
        <v>17806.900000000001</v>
      </c>
      <c r="G105" s="117">
        <f t="shared" si="8"/>
        <v>104777.64</v>
      </c>
      <c r="H105" s="118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200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4"/>
      <c r="AD105" s="128"/>
      <c r="AE105" s="128"/>
      <c r="AF105" s="128"/>
      <c r="AG105" s="128"/>
      <c r="AH105" s="128"/>
      <c r="AI105" s="128"/>
      <c r="AJ105" s="122"/>
      <c r="AK105" s="123"/>
    </row>
    <row r="106" spans="1:37" x14ac:dyDescent="0.3">
      <c r="A106" s="127">
        <v>43802</v>
      </c>
      <c r="B106" s="106" t="s">
        <v>115</v>
      </c>
      <c r="C106" s="106" t="s">
        <v>116</v>
      </c>
      <c r="D106" s="107" t="s">
        <v>117</v>
      </c>
      <c r="E106" s="108">
        <v>10</v>
      </c>
      <c r="F106" s="204">
        <f t="shared" si="9"/>
        <v>17816.900000000001</v>
      </c>
      <c r="G106" s="117">
        <f t="shared" si="8"/>
        <v>104777.64</v>
      </c>
      <c r="H106" s="118"/>
      <c r="I106" s="13"/>
      <c r="J106" s="13">
        <v>10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28"/>
      <c r="AE106" s="128"/>
      <c r="AF106" s="128"/>
      <c r="AG106" s="128"/>
      <c r="AH106" s="128"/>
      <c r="AI106" s="128"/>
      <c r="AJ106" s="122"/>
      <c r="AK106" s="123"/>
    </row>
    <row r="107" spans="1:37" x14ac:dyDescent="0.3">
      <c r="A107" s="127">
        <v>43802</v>
      </c>
      <c r="B107" s="106" t="s">
        <v>232</v>
      </c>
      <c r="C107" s="106" t="s">
        <v>116</v>
      </c>
      <c r="D107" s="107" t="s">
        <v>117</v>
      </c>
      <c r="E107" s="108">
        <v>222</v>
      </c>
      <c r="F107" s="204">
        <f t="shared" si="9"/>
        <v>18038.900000000001</v>
      </c>
      <c r="G107" s="117">
        <f t="shared" si="8"/>
        <v>104777.64</v>
      </c>
      <c r="H107" s="118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>
        <v>200</v>
      </c>
      <c r="T107" s="13"/>
      <c r="U107" s="13"/>
      <c r="V107" s="13"/>
      <c r="W107" s="13"/>
      <c r="X107" s="13"/>
      <c r="Y107" s="13"/>
      <c r="Z107" s="13"/>
      <c r="AA107" s="13">
        <v>22</v>
      </c>
      <c r="AB107" s="13"/>
      <c r="AC107" s="14"/>
      <c r="AD107" s="128"/>
      <c r="AE107" s="128"/>
      <c r="AF107" s="128"/>
      <c r="AG107" s="128"/>
      <c r="AH107" s="128"/>
      <c r="AI107" s="128"/>
      <c r="AJ107" s="122"/>
      <c r="AK107" s="123"/>
    </row>
    <row r="108" spans="1:37" x14ac:dyDescent="0.3">
      <c r="A108" s="127">
        <v>43802</v>
      </c>
      <c r="B108" s="106" t="s">
        <v>206</v>
      </c>
      <c r="C108" s="106" t="s">
        <v>116</v>
      </c>
      <c r="D108" s="107" t="s">
        <v>117</v>
      </c>
      <c r="E108" s="108">
        <v>-4600</v>
      </c>
      <c r="F108" s="204">
        <f t="shared" si="9"/>
        <v>13438.900000000001</v>
      </c>
      <c r="G108" s="117">
        <f t="shared" si="8"/>
        <v>104777.64</v>
      </c>
      <c r="H108" s="118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>
        <v>-4600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4"/>
      <c r="AD108" s="128"/>
      <c r="AE108" s="128"/>
      <c r="AF108" s="128"/>
      <c r="AG108" s="128"/>
      <c r="AH108" s="128"/>
      <c r="AI108" s="128"/>
      <c r="AJ108" s="122"/>
      <c r="AK108" s="123"/>
    </row>
    <row r="109" spans="1:37" x14ac:dyDescent="0.3">
      <c r="A109" s="127">
        <v>43803</v>
      </c>
      <c r="B109" s="106" t="s">
        <v>207</v>
      </c>
      <c r="C109" s="106" t="s">
        <v>116</v>
      </c>
      <c r="D109" s="107" t="s">
        <v>117</v>
      </c>
      <c r="E109" s="108">
        <v>200</v>
      </c>
      <c r="F109" s="204">
        <f t="shared" si="9"/>
        <v>13638.900000000001</v>
      </c>
      <c r="G109" s="117">
        <f t="shared" si="8"/>
        <v>104777.64</v>
      </c>
      <c r="H109" s="118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>
        <v>200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4"/>
      <c r="AD109" s="128"/>
      <c r="AE109" s="128"/>
      <c r="AF109" s="128"/>
      <c r="AG109" s="128"/>
      <c r="AH109" s="128"/>
      <c r="AI109" s="128"/>
      <c r="AJ109" s="122"/>
      <c r="AK109" s="123"/>
    </row>
    <row r="110" spans="1:37" x14ac:dyDescent="0.3">
      <c r="A110" s="127">
        <v>43803</v>
      </c>
      <c r="B110" s="106" t="s">
        <v>208</v>
      </c>
      <c r="C110" s="106" t="s">
        <v>116</v>
      </c>
      <c r="D110" s="107" t="s">
        <v>117</v>
      </c>
      <c r="E110" s="108">
        <v>200</v>
      </c>
      <c r="F110" s="204">
        <f t="shared" si="9"/>
        <v>13838.900000000001</v>
      </c>
      <c r="G110" s="117">
        <f t="shared" si="8"/>
        <v>104777.64</v>
      </c>
      <c r="H110" s="118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>
        <v>200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4"/>
      <c r="AD110" s="128"/>
      <c r="AE110" s="128"/>
      <c r="AF110" s="128"/>
      <c r="AG110" s="128"/>
      <c r="AH110" s="128"/>
      <c r="AI110" s="128"/>
      <c r="AJ110" s="122"/>
      <c r="AK110" s="123"/>
    </row>
    <row r="111" spans="1:37" x14ac:dyDescent="0.3">
      <c r="A111" s="127">
        <v>43803</v>
      </c>
      <c r="B111" s="106" t="s">
        <v>230</v>
      </c>
      <c r="C111" s="106" t="s">
        <v>116</v>
      </c>
      <c r="D111" s="107" t="s">
        <v>117</v>
      </c>
      <c r="E111" s="108">
        <v>-137.96</v>
      </c>
      <c r="F111" s="204">
        <f t="shared" si="9"/>
        <v>13700.940000000002</v>
      </c>
      <c r="G111" s="117">
        <f t="shared" si="8"/>
        <v>104777.64</v>
      </c>
      <c r="H111" s="118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-137.96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4"/>
      <c r="AD111" s="128"/>
      <c r="AE111" s="128"/>
      <c r="AF111" s="128"/>
      <c r="AG111" s="128"/>
      <c r="AH111" s="128"/>
      <c r="AI111" s="128"/>
      <c r="AJ111" s="122"/>
      <c r="AK111" s="123"/>
    </row>
    <row r="112" spans="1:37" x14ac:dyDescent="0.3">
      <c r="A112" s="127">
        <v>43803</v>
      </c>
      <c r="B112" s="106" t="s">
        <v>209</v>
      </c>
      <c r="C112" s="106" t="s">
        <v>116</v>
      </c>
      <c r="D112" s="107" t="s">
        <v>117</v>
      </c>
      <c r="E112" s="108">
        <v>-0.24</v>
      </c>
      <c r="F112" s="204">
        <f t="shared" si="9"/>
        <v>13700.700000000003</v>
      </c>
      <c r="G112" s="117">
        <f t="shared" si="8"/>
        <v>104777.64</v>
      </c>
      <c r="H112" s="118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-0.24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4"/>
      <c r="AD112" s="128"/>
      <c r="AE112" s="128"/>
      <c r="AF112" s="128"/>
      <c r="AG112" s="128"/>
      <c r="AH112" s="128"/>
      <c r="AI112" s="128"/>
      <c r="AJ112" s="122"/>
      <c r="AK112" s="123"/>
    </row>
    <row r="113" spans="1:37" x14ac:dyDescent="0.3">
      <c r="A113" s="127">
        <v>43803</v>
      </c>
      <c r="B113" s="106" t="s">
        <v>210</v>
      </c>
      <c r="C113" s="106" t="s">
        <v>116</v>
      </c>
      <c r="D113" s="107" t="s">
        <v>117</v>
      </c>
      <c r="E113" s="108">
        <v>-20.5</v>
      </c>
      <c r="F113" s="204">
        <f t="shared" si="9"/>
        <v>13680.200000000003</v>
      </c>
      <c r="G113" s="117">
        <f t="shared" si="8"/>
        <v>104777.64</v>
      </c>
      <c r="H113" s="118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>
        <v>-20.5</v>
      </c>
      <c r="Y113" s="13"/>
      <c r="Z113" s="13"/>
      <c r="AA113" s="13"/>
      <c r="AB113" s="13"/>
      <c r="AC113" s="14"/>
      <c r="AD113" s="128"/>
      <c r="AE113" s="128"/>
      <c r="AF113" s="128"/>
      <c r="AG113" s="128"/>
      <c r="AH113" s="128"/>
      <c r="AI113" s="128"/>
      <c r="AJ113" s="122"/>
      <c r="AK113" s="123"/>
    </row>
    <row r="114" spans="1:37" x14ac:dyDescent="0.3">
      <c r="A114" s="127">
        <v>43803</v>
      </c>
      <c r="B114" s="106" t="s">
        <v>211</v>
      </c>
      <c r="C114" s="106" t="s">
        <v>116</v>
      </c>
      <c r="D114" s="107" t="s">
        <v>117</v>
      </c>
      <c r="E114" s="108">
        <v>200</v>
      </c>
      <c r="F114" s="204">
        <f t="shared" ref="F114:F177" si="10">IF(E114=0,"",IF(D114&gt;0,IF(D114="CASH",F113,IF(D114="UNCASHED",F113,IF(D114="DONATION",F113,F113+E114))),F113))</f>
        <v>13880.200000000003</v>
      </c>
      <c r="G114" s="117">
        <f t="shared" si="8"/>
        <v>104777.64</v>
      </c>
      <c r="H114" s="118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200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4"/>
      <c r="AD114" s="128"/>
      <c r="AE114" s="128"/>
      <c r="AF114" s="128"/>
      <c r="AG114" s="128"/>
      <c r="AH114" s="128"/>
      <c r="AI114" s="128"/>
      <c r="AJ114" s="122"/>
      <c r="AK114" s="123"/>
    </row>
    <row r="115" spans="1:37" x14ac:dyDescent="0.3">
      <c r="A115" s="127">
        <v>43803</v>
      </c>
      <c r="B115" s="106" t="s">
        <v>212</v>
      </c>
      <c r="C115" s="106" t="s">
        <v>116</v>
      </c>
      <c r="D115" s="107" t="s">
        <v>117</v>
      </c>
      <c r="E115" s="108">
        <v>200</v>
      </c>
      <c r="F115" s="204">
        <f t="shared" si="10"/>
        <v>14080.200000000003</v>
      </c>
      <c r="G115" s="117">
        <f t="shared" si="8"/>
        <v>104777.64</v>
      </c>
      <c r="H115" s="118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200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4"/>
      <c r="AD115" s="128"/>
      <c r="AE115" s="128"/>
      <c r="AF115" s="128"/>
      <c r="AG115" s="128"/>
      <c r="AH115" s="128"/>
      <c r="AI115" s="128"/>
      <c r="AJ115" s="122"/>
      <c r="AK115" s="123"/>
    </row>
    <row r="116" spans="1:37" x14ac:dyDescent="0.3">
      <c r="A116" s="127">
        <v>43804</v>
      </c>
      <c r="B116" s="106" t="s">
        <v>213</v>
      </c>
      <c r="C116" s="106" t="s">
        <v>171</v>
      </c>
      <c r="D116" s="107" t="s">
        <v>117</v>
      </c>
      <c r="E116" s="108">
        <v>-306</v>
      </c>
      <c r="F116" s="204">
        <f t="shared" si="10"/>
        <v>13774.200000000003</v>
      </c>
      <c r="G116" s="117">
        <f t="shared" si="8"/>
        <v>104777.64</v>
      </c>
      <c r="H116" s="118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-306</v>
      </c>
      <c r="T116" s="13"/>
      <c r="U116" s="13"/>
      <c r="V116" s="13"/>
      <c r="W116" s="13"/>
      <c r="X116" s="13"/>
      <c r="Y116" s="13"/>
      <c r="Z116" s="13"/>
      <c r="AA116" s="13"/>
      <c r="AB116" s="13"/>
      <c r="AC116" s="14"/>
      <c r="AD116" s="128"/>
      <c r="AE116" s="128"/>
      <c r="AF116" s="128"/>
      <c r="AG116" s="128"/>
      <c r="AH116" s="128"/>
      <c r="AI116" s="128"/>
      <c r="AJ116" s="122"/>
      <c r="AK116" s="123"/>
    </row>
    <row r="117" spans="1:37" x14ac:dyDescent="0.3">
      <c r="A117" s="127">
        <v>43805</v>
      </c>
      <c r="B117" s="106" t="s">
        <v>214</v>
      </c>
      <c r="C117" s="106" t="s">
        <v>116</v>
      </c>
      <c r="D117" s="107" t="s">
        <v>117</v>
      </c>
      <c r="E117" s="108">
        <v>-3786.04</v>
      </c>
      <c r="F117" s="204">
        <f t="shared" si="10"/>
        <v>9988.1600000000035</v>
      </c>
      <c r="G117" s="117">
        <f t="shared" si="8"/>
        <v>104777.64</v>
      </c>
      <c r="H117" s="118"/>
      <c r="I117" s="13"/>
      <c r="J117" s="13"/>
      <c r="K117" s="13"/>
      <c r="L117" s="13"/>
      <c r="M117" s="13"/>
      <c r="N117" s="13">
        <v>-3786.04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4"/>
      <c r="AD117" s="128"/>
      <c r="AE117" s="128"/>
      <c r="AF117" s="128"/>
      <c r="AG117" s="128"/>
      <c r="AH117" s="128"/>
      <c r="AI117" s="128"/>
      <c r="AJ117" s="122"/>
      <c r="AK117" s="123"/>
    </row>
    <row r="118" spans="1:37" x14ac:dyDescent="0.3">
      <c r="A118" s="127">
        <v>43806</v>
      </c>
      <c r="B118" s="106" t="s">
        <v>215</v>
      </c>
      <c r="C118" s="106" t="s">
        <v>116</v>
      </c>
      <c r="D118" s="107" t="s">
        <v>117</v>
      </c>
      <c r="E118" s="108">
        <v>200</v>
      </c>
      <c r="F118" s="204">
        <f t="shared" si="10"/>
        <v>10188.160000000003</v>
      </c>
      <c r="G118" s="117">
        <f t="shared" si="8"/>
        <v>104777.64</v>
      </c>
      <c r="H118" s="118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>
        <v>200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4"/>
      <c r="AD118" s="128"/>
      <c r="AE118" s="128"/>
      <c r="AF118" s="128"/>
      <c r="AG118" s="128"/>
      <c r="AH118" s="128"/>
      <c r="AI118" s="128"/>
      <c r="AJ118" s="122"/>
      <c r="AK118" s="123"/>
    </row>
    <row r="119" spans="1:37" x14ac:dyDescent="0.3">
      <c r="A119" s="127">
        <v>43806</v>
      </c>
      <c r="B119" s="106" t="s">
        <v>216</v>
      </c>
      <c r="C119" s="106" t="s">
        <v>116</v>
      </c>
      <c r="D119" s="107" t="s">
        <v>117</v>
      </c>
      <c r="E119" s="108">
        <v>-9.99</v>
      </c>
      <c r="F119" s="204">
        <f t="shared" si="10"/>
        <v>10178.170000000004</v>
      </c>
      <c r="G119" s="117">
        <f t="shared" si="8"/>
        <v>104777.64</v>
      </c>
      <c r="H119" s="11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>
        <v>-9.99</v>
      </c>
      <c r="X119" s="13"/>
      <c r="Y119" s="13"/>
      <c r="Z119" s="13"/>
      <c r="AA119" s="13"/>
      <c r="AB119" s="13"/>
      <c r="AC119" s="14"/>
      <c r="AD119" s="128"/>
      <c r="AE119" s="128"/>
      <c r="AF119" s="128"/>
      <c r="AG119" s="128"/>
      <c r="AH119" s="128"/>
      <c r="AI119" s="128"/>
      <c r="AJ119" s="122"/>
      <c r="AK119" s="123"/>
    </row>
    <row r="120" spans="1:37" x14ac:dyDescent="0.3">
      <c r="A120" s="127">
        <v>43807</v>
      </c>
      <c r="B120" s="106" t="s">
        <v>217</v>
      </c>
      <c r="C120" s="106" t="s">
        <v>116</v>
      </c>
      <c r="D120" s="107" t="s">
        <v>117</v>
      </c>
      <c r="E120" s="108">
        <v>200</v>
      </c>
      <c r="F120" s="204">
        <f t="shared" si="10"/>
        <v>10378.170000000004</v>
      </c>
      <c r="G120" s="117">
        <f t="shared" si="8"/>
        <v>104777.64</v>
      </c>
      <c r="H120" s="118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>
        <v>200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28"/>
      <c r="AE120" s="128"/>
      <c r="AF120" s="128"/>
      <c r="AG120" s="128"/>
      <c r="AH120" s="128"/>
      <c r="AI120" s="128"/>
      <c r="AJ120" s="122"/>
      <c r="AK120" s="123"/>
    </row>
    <row r="121" spans="1:37" x14ac:dyDescent="0.3">
      <c r="A121" s="127">
        <v>43808</v>
      </c>
      <c r="B121" s="106" t="s">
        <v>121</v>
      </c>
      <c r="C121" s="106" t="s">
        <v>116</v>
      </c>
      <c r="D121" s="107" t="s">
        <v>117</v>
      </c>
      <c r="E121" s="108">
        <v>-6</v>
      </c>
      <c r="F121" s="204">
        <f t="shared" si="10"/>
        <v>10372.170000000004</v>
      </c>
      <c r="G121" s="117">
        <f t="shared" si="8"/>
        <v>104777.64</v>
      </c>
      <c r="H121" s="118"/>
      <c r="I121" s="13"/>
      <c r="J121" s="13"/>
      <c r="K121" s="13"/>
      <c r="L121" s="13"/>
      <c r="M121" s="13">
        <v>-6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4"/>
      <c r="AD121" s="128"/>
      <c r="AE121" s="128"/>
      <c r="AF121" s="128"/>
      <c r="AG121" s="128"/>
      <c r="AH121" s="128"/>
      <c r="AI121" s="128"/>
      <c r="AJ121" s="122"/>
      <c r="AK121" s="123"/>
    </row>
    <row r="122" spans="1:37" x14ac:dyDescent="0.3">
      <c r="A122" s="127">
        <v>43808</v>
      </c>
      <c r="B122" s="106" t="s">
        <v>231</v>
      </c>
      <c r="C122" s="106" t="s">
        <v>116</v>
      </c>
      <c r="D122" s="107" t="s">
        <v>117</v>
      </c>
      <c r="E122" s="108">
        <v>-135</v>
      </c>
      <c r="F122" s="204">
        <f t="shared" si="10"/>
        <v>10237.170000000004</v>
      </c>
      <c r="G122" s="117">
        <f t="shared" si="8"/>
        <v>104777.64</v>
      </c>
      <c r="H122" s="118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>
        <v>-135</v>
      </c>
      <c r="V122" s="13"/>
      <c r="W122" s="13"/>
      <c r="X122" s="13"/>
      <c r="Y122" s="13"/>
      <c r="Z122" s="13"/>
      <c r="AA122" s="13"/>
      <c r="AB122" s="13"/>
      <c r="AC122" s="14"/>
      <c r="AD122" s="128"/>
      <c r="AE122" s="128"/>
      <c r="AF122" s="128"/>
      <c r="AG122" s="128"/>
      <c r="AH122" s="128"/>
      <c r="AI122" s="128"/>
      <c r="AJ122" s="122"/>
      <c r="AK122" s="123"/>
    </row>
    <row r="123" spans="1:37" x14ac:dyDescent="0.3">
      <c r="A123" s="127">
        <v>43809</v>
      </c>
      <c r="B123" s="106" t="s">
        <v>218</v>
      </c>
      <c r="C123" s="106" t="s">
        <v>116</v>
      </c>
      <c r="D123" s="107" t="s">
        <v>117</v>
      </c>
      <c r="E123" s="108">
        <v>200</v>
      </c>
      <c r="F123" s="204">
        <f t="shared" si="10"/>
        <v>10437.170000000004</v>
      </c>
      <c r="G123" s="117">
        <f t="shared" si="8"/>
        <v>104777.64</v>
      </c>
      <c r="H123" s="118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>
        <v>200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28"/>
      <c r="AE123" s="128"/>
      <c r="AF123" s="128"/>
      <c r="AG123" s="128"/>
      <c r="AH123" s="128"/>
      <c r="AI123" s="128"/>
      <c r="AJ123" s="122"/>
      <c r="AK123" s="123"/>
    </row>
    <row r="124" spans="1:37" x14ac:dyDescent="0.3">
      <c r="A124" s="127">
        <v>43809</v>
      </c>
      <c r="B124" s="106" t="s">
        <v>219</v>
      </c>
      <c r="C124" s="106" t="s">
        <v>116</v>
      </c>
      <c r="D124" s="107" t="s">
        <v>117</v>
      </c>
      <c r="E124" s="108">
        <v>-800</v>
      </c>
      <c r="F124" s="204">
        <f t="shared" si="10"/>
        <v>9637.1700000000037</v>
      </c>
      <c r="G124" s="117">
        <f t="shared" si="8"/>
        <v>104777.64</v>
      </c>
      <c r="H124" s="11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>
        <v>-800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4"/>
      <c r="AD124" s="128"/>
      <c r="AE124" s="128"/>
      <c r="AF124" s="128"/>
      <c r="AG124" s="128"/>
      <c r="AH124" s="128"/>
      <c r="AI124" s="128"/>
      <c r="AJ124" s="122"/>
      <c r="AK124" s="123"/>
    </row>
    <row r="125" spans="1:37" x14ac:dyDescent="0.3">
      <c r="A125" s="127">
        <v>43810</v>
      </c>
      <c r="B125" s="106" t="s">
        <v>220</v>
      </c>
      <c r="C125" s="106" t="s">
        <v>116</v>
      </c>
      <c r="D125" s="107" t="s">
        <v>117</v>
      </c>
      <c r="E125" s="108">
        <v>-600</v>
      </c>
      <c r="F125" s="204">
        <f t="shared" si="10"/>
        <v>9037.1700000000037</v>
      </c>
      <c r="G125" s="117">
        <f t="shared" si="8"/>
        <v>104777.64</v>
      </c>
      <c r="H125" s="118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-600</v>
      </c>
      <c r="V125" s="13"/>
      <c r="W125" s="13"/>
      <c r="X125" s="13"/>
      <c r="Y125" s="13"/>
      <c r="Z125" s="13"/>
      <c r="AA125" s="13"/>
      <c r="AB125" s="13"/>
      <c r="AC125" s="14"/>
      <c r="AD125" s="128"/>
      <c r="AE125" s="128"/>
      <c r="AF125" s="128"/>
      <c r="AG125" s="128"/>
      <c r="AH125" s="128"/>
      <c r="AI125" s="128"/>
      <c r="AJ125" s="122"/>
      <c r="AK125" s="123"/>
    </row>
    <row r="126" spans="1:37" x14ac:dyDescent="0.3">
      <c r="A126" s="127">
        <v>43810</v>
      </c>
      <c r="B126" s="106" t="s">
        <v>221</v>
      </c>
      <c r="C126" s="106" t="s">
        <v>116</v>
      </c>
      <c r="D126" s="107" t="s">
        <v>117</v>
      </c>
      <c r="E126" s="108">
        <v>-840</v>
      </c>
      <c r="F126" s="204">
        <f t="shared" si="10"/>
        <v>8197.1700000000037</v>
      </c>
      <c r="G126" s="117">
        <f t="shared" si="8"/>
        <v>104777.64</v>
      </c>
      <c r="H126" s="118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-840</v>
      </c>
      <c r="V126" s="13"/>
      <c r="W126" s="13"/>
      <c r="X126" s="13"/>
      <c r="Y126" s="13"/>
      <c r="Z126" s="13"/>
      <c r="AA126" s="13"/>
      <c r="AB126" s="13"/>
      <c r="AC126" s="14"/>
      <c r="AD126" s="128"/>
      <c r="AE126" s="128"/>
      <c r="AF126" s="128"/>
      <c r="AG126" s="128"/>
      <c r="AH126" s="128"/>
      <c r="AI126" s="128"/>
      <c r="AJ126" s="122"/>
      <c r="AK126" s="123"/>
    </row>
    <row r="127" spans="1:37" x14ac:dyDescent="0.3">
      <c r="A127" s="127">
        <v>43811</v>
      </c>
      <c r="B127" s="106" t="s">
        <v>222</v>
      </c>
      <c r="C127" s="106" t="s">
        <v>116</v>
      </c>
      <c r="D127" s="107" t="s">
        <v>117</v>
      </c>
      <c r="E127" s="108">
        <v>-840</v>
      </c>
      <c r="F127" s="204">
        <f t="shared" si="10"/>
        <v>7357.1700000000037</v>
      </c>
      <c r="G127" s="117">
        <f t="shared" si="8"/>
        <v>104777.64</v>
      </c>
      <c r="H127" s="118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>
        <v>-840</v>
      </c>
      <c r="V127" s="13"/>
      <c r="W127" s="13"/>
      <c r="X127" s="13"/>
      <c r="Y127" s="13"/>
      <c r="Z127" s="13"/>
      <c r="AA127" s="13"/>
      <c r="AB127" s="13"/>
      <c r="AC127" s="14"/>
      <c r="AD127" s="128"/>
      <c r="AE127" s="128"/>
      <c r="AF127" s="128"/>
      <c r="AG127" s="128"/>
      <c r="AH127" s="128"/>
      <c r="AI127" s="128"/>
      <c r="AJ127" s="122"/>
      <c r="AK127" s="123"/>
    </row>
    <row r="128" spans="1:37" x14ac:dyDescent="0.3">
      <c r="A128" s="127">
        <v>43814</v>
      </c>
      <c r="B128" s="106" t="s">
        <v>223</v>
      </c>
      <c r="C128" s="106" t="s">
        <v>116</v>
      </c>
      <c r="D128" s="107" t="s">
        <v>117</v>
      </c>
      <c r="E128" s="108">
        <v>840</v>
      </c>
      <c r="F128" s="204">
        <f t="shared" si="10"/>
        <v>8197.1700000000037</v>
      </c>
      <c r="G128" s="117">
        <f t="shared" si="8"/>
        <v>104777.64</v>
      </c>
      <c r="H128" s="118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>
        <v>840</v>
      </c>
      <c r="V128" s="13"/>
      <c r="W128" s="13"/>
      <c r="X128" s="13"/>
      <c r="Y128" s="13"/>
      <c r="Z128" s="13"/>
      <c r="AA128" s="13"/>
      <c r="AB128" s="13"/>
      <c r="AC128" s="14"/>
      <c r="AD128" s="128"/>
      <c r="AE128" s="128"/>
      <c r="AF128" s="128"/>
      <c r="AG128" s="128"/>
      <c r="AH128" s="128"/>
      <c r="AI128" s="128"/>
      <c r="AJ128" s="122"/>
      <c r="AK128" s="123"/>
    </row>
    <row r="129" spans="1:37" x14ac:dyDescent="0.3">
      <c r="A129" s="127">
        <v>43815</v>
      </c>
      <c r="B129" s="106" t="s">
        <v>127</v>
      </c>
      <c r="C129" s="106" t="s">
        <v>116</v>
      </c>
      <c r="D129" s="107" t="s">
        <v>117</v>
      </c>
      <c r="E129" s="108">
        <v>10</v>
      </c>
      <c r="F129" s="204">
        <f>IF(E129=0,"",IF(D129&gt;0,IF(D129="CASH",F128,IF(D129="UNCASHED",F128,IF(D129="DONATION",F128,F128+E129))),F128))</f>
        <v>8207.1700000000037</v>
      </c>
      <c r="G129" s="117">
        <f t="shared" si="8"/>
        <v>104777.64</v>
      </c>
      <c r="H129" s="118"/>
      <c r="I129" s="13"/>
      <c r="J129" s="13"/>
      <c r="K129" s="13">
        <v>10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28"/>
      <c r="AE129" s="128"/>
      <c r="AF129" s="128"/>
      <c r="AG129" s="128"/>
      <c r="AH129" s="128"/>
      <c r="AI129" s="128"/>
      <c r="AJ129" s="122"/>
      <c r="AK129" s="123"/>
    </row>
    <row r="130" spans="1:37" x14ac:dyDescent="0.3">
      <c r="A130" s="127">
        <v>43815</v>
      </c>
      <c r="B130" s="106" t="s">
        <v>224</v>
      </c>
      <c r="C130" s="106" t="s">
        <v>116</v>
      </c>
      <c r="D130" s="107" t="s">
        <v>117</v>
      </c>
      <c r="E130" s="108">
        <v>200</v>
      </c>
      <c r="F130" s="204">
        <f t="shared" si="10"/>
        <v>8407.1700000000037</v>
      </c>
      <c r="G130" s="117">
        <f t="shared" si="8"/>
        <v>104777.64</v>
      </c>
      <c r="H130" s="118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200</v>
      </c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28"/>
      <c r="AE130" s="128"/>
      <c r="AF130" s="128"/>
      <c r="AG130" s="128"/>
      <c r="AH130" s="128"/>
      <c r="AI130" s="128"/>
      <c r="AJ130" s="122"/>
      <c r="AK130" s="123"/>
    </row>
    <row r="131" spans="1:37" x14ac:dyDescent="0.3">
      <c r="A131" s="127">
        <v>43816</v>
      </c>
      <c r="B131" s="106" t="s">
        <v>225</v>
      </c>
      <c r="C131" s="106" t="s">
        <v>116</v>
      </c>
      <c r="D131" s="107" t="s">
        <v>117</v>
      </c>
      <c r="E131" s="108">
        <v>-200</v>
      </c>
      <c r="F131" s="204">
        <f t="shared" si="10"/>
        <v>8207.1700000000037</v>
      </c>
      <c r="G131" s="117">
        <f t="shared" si="8"/>
        <v>104777.64</v>
      </c>
      <c r="H131" s="118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-200</v>
      </c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28"/>
      <c r="AE131" s="128"/>
      <c r="AF131" s="128"/>
      <c r="AG131" s="128"/>
      <c r="AH131" s="128"/>
      <c r="AI131" s="128"/>
      <c r="AJ131" s="122"/>
      <c r="AK131" s="123"/>
    </row>
    <row r="132" spans="1:37" x14ac:dyDescent="0.3">
      <c r="A132" s="127">
        <v>43818</v>
      </c>
      <c r="B132" s="106" t="s">
        <v>226</v>
      </c>
      <c r="C132" s="106" t="s">
        <v>171</v>
      </c>
      <c r="D132" s="107" t="s">
        <v>117</v>
      </c>
      <c r="E132" s="108">
        <v>-935</v>
      </c>
      <c r="F132" s="204">
        <f t="shared" si="10"/>
        <v>7272.1700000000037</v>
      </c>
      <c r="G132" s="117">
        <f t="shared" si="8"/>
        <v>104777.64</v>
      </c>
      <c r="H132" s="11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>
        <v>-935</v>
      </c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28"/>
      <c r="AE132" s="128"/>
      <c r="AF132" s="128"/>
      <c r="AG132" s="128"/>
      <c r="AH132" s="128"/>
      <c r="AI132" s="128"/>
      <c r="AJ132" s="122"/>
      <c r="AK132" s="123"/>
    </row>
    <row r="133" spans="1:37" x14ac:dyDescent="0.3">
      <c r="A133" s="127">
        <v>43818</v>
      </c>
      <c r="B133" s="106" t="s">
        <v>227</v>
      </c>
      <c r="C133" s="106" t="s">
        <v>116</v>
      </c>
      <c r="D133" s="107" t="s">
        <v>117</v>
      </c>
      <c r="E133" s="108">
        <v>66</v>
      </c>
      <c r="F133" s="204">
        <f t="shared" si="10"/>
        <v>7338.1700000000037</v>
      </c>
      <c r="G133" s="117">
        <f t="shared" si="8"/>
        <v>104777.64</v>
      </c>
      <c r="H133" s="118"/>
      <c r="I133" s="13"/>
      <c r="J133" s="13"/>
      <c r="K133" s="13"/>
      <c r="L133" s="13"/>
      <c r="M133" s="13"/>
      <c r="N133" s="13"/>
      <c r="O133" s="13"/>
      <c r="P133" s="13"/>
      <c r="Q133" s="13">
        <v>66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4"/>
      <c r="AD133" s="128"/>
      <c r="AE133" s="128"/>
      <c r="AF133" s="128"/>
      <c r="AG133" s="128"/>
      <c r="AH133" s="128"/>
      <c r="AI133" s="128"/>
      <c r="AJ133" s="122"/>
      <c r="AK133" s="123"/>
    </row>
    <row r="134" spans="1:37" x14ac:dyDescent="0.3">
      <c r="A134" s="127">
        <v>43832</v>
      </c>
      <c r="B134" s="106" t="s">
        <v>228</v>
      </c>
      <c r="C134" s="106" t="s">
        <v>116</v>
      </c>
      <c r="D134" s="107" t="s">
        <v>117</v>
      </c>
      <c r="E134" s="108">
        <v>-1.66</v>
      </c>
      <c r="F134" s="204">
        <f t="shared" si="10"/>
        <v>7336.5100000000039</v>
      </c>
      <c r="G134" s="117">
        <f t="shared" si="8"/>
        <v>104777.64</v>
      </c>
      <c r="H134" s="118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-1.66</v>
      </c>
      <c r="T134" s="13"/>
      <c r="U134" s="13"/>
      <c r="V134" s="13"/>
      <c r="W134" s="13"/>
      <c r="X134" s="13"/>
      <c r="Y134" s="13"/>
      <c r="Z134" s="13"/>
      <c r="AA134" s="13"/>
      <c r="AB134" s="13"/>
      <c r="AC134" s="14"/>
      <c r="AD134" s="128"/>
      <c r="AE134" s="128"/>
      <c r="AF134" s="128"/>
      <c r="AG134" s="128"/>
      <c r="AH134" s="128"/>
      <c r="AI134" s="128"/>
      <c r="AJ134" s="122"/>
      <c r="AK134" s="123"/>
    </row>
    <row r="135" spans="1:37" x14ac:dyDescent="0.3">
      <c r="A135" s="127">
        <v>43833</v>
      </c>
      <c r="B135" s="106" t="s">
        <v>115</v>
      </c>
      <c r="C135" s="106" t="s">
        <v>116</v>
      </c>
      <c r="D135" s="107" t="s">
        <v>117</v>
      </c>
      <c r="E135" s="108">
        <v>10</v>
      </c>
      <c r="F135" s="204">
        <f t="shared" si="10"/>
        <v>7346.5100000000039</v>
      </c>
      <c r="G135" s="117">
        <f t="shared" ref="G135:G180" si="11">IF(B135=0, " ", G134+SUM(AD135:AI135))</f>
        <v>104777.64</v>
      </c>
      <c r="H135" s="118"/>
      <c r="I135" s="13"/>
      <c r="J135" s="13">
        <v>10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4"/>
      <c r="AD135" s="128"/>
      <c r="AE135" s="128"/>
      <c r="AF135" s="128"/>
      <c r="AG135" s="128"/>
      <c r="AH135" s="128"/>
      <c r="AI135" s="128"/>
      <c r="AJ135" s="122"/>
      <c r="AK135" s="123"/>
    </row>
    <row r="136" spans="1:37" x14ac:dyDescent="0.3">
      <c r="A136" s="127">
        <v>43833</v>
      </c>
      <c r="B136" s="106" t="s">
        <v>229</v>
      </c>
      <c r="C136" s="106" t="s">
        <v>171</v>
      </c>
      <c r="D136" s="107" t="s">
        <v>117</v>
      </c>
      <c r="E136" s="108">
        <v>-5</v>
      </c>
      <c r="F136" s="204">
        <f t="shared" si="10"/>
        <v>7341.5100000000039</v>
      </c>
      <c r="G136" s="117">
        <f t="shared" si="11"/>
        <v>104777.64</v>
      </c>
      <c r="H136" s="118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231">
        <v>-5</v>
      </c>
      <c r="T136" s="231"/>
      <c r="U136" s="13"/>
      <c r="V136" s="13"/>
      <c r="W136" s="13"/>
      <c r="X136" s="13"/>
      <c r="Y136" s="13"/>
      <c r="Z136" s="13"/>
      <c r="AA136" s="13"/>
      <c r="AB136" s="13"/>
      <c r="AC136" s="14"/>
      <c r="AD136" s="128"/>
      <c r="AE136" s="128"/>
      <c r="AF136" s="128"/>
      <c r="AG136" s="128"/>
      <c r="AH136" s="128"/>
      <c r="AI136" s="128"/>
      <c r="AJ136" s="122"/>
      <c r="AK136" s="123"/>
    </row>
    <row r="137" spans="1:37" x14ac:dyDescent="0.3">
      <c r="A137" s="127">
        <v>43836</v>
      </c>
      <c r="B137" s="232" t="s">
        <v>281</v>
      </c>
      <c r="C137" s="106" t="s">
        <v>171</v>
      </c>
      <c r="D137" s="107" t="s">
        <v>117</v>
      </c>
      <c r="E137" s="108">
        <v>-80.42</v>
      </c>
      <c r="F137" s="204">
        <f t="shared" si="10"/>
        <v>7261.0900000000038</v>
      </c>
      <c r="G137" s="117">
        <f t="shared" si="11"/>
        <v>104777.64</v>
      </c>
      <c r="H137" s="118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231">
        <v>-80.42</v>
      </c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28"/>
      <c r="AE137" s="128"/>
      <c r="AF137" s="128"/>
      <c r="AG137" s="128"/>
      <c r="AH137" s="128"/>
      <c r="AI137" s="128"/>
      <c r="AJ137" s="122"/>
      <c r="AK137" s="123"/>
    </row>
    <row r="138" spans="1:37" x14ac:dyDescent="0.3">
      <c r="A138" s="127">
        <v>43836</v>
      </c>
      <c r="B138" s="134" t="s">
        <v>244</v>
      </c>
      <c r="C138" s="106" t="s">
        <v>171</v>
      </c>
      <c r="D138" s="107" t="s">
        <v>117</v>
      </c>
      <c r="E138" s="108">
        <v>-37.97</v>
      </c>
      <c r="F138" s="204">
        <f t="shared" si="10"/>
        <v>7223.1200000000035</v>
      </c>
      <c r="G138" s="117">
        <f t="shared" si="11"/>
        <v>104777.64</v>
      </c>
      <c r="H138" s="118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231">
        <v>-37.97</v>
      </c>
      <c r="T138" s="13"/>
      <c r="U138" s="13"/>
      <c r="V138" s="13"/>
      <c r="W138" s="13"/>
      <c r="X138" s="13"/>
      <c r="Y138" s="13"/>
      <c r="Z138" s="13"/>
      <c r="AA138" s="13"/>
      <c r="AB138" s="13"/>
      <c r="AC138" s="14"/>
      <c r="AD138" s="128"/>
      <c r="AE138" s="128"/>
      <c r="AF138" s="128"/>
      <c r="AG138" s="128"/>
      <c r="AH138" s="128"/>
      <c r="AI138" s="128"/>
      <c r="AJ138" s="122"/>
      <c r="AK138" s="123"/>
    </row>
    <row r="139" spans="1:37" x14ac:dyDescent="0.3">
      <c r="A139" s="127">
        <v>43836</v>
      </c>
      <c r="B139" s="134" t="s">
        <v>245</v>
      </c>
      <c r="C139" s="106" t="s">
        <v>171</v>
      </c>
      <c r="D139" s="107" t="s">
        <v>117</v>
      </c>
      <c r="E139" s="108">
        <v>-9.98</v>
      </c>
      <c r="F139" s="204">
        <f t="shared" si="10"/>
        <v>7213.140000000004</v>
      </c>
      <c r="G139" s="117">
        <f t="shared" si="11"/>
        <v>104777.64</v>
      </c>
      <c r="H139" s="118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231">
        <v>-9.98</v>
      </c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28"/>
      <c r="AE139" s="128"/>
      <c r="AF139" s="128"/>
      <c r="AG139" s="128"/>
      <c r="AH139" s="128"/>
      <c r="AI139" s="128"/>
      <c r="AJ139" s="122"/>
      <c r="AK139" s="123"/>
    </row>
    <row r="140" spans="1:37" x14ac:dyDescent="0.3">
      <c r="A140" s="127">
        <v>43836</v>
      </c>
      <c r="B140" s="134" t="s">
        <v>244</v>
      </c>
      <c r="C140" s="106" t="s">
        <v>171</v>
      </c>
      <c r="D140" s="107" t="s">
        <v>117</v>
      </c>
      <c r="E140" s="108">
        <v>-5.5</v>
      </c>
      <c r="F140" s="204">
        <f t="shared" si="10"/>
        <v>7207.640000000004</v>
      </c>
      <c r="G140" s="117">
        <f t="shared" si="11"/>
        <v>104777.64</v>
      </c>
      <c r="H140" s="118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231">
        <v>-5.5</v>
      </c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28"/>
      <c r="AE140" s="128"/>
      <c r="AF140" s="128"/>
      <c r="AG140" s="128"/>
      <c r="AH140" s="128"/>
      <c r="AI140" s="128"/>
      <c r="AJ140" s="122"/>
      <c r="AK140" s="123"/>
    </row>
    <row r="141" spans="1:37" x14ac:dyDescent="0.3">
      <c r="A141" s="127">
        <v>43836</v>
      </c>
      <c r="B141" s="134" t="s">
        <v>280</v>
      </c>
      <c r="C141" s="106" t="s">
        <v>171</v>
      </c>
      <c r="D141" s="107" t="s">
        <v>117</v>
      </c>
      <c r="E141" s="108">
        <v>-33.96</v>
      </c>
      <c r="F141" s="204">
        <f t="shared" si="10"/>
        <v>7173.6800000000039</v>
      </c>
      <c r="G141" s="117">
        <f t="shared" si="11"/>
        <v>104777.64</v>
      </c>
      <c r="H141" s="118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231">
        <v>-33.96</v>
      </c>
      <c r="T141" s="13"/>
      <c r="U141" s="13"/>
      <c r="V141" s="13"/>
      <c r="W141" s="13"/>
      <c r="X141" s="13"/>
      <c r="Y141" s="13"/>
      <c r="Z141" s="13"/>
      <c r="AA141" s="13"/>
      <c r="AB141" s="13"/>
      <c r="AC141" s="14"/>
      <c r="AD141" s="128"/>
      <c r="AE141" s="128"/>
      <c r="AF141" s="128"/>
      <c r="AG141" s="128"/>
      <c r="AH141" s="128"/>
      <c r="AI141" s="128"/>
      <c r="AJ141" s="122"/>
      <c r="AK141" s="123"/>
    </row>
    <row r="142" spans="1:37" x14ac:dyDescent="0.3">
      <c r="A142" s="127">
        <v>43836</v>
      </c>
      <c r="B142" s="134" t="s">
        <v>276</v>
      </c>
      <c r="C142" s="106" t="s">
        <v>171</v>
      </c>
      <c r="D142" s="107" t="s">
        <v>117</v>
      </c>
      <c r="E142" s="108">
        <v>-56.97</v>
      </c>
      <c r="F142" s="204">
        <f t="shared" si="10"/>
        <v>7116.7100000000037</v>
      </c>
      <c r="G142" s="117">
        <f t="shared" si="11"/>
        <v>104777.64</v>
      </c>
      <c r="H142" s="118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231">
        <v>-56.97</v>
      </c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28"/>
      <c r="AE142" s="128"/>
      <c r="AF142" s="128"/>
      <c r="AG142" s="128"/>
      <c r="AH142" s="128"/>
      <c r="AI142" s="128"/>
      <c r="AJ142" s="122"/>
      <c r="AK142" s="123"/>
    </row>
    <row r="143" spans="1:37" x14ac:dyDescent="0.3">
      <c r="A143" s="127">
        <v>43836</v>
      </c>
      <c r="B143" s="134" t="s">
        <v>274</v>
      </c>
      <c r="C143" s="106" t="s">
        <v>171</v>
      </c>
      <c r="D143" s="107" t="s">
        <v>117</v>
      </c>
      <c r="E143" s="108">
        <v>-3.16</v>
      </c>
      <c r="F143" s="204">
        <f t="shared" si="10"/>
        <v>7113.5500000000038</v>
      </c>
      <c r="G143" s="117">
        <f t="shared" si="11"/>
        <v>104777.64</v>
      </c>
      <c r="H143" s="118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231">
        <v>-3.16</v>
      </c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28"/>
      <c r="AE143" s="128"/>
      <c r="AF143" s="128"/>
      <c r="AG143" s="128"/>
      <c r="AH143" s="128"/>
      <c r="AI143" s="128"/>
      <c r="AJ143" s="122"/>
      <c r="AK143" s="123"/>
    </row>
    <row r="144" spans="1:37" x14ac:dyDescent="0.3">
      <c r="A144" s="127">
        <v>43836</v>
      </c>
      <c r="B144" s="134" t="s">
        <v>246</v>
      </c>
      <c r="C144" s="106" t="s">
        <v>171</v>
      </c>
      <c r="D144" s="107" t="s">
        <v>117</v>
      </c>
      <c r="E144" s="108">
        <v>-66.02</v>
      </c>
      <c r="F144" s="204">
        <f t="shared" si="10"/>
        <v>7047.5300000000034</v>
      </c>
      <c r="G144" s="117">
        <f t="shared" si="11"/>
        <v>104777.64</v>
      </c>
      <c r="H144" s="118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231">
        <v>-66.02</v>
      </c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28"/>
      <c r="AE144" s="128"/>
      <c r="AF144" s="128"/>
      <c r="AG144" s="128"/>
      <c r="AH144" s="128"/>
      <c r="AI144" s="128"/>
      <c r="AJ144" s="122"/>
      <c r="AK144" s="123"/>
    </row>
    <row r="145" spans="1:37" x14ac:dyDescent="0.3">
      <c r="A145" s="127">
        <v>43836</v>
      </c>
      <c r="B145" s="134" t="s">
        <v>252</v>
      </c>
      <c r="C145" s="106" t="s">
        <v>171</v>
      </c>
      <c r="D145" s="107" t="s">
        <v>117</v>
      </c>
      <c r="E145" s="108">
        <v>-158</v>
      </c>
      <c r="F145" s="204">
        <f t="shared" si="10"/>
        <v>6889.5300000000034</v>
      </c>
      <c r="G145" s="117">
        <f t="shared" si="11"/>
        <v>104777.64</v>
      </c>
      <c r="H145" s="118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231">
        <v>-158</v>
      </c>
      <c r="T145" s="13"/>
      <c r="U145" s="13"/>
      <c r="V145" s="13"/>
      <c r="W145" s="13"/>
      <c r="X145" s="13"/>
      <c r="Y145" s="13"/>
      <c r="Z145" s="13"/>
      <c r="AA145" s="13"/>
      <c r="AB145" s="13"/>
      <c r="AC145" s="14"/>
      <c r="AD145" s="128"/>
      <c r="AE145" s="128"/>
      <c r="AF145" s="128"/>
      <c r="AG145" s="128"/>
      <c r="AH145" s="128"/>
      <c r="AI145" s="128"/>
      <c r="AJ145" s="122"/>
      <c r="AK145" s="123"/>
    </row>
    <row r="146" spans="1:37" x14ac:dyDescent="0.3">
      <c r="A146" s="127">
        <v>43836</v>
      </c>
      <c r="B146" s="134" t="s">
        <v>275</v>
      </c>
      <c r="C146" s="106" t="s">
        <v>171</v>
      </c>
      <c r="D146" s="107" t="s">
        <v>117</v>
      </c>
      <c r="E146" s="108">
        <v>-76.34</v>
      </c>
      <c r="F146" s="204">
        <f t="shared" si="10"/>
        <v>6813.1900000000032</v>
      </c>
      <c r="G146" s="117">
        <f t="shared" si="11"/>
        <v>104777.64</v>
      </c>
      <c r="H146" s="118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231">
        <v>-76.34</v>
      </c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28"/>
      <c r="AE146" s="128"/>
      <c r="AF146" s="128"/>
      <c r="AG146" s="128"/>
      <c r="AH146" s="128"/>
      <c r="AI146" s="128"/>
      <c r="AJ146" s="122"/>
      <c r="AK146" s="123"/>
    </row>
    <row r="147" spans="1:37" x14ac:dyDescent="0.3">
      <c r="A147" s="127">
        <v>43836</v>
      </c>
      <c r="B147" s="134" t="s">
        <v>247</v>
      </c>
      <c r="C147" s="106" t="s">
        <v>171</v>
      </c>
      <c r="D147" s="107" t="s">
        <v>117</v>
      </c>
      <c r="E147" s="108">
        <v>-2.2799999999999998</v>
      </c>
      <c r="F147" s="204">
        <f t="shared" si="10"/>
        <v>6810.9100000000035</v>
      </c>
      <c r="G147" s="117">
        <f t="shared" si="11"/>
        <v>104777.64</v>
      </c>
      <c r="H147" s="118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231">
        <v>-2.2799999999999998</v>
      </c>
      <c r="T147" s="13"/>
      <c r="U147" s="13"/>
      <c r="V147" s="13"/>
      <c r="W147" s="13"/>
      <c r="X147" s="13"/>
      <c r="Y147" s="13"/>
      <c r="Z147" s="13"/>
      <c r="AA147" s="13"/>
      <c r="AB147" s="13"/>
      <c r="AC147" s="14"/>
      <c r="AD147" s="128"/>
      <c r="AE147" s="128"/>
      <c r="AF147" s="128"/>
      <c r="AG147" s="128"/>
      <c r="AH147" s="128"/>
      <c r="AI147" s="128"/>
      <c r="AJ147" s="122"/>
      <c r="AK147" s="123"/>
    </row>
    <row r="148" spans="1:37" x14ac:dyDescent="0.3">
      <c r="A148" s="127">
        <v>43837</v>
      </c>
      <c r="B148" s="134" t="s">
        <v>244</v>
      </c>
      <c r="C148" s="106" t="s">
        <v>171</v>
      </c>
      <c r="D148" s="107" t="s">
        <v>117</v>
      </c>
      <c r="E148" s="108">
        <v>-20.96</v>
      </c>
      <c r="F148" s="204">
        <f t="shared" si="10"/>
        <v>6789.9500000000035</v>
      </c>
      <c r="G148" s="117">
        <f t="shared" si="11"/>
        <v>104777.64</v>
      </c>
      <c r="H148" s="118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231">
        <v>-20.96</v>
      </c>
      <c r="T148" s="13"/>
      <c r="U148" s="13"/>
      <c r="V148" s="13"/>
      <c r="W148" s="13"/>
      <c r="X148" s="13"/>
      <c r="Y148" s="13"/>
      <c r="Z148" s="13"/>
      <c r="AA148" s="13"/>
      <c r="AB148" s="13"/>
      <c r="AC148" s="14"/>
      <c r="AD148" s="128"/>
      <c r="AE148" s="128"/>
      <c r="AF148" s="128"/>
      <c r="AG148" s="128"/>
      <c r="AH148" s="128"/>
      <c r="AI148" s="128"/>
      <c r="AJ148" s="122"/>
      <c r="AK148" s="123"/>
    </row>
    <row r="149" spans="1:37" x14ac:dyDescent="0.3">
      <c r="A149" s="127">
        <v>43837</v>
      </c>
      <c r="B149" s="134" t="s">
        <v>248</v>
      </c>
      <c r="C149" s="106" t="s">
        <v>171</v>
      </c>
      <c r="D149" s="107" t="s">
        <v>117</v>
      </c>
      <c r="E149" s="108">
        <v>-8.9499999999999993</v>
      </c>
      <c r="F149" s="204">
        <f t="shared" si="10"/>
        <v>6781.0000000000036</v>
      </c>
      <c r="G149" s="117">
        <f t="shared" si="11"/>
        <v>104777.64</v>
      </c>
      <c r="H149" s="11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231">
        <v>-8.9499999999999993</v>
      </c>
      <c r="T149" s="13"/>
      <c r="U149" s="13"/>
      <c r="V149" s="13"/>
      <c r="W149" s="13"/>
      <c r="X149" s="13"/>
      <c r="Y149" s="13"/>
      <c r="Z149" s="13"/>
      <c r="AA149" s="13"/>
      <c r="AB149" s="13"/>
      <c r="AC149" s="14"/>
      <c r="AD149" s="128"/>
      <c r="AE149" s="128"/>
      <c r="AF149" s="128"/>
      <c r="AG149" s="128"/>
      <c r="AH149" s="128"/>
      <c r="AI149" s="128"/>
      <c r="AJ149" s="122"/>
      <c r="AK149" s="123"/>
    </row>
    <row r="150" spans="1:37" x14ac:dyDescent="0.3">
      <c r="A150" s="127">
        <v>43837</v>
      </c>
      <c r="B150" s="134" t="s">
        <v>271</v>
      </c>
      <c r="C150" s="106" t="s">
        <v>171</v>
      </c>
      <c r="D150" s="107" t="s">
        <v>117</v>
      </c>
      <c r="E150" s="108">
        <v>-54.31</v>
      </c>
      <c r="F150" s="204">
        <f t="shared" si="10"/>
        <v>6726.6900000000032</v>
      </c>
      <c r="G150" s="117">
        <f t="shared" si="11"/>
        <v>104777.64</v>
      </c>
      <c r="H150" s="118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231">
        <v>-54.31</v>
      </c>
      <c r="T150" s="13"/>
      <c r="U150" s="13"/>
      <c r="V150" s="13"/>
      <c r="W150" s="13"/>
      <c r="X150" s="13"/>
      <c r="Y150" s="13"/>
      <c r="Z150" s="13"/>
      <c r="AA150" s="13"/>
      <c r="AB150" s="13"/>
      <c r="AC150" s="14"/>
      <c r="AD150" s="128"/>
      <c r="AE150" s="128"/>
      <c r="AF150" s="128"/>
      <c r="AG150" s="128"/>
      <c r="AH150" s="128"/>
      <c r="AI150" s="128"/>
      <c r="AJ150" s="122"/>
      <c r="AK150" s="123"/>
    </row>
    <row r="151" spans="1:37" x14ac:dyDescent="0.3">
      <c r="A151" s="127">
        <v>43837</v>
      </c>
      <c r="B151" s="134" t="s">
        <v>272</v>
      </c>
      <c r="C151" s="106" t="s">
        <v>171</v>
      </c>
      <c r="D151" s="107" t="s">
        <v>117</v>
      </c>
      <c r="E151" s="108">
        <v>-30.12</v>
      </c>
      <c r="F151" s="204">
        <f t="shared" si="10"/>
        <v>6696.5700000000033</v>
      </c>
      <c r="G151" s="117">
        <f t="shared" si="11"/>
        <v>104777.64</v>
      </c>
      <c r="H151" s="11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231">
        <v>-30.12</v>
      </c>
      <c r="T151" s="13"/>
      <c r="U151" s="13"/>
      <c r="V151" s="13"/>
      <c r="W151" s="13"/>
      <c r="X151" s="13"/>
      <c r="Y151" s="13"/>
      <c r="Z151" s="13"/>
      <c r="AA151" s="13"/>
      <c r="AB151" s="13"/>
      <c r="AC151" s="14"/>
      <c r="AD151" s="128"/>
      <c r="AE151" s="128"/>
      <c r="AF151" s="128"/>
      <c r="AG151" s="128"/>
      <c r="AH151" s="128"/>
      <c r="AI151" s="128"/>
      <c r="AJ151" s="122"/>
      <c r="AK151" s="123"/>
    </row>
    <row r="152" spans="1:37" x14ac:dyDescent="0.3">
      <c r="A152" s="127">
        <v>43837</v>
      </c>
      <c r="B152" s="134" t="s">
        <v>249</v>
      </c>
      <c r="C152" s="106" t="s">
        <v>171</v>
      </c>
      <c r="D152" s="107" t="s">
        <v>117</v>
      </c>
      <c r="E152" s="108">
        <v>-1.75</v>
      </c>
      <c r="F152" s="204">
        <f t="shared" si="10"/>
        <v>6694.8200000000033</v>
      </c>
      <c r="G152" s="117">
        <f t="shared" si="11"/>
        <v>104777.64</v>
      </c>
      <c r="H152" s="11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231">
        <v>-1.75</v>
      </c>
      <c r="T152" s="13"/>
      <c r="U152" s="13"/>
      <c r="V152" s="13"/>
      <c r="W152" s="13"/>
      <c r="X152" s="13"/>
      <c r="Y152" s="13"/>
      <c r="Z152" s="13"/>
      <c r="AA152" s="13"/>
      <c r="AB152" s="13"/>
      <c r="AC152" s="14"/>
      <c r="AD152" s="128"/>
      <c r="AE152" s="128"/>
      <c r="AF152" s="128"/>
      <c r="AG152" s="128"/>
      <c r="AH152" s="128"/>
      <c r="AI152" s="128"/>
      <c r="AJ152" s="122"/>
      <c r="AK152" s="123"/>
    </row>
    <row r="153" spans="1:37" x14ac:dyDescent="0.3">
      <c r="A153" s="127">
        <v>43838</v>
      </c>
      <c r="B153" s="134" t="s">
        <v>121</v>
      </c>
      <c r="C153" s="106" t="s">
        <v>116</v>
      </c>
      <c r="D153" s="107" t="s">
        <v>117</v>
      </c>
      <c r="E153" s="108">
        <v>-6</v>
      </c>
      <c r="F153" s="204">
        <f t="shared" si="10"/>
        <v>6688.8200000000033</v>
      </c>
      <c r="G153" s="117">
        <f t="shared" si="11"/>
        <v>104777.64</v>
      </c>
      <c r="H153" s="118"/>
      <c r="I153" s="13"/>
      <c r="J153" s="13"/>
      <c r="K153" s="13"/>
      <c r="L153" s="13"/>
      <c r="M153" s="13">
        <v>-6</v>
      </c>
      <c r="N153" s="13"/>
      <c r="O153" s="13"/>
      <c r="P153" s="13"/>
      <c r="Q153" s="13"/>
      <c r="R153" s="13"/>
      <c r="S153" s="231"/>
      <c r="T153" s="13"/>
      <c r="U153" s="13"/>
      <c r="V153" s="13"/>
      <c r="W153" s="13"/>
      <c r="X153" s="13"/>
      <c r="Y153" s="13"/>
      <c r="Z153" s="13"/>
      <c r="AA153" s="13"/>
      <c r="AB153" s="13"/>
      <c r="AC153" s="14"/>
      <c r="AD153" s="128"/>
      <c r="AE153" s="128"/>
      <c r="AF153" s="128"/>
      <c r="AG153" s="128"/>
      <c r="AH153" s="128"/>
      <c r="AI153" s="128"/>
      <c r="AJ153" s="122"/>
      <c r="AK153" s="123"/>
    </row>
    <row r="154" spans="1:37" x14ac:dyDescent="0.3">
      <c r="A154" s="127">
        <v>43840</v>
      </c>
      <c r="B154" s="134" t="s">
        <v>278</v>
      </c>
      <c r="C154" s="106" t="s">
        <v>171</v>
      </c>
      <c r="D154" s="107" t="s">
        <v>117</v>
      </c>
      <c r="E154" s="108">
        <v>-8.33</v>
      </c>
      <c r="F154" s="204">
        <f t="shared" si="10"/>
        <v>6680.4900000000034</v>
      </c>
      <c r="G154" s="117">
        <f t="shared" si="11"/>
        <v>104777.64</v>
      </c>
      <c r="H154" s="118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231">
        <v>-8.33</v>
      </c>
      <c r="T154" s="13"/>
      <c r="U154" s="13"/>
      <c r="V154" s="13"/>
      <c r="W154" s="13"/>
      <c r="X154" s="13"/>
      <c r="Y154" s="13"/>
      <c r="Z154" s="13"/>
      <c r="AA154" s="13"/>
      <c r="AB154" s="13"/>
      <c r="AC154" s="14"/>
      <c r="AD154" s="128"/>
      <c r="AE154" s="128"/>
      <c r="AF154" s="128"/>
      <c r="AG154" s="128"/>
      <c r="AH154" s="128"/>
      <c r="AI154" s="128"/>
      <c r="AJ154" s="122"/>
      <c r="AK154" s="123"/>
    </row>
    <row r="155" spans="1:37" x14ac:dyDescent="0.3">
      <c r="A155" s="127">
        <v>43840</v>
      </c>
      <c r="B155" s="134" t="s">
        <v>278</v>
      </c>
      <c r="C155" s="106" t="s">
        <v>171</v>
      </c>
      <c r="D155" s="107" t="s">
        <v>117</v>
      </c>
      <c r="E155" s="108">
        <v>-8.33</v>
      </c>
      <c r="F155" s="204">
        <f t="shared" si="10"/>
        <v>6672.1600000000035</v>
      </c>
      <c r="G155" s="117">
        <f t="shared" si="11"/>
        <v>104777.64</v>
      </c>
      <c r="H155" s="118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231">
        <v>-8.33</v>
      </c>
      <c r="T155" s="13"/>
      <c r="U155" s="13"/>
      <c r="V155" s="13"/>
      <c r="W155" s="13"/>
      <c r="X155" s="13"/>
      <c r="Y155" s="13"/>
      <c r="Z155" s="13"/>
      <c r="AA155" s="13"/>
      <c r="AB155" s="13"/>
      <c r="AC155" s="14"/>
      <c r="AD155" s="128"/>
      <c r="AE155" s="128"/>
      <c r="AF155" s="128"/>
      <c r="AG155" s="128"/>
      <c r="AH155" s="128"/>
      <c r="AI155" s="128"/>
      <c r="AJ155" s="122"/>
      <c r="AK155" s="123"/>
    </row>
    <row r="156" spans="1:37" x14ac:dyDescent="0.3">
      <c r="A156" s="127">
        <v>43840</v>
      </c>
      <c r="B156" s="134" t="s">
        <v>277</v>
      </c>
      <c r="C156" s="106" t="s">
        <v>171</v>
      </c>
      <c r="D156" s="107" t="s">
        <v>117</v>
      </c>
      <c r="E156" s="108">
        <v>-82.5</v>
      </c>
      <c r="F156" s="204">
        <f t="shared" si="10"/>
        <v>6589.6600000000035</v>
      </c>
      <c r="G156" s="117">
        <f t="shared" si="11"/>
        <v>104777.64</v>
      </c>
      <c r="H156" s="11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231">
        <v>-82.5</v>
      </c>
      <c r="T156" s="13"/>
      <c r="U156" s="13"/>
      <c r="V156" s="13"/>
      <c r="W156" s="13"/>
      <c r="X156" s="13"/>
      <c r="Y156" s="13"/>
      <c r="Z156" s="13"/>
      <c r="AA156" s="13"/>
      <c r="AB156" s="13"/>
      <c r="AC156" s="14"/>
      <c r="AD156" s="128"/>
      <c r="AE156" s="128"/>
      <c r="AF156" s="128"/>
      <c r="AG156" s="128"/>
      <c r="AH156" s="128"/>
      <c r="AI156" s="128"/>
      <c r="AJ156" s="122"/>
      <c r="AK156" s="123"/>
    </row>
    <row r="157" spans="1:37" x14ac:dyDescent="0.3">
      <c r="A157" s="127">
        <v>43841</v>
      </c>
      <c r="B157" s="106" t="s">
        <v>250</v>
      </c>
      <c r="C157" s="106" t="s">
        <v>116</v>
      </c>
      <c r="D157" s="107" t="s">
        <v>117</v>
      </c>
      <c r="E157" s="108">
        <v>200</v>
      </c>
      <c r="F157" s="204">
        <f t="shared" si="10"/>
        <v>6789.6600000000035</v>
      </c>
      <c r="G157" s="117">
        <f t="shared" si="11"/>
        <v>104777.64</v>
      </c>
      <c r="H157" s="118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231">
        <v>200</v>
      </c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28"/>
      <c r="AE157" s="128"/>
      <c r="AF157" s="128"/>
      <c r="AG157" s="128"/>
      <c r="AH157" s="128"/>
      <c r="AI157" s="128"/>
      <c r="AJ157" s="122"/>
      <c r="AK157" s="123"/>
    </row>
    <row r="158" spans="1:37" x14ac:dyDescent="0.3">
      <c r="A158" s="127">
        <v>43843</v>
      </c>
      <c r="B158" s="134" t="s">
        <v>493</v>
      </c>
      <c r="C158" s="106" t="s">
        <v>116</v>
      </c>
      <c r="D158" s="107" t="s">
        <v>117</v>
      </c>
      <c r="E158" s="108">
        <v>-90.97</v>
      </c>
      <c r="F158" s="204">
        <f t="shared" si="10"/>
        <v>6698.6900000000032</v>
      </c>
      <c r="G158" s="117">
        <f t="shared" si="11"/>
        <v>104777.64</v>
      </c>
      <c r="H158" s="118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231"/>
      <c r="T158" s="13"/>
      <c r="U158" s="13">
        <v>-90.97</v>
      </c>
      <c r="V158" s="13"/>
      <c r="W158" s="13"/>
      <c r="X158" s="13"/>
      <c r="Y158" s="13"/>
      <c r="Z158" s="13"/>
      <c r="AA158" s="13"/>
      <c r="AB158" s="13"/>
      <c r="AC158" s="14"/>
      <c r="AD158" s="128"/>
      <c r="AE158" s="128"/>
      <c r="AF158" s="128"/>
      <c r="AG158" s="128"/>
      <c r="AH158" s="128"/>
      <c r="AI158" s="128"/>
      <c r="AJ158" s="122"/>
      <c r="AK158" s="123"/>
    </row>
    <row r="159" spans="1:37" x14ac:dyDescent="0.3">
      <c r="A159" s="127">
        <v>43843</v>
      </c>
      <c r="B159" s="134" t="s">
        <v>244</v>
      </c>
      <c r="C159" s="106" t="s">
        <v>171</v>
      </c>
      <c r="D159" s="107" t="s">
        <v>117</v>
      </c>
      <c r="E159" s="108">
        <v>-6.35</v>
      </c>
      <c r="F159" s="204">
        <f t="shared" si="10"/>
        <v>6692.3400000000029</v>
      </c>
      <c r="G159" s="117">
        <f t="shared" si="11"/>
        <v>104777.64</v>
      </c>
      <c r="H159" s="118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231">
        <v>-6.35</v>
      </c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28"/>
      <c r="AE159" s="128"/>
      <c r="AF159" s="128"/>
      <c r="AG159" s="128"/>
      <c r="AH159" s="128"/>
      <c r="AI159" s="128"/>
      <c r="AJ159" s="122"/>
      <c r="AK159" s="123"/>
    </row>
    <row r="160" spans="1:37" x14ac:dyDescent="0.3">
      <c r="A160" s="127">
        <v>43843</v>
      </c>
      <c r="B160" s="134" t="s">
        <v>244</v>
      </c>
      <c r="C160" s="106" t="s">
        <v>171</v>
      </c>
      <c r="D160" s="107" t="s">
        <v>117</v>
      </c>
      <c r="E160" s="108">
        <v>-13.7</v>
      </c>
      <c r="F160" s="204">
        <f t="shared" si="10"/>
        <v>6678.6400000000031</v>
      </c>
      <c r="G160" s="117">
        <f t="shared" si="11"/>
        <v>104777.64</v>
      </c>
      <c r="H160" s="118"/>
      <c r="I160" s="13"/>
      <c r="J160" s="13"/>
      <c r="K160" s="13"/>
      <c r="L160" s="13"/>
      <c r="M160" s="13"/>
      <c r="N160" s="13"/>
      <c r="O160" s="13"/>
      <c r="P160" s="60"/>
      <c r="Q160" s="13"/>
      <c r="R160" s="13"/>
      <c r="S160" s="231">
        <v>-13.7</v>
      </c>
      <c r="T160" s="13"/>
      <c r="U160" s="13"/>
      <c r="V160" s="13"/>
      <c r="W160" s="13"/>
      <c r="X160" s="13"/>
      <c r="Y160" s="13"/>
      <c r="Z160" s="60"/>
      <c r="AA160" s="13"/>
      <c r="AB160" s="13"/>
      <c r="AC160" s="14"/>
      <c r="AD160" s="128"/>
      <c r="AE160" s="128"/>
      <c r="AF160" s="128"/>
      <c r="AG160" s="128"/>
      <c r="AH160" s="128"/>
      <c r="AI160" s="128"/>
      <c r="AJ160" s="122"/>
      <c r="AK160" s="123"/>
    </row>
    <row r="161" spans="1:37" x14ac:dyDescent="0.3">
      <c r="A161" s="127">
        <v>43843</v>
      </c>
      <c r="B161" s="134" t="s">
        <v>251</v>
      </c>
      <c r="C161" s="106" t="s">
        <v>171</v>
      </c>
      <c r="D161" s="107" t="s">
        <v>117</v>
      </c>
      <c r="E161" s="108">
        <v>-3.15</v>
      </c>
      <c r="F161" s="204">
        <f t="shared" si="10"/>
        <v>6675.4900000000034</v>
      </c>
      <c r="G161" s="117">
        <f t="shared" si="11"/>
        <v>104777.64</v>
      </c>
      <c r="H161" s="118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231">
        <v>-3.15</v>
      </c>
      <c r="T161" s="13"/>
      <c r="U161" s="13"/>
      <c r="V161" s="13"/>
      <c r="W161" s="13"/>
      <c r="X161" s="13"/>
      <c r="Y161" s="13"/>
      <c r="Z161" s="13"/>
      <c r="AA161" s="13"/>
      <c r="AB161" s="13"/>
      <c r="AC161" s="14"/>
      <c r="AD161" s="128"/>
      <c r="AE161" s="128"/>
      <c r="AF161" s="128"/>
      <c r="AG161" s="128"/>
      <c r="AH161" s="128"/>
      <c r="AI161" s="128"/>
      <c r="AJ161" s="122"/>
      <c r="AK161" s="123"/>
    </row>
    <row r="162" spans="1:37" x14ac:dyDescent="0.3">
      <c r="A162" s="127">
        <v>43843</v>
      </c>
      <c r="B162" s="134" t="s">
        <v>279</v>
      </c>
      <c r="C162" s="106" t="s">
        <v>171</v>
      </c>
      <c r="D162" s="107" t="s">
        <v>117</v>
      </c>
      <c r="E162" s="108">
        <v>-12.35</v>
      </c>
      <c r="F162" s="204">
        <f t="shared" si="10"/>
        <v>6663.1400000000031</v>
      </c>
      <c r="G162" s="117">
        <f t="shared" si="11"/>
        <v>104777.64</v>
      </c>
      <c r="H162" s="118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231">
        <v>-12.35</v>
      </c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28"/>
      <c r="AE162" s="128"/>
      <c r="AF162" s="128"/>
      <c r="AG162" s="128"/>
      <c r="AH162" s="128"/>
      <c r="AI162" s="128"/>
      <c r="AJ162" s="122"/>
      <c r="AK162" s="123"/>
    </row>
    <row r="163" spans="1:37" x14ac:dyDescent="0.3">
      <c r="A163" s="127">
        <v>43843</v>
      </c>
      <c r="B163" s="134" t="s">
        <v>283</v>
      </c>
      <c r="C163" s="106" t="s">
        <v>171</v>
      </c>
      <c r="D163" s="107" t="s">
        <v>117</v>
      </c>
      <c r="E163" s="108">
        <v>-66.12</v>
      </c>
      <c r="F163" s="204">
        <f t="shared" si="10"/>
        <v>6597.0200000000032</v>
      </c>
      <c r="G163" s="117">
        <f t="shared" si="11"/>
        <v>104777.64</v>
      </c>
      <c r="H163" s="118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231">
        <v>-66.12</v>
      </c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28"/>
      <c r="AE163" s="128"/>
      <c r="AF163" s="128"/>
      <c r="AG163" s="128"/>
      <c r="AH163" s="128"/>
      <c r="AI163" s="128"/>
      <c r="AJ163" s="122"/>
      <c r="AK163" s="123"/>
    </row>
    <row r="164" spans="1:37" x14ac:dyDescent="0.3">
      <c r="A164" s="127">
        <v>43843</v>
      </c>
      <c r="B164" s="134" t="s">
        <v>249</v>
      </c>
      <c r="C164" s="106" t="s">
        <v>171</v>
      </c>
      <c r="D164" s="107" t="s">
        <v>117</v>
      </c>
      <c r="E164" s="108">
        <v>-1.74</v>
      </c>
      <c r="F164" s="204">
        <f t="shared" si="10"/>
        <v>6595.2800000000034</v>
      </c>
      <c r="G164" s="117">
        <f t="shared" si="11"/>
        <v>104777.64</v>
      </c>
      <c r="H164" s="118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231">
        <v>-1.74</v>
      </c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28"/>
      <c r="AE164" s="128"/>
      <c r="AF164" s="128"/>
      <c r="AG164" s="128"/>
      <c r="AH164" s="128"/>
      <c r="AI164" s="128"/>
      <c r="AJ164" s="122"/>
      <c r="AK164" s="131"/>
    </row>
    <row r="165" spans="1:37" x14ac:dyDescent="0.3">
      <c r="A165" s="127">
        <v>43843</v>
      </c>
      <c r="B165" s="134" t="s">
        <v>252</v>
      </c>
      <c r="C165" s="106" t="s">
        <v>171</v>
      </c>
      <c r="D165" s="107" t="s">
        <v>117</v>
      </c>
      <c r="E165" s="108">
        <v>-157.66</v>
      </c>
      <c r="F165" s="204">
        <f t="shared" si="10"/>
        <v>6437.6200000000035</v>
      </c>
      <c r="G165" s="117">
        <f t="shared" si="11"/>
        <v>104777.64</v>
      </c>
      <c r="H165" s="118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231">
        <v>-157.66</v>
      </c>
      <c r="T165" s="13"/>
      <c r="U165" s="13"/>
      <c r="V165" s="13"/>
      <c r="W165" s="13"/>
      <c r="X165" s="13"/>
      <c r="Y165" s="13"/>
      <c r="Z165" s="13"/>
      <c r="AA165" s="13"/>
      <c r="AB165" s="13"/>
      <c r="AC165" s="14"/>
      <c r="AD165" s="128"/>
      <c r="AE165" s="128"/>
      <c r="AF165" s="128"/>
      <c r="AG165" s="128"/>
      <c r="AH165" s="128"/>
      <c r="AI165" s="128"/>
      <c r="AJ165" s="122"/>
      <c r="AK165" s="123"/>
    </row>
    <row r="166" spans="1:37" x14ac:dyDescent="0.3">
      <c r="A166" s="127">
        <v>43843</v>
      </c>
      <c r="B166" s="134" t="s">
        <v>253</v>
      </c>
      <c r="C166" s="106" t="s">
        <v>171</v>
      </c>
      <c r="D166" s="107" t="s">
        <v>117</v>
      </c>
      <c r="E166" s="108">
        <v>-1.93</v>
      </c>
      <c r="F166" s="204">
        <f t="shared" si="10"/>
        <v>6435.6900000000032</v>
      </c>
      <c r="G166" s="117">
        <f t="shared" si="11"/>
        <v>104777.64</v>
      </c>
      <c r="H166" s="118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231">
        <v>-1.93</v>
      </c>
      <c r="T166" s="13"/>
      <c r="U166" s="13"/>
      <c r="V166" s="13"/>
      <c r="W166" s="13"/>
      <c r="X166" s="13"/>
      <c r="Y166" s="13"/>
      <c r="Z166" s="13"/>
      <c r="AA166" s="13"/>
      <c r="AB166" s="13"/>
      <c r="AC166" s="14"/>
      <c r="AD166" s="128"/>
      <c r="AE166" s="128"/>
      <c r="AF166" s="128"/>
      <c r="AG166" s="128"/>
      <c r="AH166" s="128"/>
      <c r="AI166" s="128"/>
      <c r="AJ166" s="122"/>
      <c r="AK166" s="123"/>
    </row>
    <row r="167" spans="1:37" x14ac:dyDescent="0.3">
      <c r="A167" s="127">
        <v>43843</v>
      </c>
      <c r="B167" s="134" t="s">
        <v>254</v>
      </c>
      <c r="C167" s="106" t="s">
        <v>171</v>
      </c>
      <c r="D167" s="107" t="s">
        <v>117</v>
      </c>
      <c r="E167" s="108">
        <v>-63.74</v>
      </c>
      <c r="F167" s="204">
        <f t="shared" si="10"/>
        <v>6371.9500000000035</v>
      </c>
      <c r="G167" s="117">
        <f t="shared" si="11"/>
        <v>104777.64</v>
      </c>
      <c r="H167" s="118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231">
        <v>-63.74</v>
      </c>
      <c r="T167" s="13"/>
      <c r="U167" s="13"/>
      <c r="V167" s="13"/>
      <c r="W167" s="13"/>
      <c r="X167" s="13"/>
      <c r="Y167" s="13"/>
      <c r="Z167" s="13"/>
      <c r="AA167" s="13"/>
      <c r="AB167" s="13"/>
      <c r="AC167" s="14"/>
      <c r="AD167" s="128"/>
      <c r="AE167" s="128"/>
      <c r="AF167" s="128"/>
      <c r="AG167" s="128"/>
      <c r="AH167" s="128"/>
      <c r="AI167" s="128"/>
      <c r="AJ167" s="122"/>
      <c r="AK167" s="123"/>
    </row>
    <row r="168" spans="1:37" x14ac:dyDescent="0.3">
      <c r="A168" s="127">
        <v>43843</v>
      </c>
      <c r="B168" s="134" t="s">
        <v>273</v>
      </c>
      <c r="C168" s="106" t="s">
        <v>171</v>
      </c>
      <c r="D168" s="107" t="s">
        <v>117</v>
      </c>
      <c r="E168" s="108">
        <v>-78.959999999999994</v>
      </c>
      <c r="F168" s="204">
        <f t="shared" si="10"/>
        <v>6292.9900000000034</v>
      </c>
      <c r="G168" s="117">
        <f t="shared" si="11"/>
        <v>104777.64</v>
      </c>
      <c r="H168" s="118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231">
        <v>-78.959999999999994</v>
      </c>
      <c r="T168" s="13"/>
      <c r="U168" s="13"/>
      <c r="V168" s="13"/>
      <c r="W168" s="13"/>
      <c r="X168" s="13"/>
      <c r="Y168" s="13"/>
      <c r="Z168" s="13"/>
      <c r="AA168" s="13"/>
      <c r="AB168" s="13"/>
      <c r="AC168" s="14"/>
      <c r="AD168" s="128"/>
      <c r="AE168" s="128"/>
      <c r="AF168" s="128"/>
      <c r="AG168" s="128"/>
      <c r="AH168" s="128"/>
      <c r="AI168" s="128"/>
      <c r="AJ168" s="122"/>
      <c r="AK168" s="123"/>
    </row>
    <row r="169" spans="1:37" x14ac:dyDescent="0.3">
      <c r="A169" s="127">
        <v>43843</v>
      </c>
      <c r="B169" s="106" t="s">
        <v>255</v>
      </c>
      <c r="C169" s="106" t="s">
        <v>116</v>
      </c>
      <c r="D169" s="107" t="s">
        <v>117</v>
      </c>
      <c r="E169" s="108">
        <v>9.49</v>
      </c>
      <c r="F169" s="204">
        <f t="shared" si="10"/>
        <v>6302.4800000000032</v>
      </c>
      <c r="G169" s="117">
        <f t="shared" si="11"/>
        <v>104777.64</v>
      </c>
      <c r="H169" s="118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231">
        <v>9.49</v>
      </c>
      <c r="T169" s="13"/>
      <c r="U169" s="13"/>
      <c r="V169" s="13"/>
      <c r="W169" s="13"/>
      <c r="X169" s="13"/>
      <c r="Y169" s="13"/>
      <c r="Z169" s="13"/>
      <c r="AA169" s="13"/>
      <c r="AB169" s="13"/>
      <c r="AC169" s="14"/>
      <c r="AD169" s="128"/>
      <c r="AE169" s="128"/>
      <c r="AF169" s="128"/>
      <c r="AG169" s="128"/>
      <c r="AH169" s="128"/>
      <c r="AI169" s="128"/>
      <c r="AJ169" s="122"/>
      <c r="AK169" s="123"/>
    </row>
    <row r="170" spans="1:37" x14ac:dyDescent="0.3">
      <c r="A170" s="127">
        <v>43843</v>
      </c>
      <c r="B170" s="106" t="s">
        <v>256</v>
      </c>
      <c r="C170" s="106" t="s">
        <v>116</v>
      </c>
      <c r="D170" s="107" t="s">
        <v>117</v>
      </c>
      <c r="E170" s="108">
        <v>14.19</v>
      </c>
      <c r="F170" s="204">
        <f t="shared" si="10"/>
        <v>6316.6700000000028</v>
      </c>
      <c r="G170" s="117">
        <f t="shared" si="11"/>
        <v>104777.64</v>
      </c>
      <c r="H170" s="118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231">
        <v>14.19</v>
      </c>
      <c r="T170" s="13"/>
      <c r="U170" s="13"/>
      <c r="V170" s="13"/>
      <c r="W170" s="13"/>
      <c r="X170" s="13"/>
      <c r="Y170" s="13"/>
      <c r="Z170" s="13"/>
      <c r="AA170" s="13"/>
      <c r="AB170" s="13"/>
      <c r="AC170" s="14"/>
      <c r="AD170" s="128"/>
      <c r="AE170" s="128"/>
      <c r="AF170" s="128"/>
      <c r="AG170" s="128"/>
      <c r="AH170" s="128"/>
      <c r="AI170" s="128"/>
      <c r="AJ170" s="122"/>
      <c r="AK170" s="123"/>
    </row>
    <row r="171" spans="1:37" x14ac:dyDescent="0.3">
      <c r="A171" s="127">
        <v>43843</v>
      </c>
      <c r="B171" s="134" t="s">
        <v>257</v>
      </c>
      <c r="C171" s="106" t="s">
        <v>116</v>
      </c>
      <c r="D171" s="107" t="s">
        <v>117</v>
      </c>
      <c r="E171" s="108">
        <v>14.19</v>
      </c>
      <c r="F171" s="204">
        <f t="shared" si="10"/>
        <v>6330.8600000000024</v>
      </c>
      <c r="G171" s="117">
        <f t="shared" si="11"/>
        <v>104777.64</v>
      </c>
      <c r="H171" s="118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231">
        <v>14.19</v>
      </c>
      <c r="T171" s="13"/>
      <c r="U171" s="13"/>
      <c r="V171" s="13"/>
      <c r="W171" s="13"/>
      <c r="X171" s="13"/>
      <c r="Y171" s="13"/>
      <c r="Z171" s="13"/>
      <c r="AA171" s="13"/>
      <c r="AB171" s="13"/>
      <c r="AC171" s="14"/>
      <c r="AD171" s="128"/>
      <c r="AE171" s="128"/>
      <c r="AF171" s="128"/>
      <c r="AG171" s="128"/>
      <c r="AH171" s="128"/>
      <c r="AI171" s="128"/>
      <c r="AJ171" s="122"/>
      <c r="AK171" s="123"/>
    </row>
    <row r="172" spans="1:37" x14ac:dyDescent="0.3">
      <c r="A172" s="127">
        <v>43844</v>
      </c>
      <c r="B172" s="106" t="s">
        <v>258</v>
      </c>
      <c r="C172" s="106" t="s">
        <v>116</v>
      </c>
      <c r="D172" s="107" t="s">
        <v>117</v>
      </c>
      <c r="E172" s="108">
        <v>10.75</v>
      </c>
      <c r="F172" s="204">
        <f t="shared" si="10"/>
        <v>6341.6100000000024</v>
      </c>
      <c r="G172" s="117">
        <f t="shared" si="11"/>
        <v>104777.64</v>
      </c>
      <c r="H172" s="118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231">
        <v>10.75</v>
      </c>
      <c r="T172" s="13"/>
      <c r="U172" s="13"/>
      <c r="V172" s="13"/>
      <c r="W172" s="13"/>
      <c r="X172" s="13"/>
      <c r="Y172" s="13"/>
      <c r="Z172" s="13"/>
      <c r="AA172" s="13"/>
      <c r="AB172" s="13"/>
      <c r="AC172" s="14"/>
      <c r="AD172" s="128"/>
      <c r="AE172" s="128"/>
      <c r="AF172" s="128"/>
      <c r="AG172" s="128"/>
      <c r="AH172" s="128"/>
      <c r="AI172" s="128"/>
      <c r="AJ172" s="122"/>
      <c r="AK172" s="123"/>
    </row>
    <row r="173" spans="1:37" x14ac:dyDescent="0.3">
      <c r="A173" s="127">
        <v>43844</v>
      </c>
      <c r="B173" s="106" t="s">
        <v>259</v>
      </c>
      <c r="C173" s="106" t="s">
        <v>116</v>
      </c>
      <c r="D173" s="107" t="s">
        <v>117</v>
      </c>
      <c r="E173" s="108">
        <v>9.89</v>
      </c>
      <c r="F173" s="204">
        <f t="shared" si="10"/>
        <v>6351.5000000000027</v>
      </c>
      <c r="G173" s="117">
        <f t="shared" si="11"/>
        <v>104777.64</v>
      </c>
      <c r="H173" s="11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231">
        <v>9.89</v>
      </c>
      <c r="T173" s="13"/>
      <c r="U173" s="13"/>
      <c r="V173" s="13"/>
      <c r="W173" s="13"/>
      <c r="X173" s="13"/>
      <c r="Y173" s="13"/>
      <c r="Z173" s="13"/>
      <c r="AA173" s="13"/>
      <c r="AB173" s="13"/>
      <c r="AC173" s="14"/>
      <c r="AD173" s="128"/>
      <c r="AE173" s="128"/>
      <c r="AF173" s="128"/>
      <c r="AG173" s="128"/>
      <c r="AH173" s="128"/>
      <c r="AI173" s="128"/>
      <c r="AJ173" s="122"/>
      <c r="AK173" s="123"/>
    </row>
    <row r="174" spans="1:37" x14ac:dyDescent="0.3">
      <c r="A174" s="127">
        <v>43844</v>
      </c>
      <c r="B174" s="106" t="s">
        <v>260</v>
      </c>
      <c r="C174" s="106" t="s">
        <v>116</v>
      </c>
      <c r="D174" s="107" t="s">
        <v>117</v>
      </c>
      <c r="E174" s="108">
        <v>9.4600000000000009</v>
      </c>
      <c r="F174" s="204">
        <f t="shared" si="10"/>
        <v>6360.9600000000028</v>
      </c>
      <c r="G174" s="117">
        <f t="shared" si="11"/>
        <v>104777.64</v>
      </c>
      <c r="H174" s="118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231">
        <v>9.4600000000000009</v>
      </c>
      <c r="T174" s="13"/>
      <c r="U174" s="13"/>
      <c r="V174" s="13"/>
      <c r="W174" s="13"/>
      <c r="X174" s="13"/>
      <c r="Y174" s="13"/>
      <c r="Z174" s="13"/>
      <c r="AA174" s="13"/>
      <c r="AB174" s="13"/>
      <c r="AC174" s="14"/>
      <c r="AD174" s="128"/>
      <c r="AE174" s="128"/>
      <c r="AF174" s="128"/>
      <c r="AG174" s="128"/>
      <c r="AH174" s="128"/>
      <c r="AI174" s="128"/>
      <c r="AJ174" s="122"/>
      <c r="AK174" s="123"/>
    </row>
    <row r="175" spans="1:37" x14ac:dyDescent="0.3">
      <c r="A175" s="127">
        <v>43844</v>
      </c>
      <c r="B175" s="106" t="s">
        <v>261</v>
      </c>
      <c r="C175" s="106" t="s">
        <v>116</v>
      </c>
      <c r="D175" s="107" t="s">
        <v>117</v>
      </c>
      <c r="E175" s="108">
        <v>731.68</v>
      </c>
      <c r="F175" s="204">
        <f t="shared" si="10"/>
        <v>7092.6400000000031</v>
      </c>
      <c r="G175" s="117">
        <f t="shared" si="11"/>
        <v>104777.64</v>
      </c>
      <c r="H175" s="118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231">
        <v>731.68</v>
      </c>
      <c r="T175" s="13"/>
      <c r="U175" s="13"/>
      <c r="V175" s="13"/>
      <c r="W175" s="13"/>
      <c r="X175" s="13"/>
      <c r="Y175" s="13"/>
      <c r="Z175" s="13"/>
      <c r="AA175" s="13"/>
      <c r="AB175" s="13"/>
      <c r="AC175" s="14"/>
      <c r="AD175" s="128"/>
      <c r="AE175" s="128"/>
      <c r="AF175" s="128"/>
      <c r="AG175" s="128"/>
      <c r="AH175" s="128"/>
      <c r="AI175" s="128"/>
      <c r="AJ175" s="122"/>
      <c r="AK175" s="123"/>
    </row>
    <row r="176" spans="1:37" x14ac:dyDescent="0.3">
      <c r="A176" s="127">
        <v>43844</v>
      </c>
      <c r="B176" s="106" t="s">
        <v>262</v>
      </c>
      <c r="C176" s="106" t="s">
        <v>116</v>
      </c>
      <c r="D176" s="107" t="s">
        <v>117</v>
      </c>
      <c r="E176" s="108">
        <v>239.15</v>
      </c>
      <c r="F176" s="204">
        <f t="shared" si="10"/>
        <v>7331.7900000000027</v>
      </c>
      <c r="G176" s="117">
        <f t="shared" si="11"/>
        <v>104777.64</v>
      </c>
      <c r="H176" s="118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231">
        <v>239.15</v>
      </c>
      <c r="T176" s="13"/>
      <c r="U176" s="13"/>
      <c r="V176" s="13"/>
      <c r="W176" s="13"/>
      <c r="X176" s="13"/>
      <c r="Y176" s="13"/>
      <c r="Z176" s="13"/>
      <c r="AA176" s="13"/>
      <c r="AB176" s="13"/>
      <c r="AC176" s="14"/>
      <c r="AD176" s="128"/>
      <c r="AE176" s="128"/>
      <c r="AF176" s="128"/>
      <c r="AG176" s="128"/>
      <c r="AH176" s="128"/>
      <c r="AI176" s="128"/>
      <c r="AJ176" s="122"/>
      <c r="AK176" s="123"/>
    </row>
    <row r="177" spans="1:37" x14ac:dyDescent="0.3">
      <c r="A177" s="127">
        <v>43844</v>
      </c>
      <c r="B177" s="106" t="s">
        <v>143</v>
      </c>
      <c r="C177" s="106" t="s">
        <v>116</v>
      </c>
      <c r="D177" s="107" t="s">
        <v>117</v>
      </c>
      <c r="E177" s="108">
        <v>20</v>
      </c>
      <c r="F177" s="204">
        <f t="shared" si="10"/>
        <v>7351.7900000000027</v>
      </c>
      <c r="G177" s="117">
        <f t="shared" si="11"/>
        <v>104777.64</v>
      </c>
      <c r="H177" s="118"/>
      <c r="I177" s="13"/>
      <c r="J177" s="13"/>
      <c r="K177" s="13">
        <v>20</v>
      </c>
      <c r="L177" s="13"/>
      <c r="M177" s="13"/>
      <c r="N177" s="13"/>
      <c r="O177" s="13"/>
      <c r="P177" s="13"/>
      <c r="Q177" s="13"/>
      <c r="R177" s="13"/>
      <c r="S177" s="231"/>
      <c r="T177" s="13"/>
      <c r="U177" s="13"/>
      <c r="V177" s="13"/>
      <c r="W177" s="13"/>
      <c r="X177" s="13"/>
      <c r="Y177" s="13"/>
      <c r="Z177" s="13"/>
      <c r="AA177" s="13"/>
      <c r="AB177" s="13"/>
      <c r="AC177" s="14"/>
      <c r="AD177" s="128"/>
      <c r="AE177" s="128"/>
      <c r="AF177" s="128"/>
      <c r="AG177" s="128"/>
      <c r="AH177" s="128"/>
      <c r="AI177" s="128"/>
      <c r="AJ177" s="122"/>
      <c r="AK177" s="123"/>
    </row>
    <row r="178" spans="1:37" x14ac:dyDescent="0.3">
      <c r="A178" s="127">
        <v>43844</v>
      </c>
      <c r="B178" s="106" t="s">
        <v>263</v>
      </c>
      <c r="C178" s="106" t="s">
        <v>116</v>
      </c>
      <c r="D178" s="107" t="s">
        <v>117</v>
      </c>
      <c r="E178" s="108">
        <v>8.17</v>
      </c>
      <c r="F178" s="204">
        <f t="shared" ref="F178:F180" si="12">IF(E178=0,"",IF(D178&gt;0,IF(D178="CASH",F177,IF(D178="UNCASHED",F177,IF(D178="DONATION",F177,F177+E178))),F177))</f>
        <v>7359.9600000000028</v>
      </c>
      <c r="G178" s="117">
        <f t="shared" si="11"/>
        <v>104777.64</v>
      </c>
      <c r="H178" s="118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231">
        <v>8.17</v>
      </c>
      <c r="T178" s="13"/>
      <c r="U178" s="13"/>
      <c r="V178" s="13"/>
      <c r="W178" s="13"/>
      <c r="X178" s="13"/>
      <c r="Y178" s="13"/>
      <c r="Z178" s="13"/>
      <c r="AA178" s="13"/>
      <c r="AB178" s="13"/>
      <c r="AC178" s="14"/>
      <c r="AD178" s="128"/>
      <c r="AE178" s="128"/>
      <c r="AF178" s="128"/>
      <c r="AG178" s="128"/>
      <c r="AH178" s="128"/>
      <c r="AI178" s="128"/>
      <c r="AJ178" s="122"/>
      <c r="AK178" s="123"/>
    </row>
    <row r="179" spans="1:37" x14ac:dyDescent="0.3">
      <c r="A179" s="127">
        <v>43844</v>
      </c>
      <c r="B179" s="134" t="s">
        <v>282</v>
      </c>
      <c r="C179" s="106" t="s">
        <v>171</v>
      </c>
      <c r="D179" s="107" t="s">
        <v>117</v>
      </c>
      <c r="E179" s="108">
        <v>-85.01</v>
      </c>
      <c r="F179" s="204">
        <f t="shared" si="12"/>
        <v>7274.9500000000025</v>
      </c>
      <c r="G179" s="117">
        <f t="shared" si="11"/>
        <v>104777.64</v>
      </c>
      <c r="H179" s="118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231">
        <v>-85.01</v>
      </c>
      <c r="T179" s="13"/>
      <c r="U179" s="13"/>
      <c r="V179" s="13"/>
      <c r="W179" s="13"/>
      <c r="X179" s="13"/>
      <c r="Y179" s="13"/>
      <c r="Z179" s="13"/>
      <c r="AA179" s="13"/>
      <c r="AB179" s="13"/>
      <c r="AC179" s="14"/>
      <c r="AD179" s="128"/>
      <c r="AE179" s="128"/>
      <c r="AF179" s="128"/>
      <c r="AG179" s="128"/>
      <c r="AH179" s="128"/>
      <c r="AI179" s="128"/>
      <c r="AJ179" s="122"/>
      <c r="AK179" s="123"/>
    </row>
    <row r="180" spans="1:37" x14ac:dyDescent="0.3">
      <c r="A180" s="127">
        <v>43844</v>
      </c>
      <c r="B180" s="134" t="s">
        <v>269</v>
      </c>
      <c r="C180" s="106" t="s">
        <v>116</v>
      </c>
      <c r="D180" s="107" t="s">
        <v>117</v>
      </c>
      <c r="E180" s="108">
        <v>-63</v>
      </c>
      <c r="F180" s="204">
        <f t="shared" si="12"/>
        <v>7211.9500000000025</v>
      </c>
      <c r="G180" s="117">
        <f t="shared" si="11"/>
        <v>104777.64</v>
      </c>
      <c r="H180" s="118"/>
      <c r="I180" s="13"/>
      <c r="J180" s="13"/>
      <c r="K180" s="13"/>
      <c r="L180" s="13"/>
      <c r="M180" s="13"/>
      <c r="N180" s="13"/>
      <c r="O180" s="13"/>
      <c r="P180" s="13">
        <v>-63</v>
      </c>
      <c r="Q180" s="13"/>
      <c r="R180" s="13"/>
      <c r="S180" s="231">
        <v>-63</v>
      </c>
      <c r="T180" s="13"/>
      <c r="U180" s="13"/>
      <c r="V180" s="13"/>
      <c r="W180" s="13"/>
      <c r="X180" s="13"/>
      <c r="Y180" s="13"/>
      <c r="Z180" s="13"/>
      <c r="AA180" s="13"/>
      <c r="AB180" s="13"/>
      <c r="AC180" s="14"/>
      <c r="AD180" s="128"/>
      <c r="AE180" s="128"/>
      <c r="AF180" s="128"/>
      <c r="AG180" s="128"/>
      <c r="AH180" s="128"/>
      <c r="AI180" s="128"/>
      <c r="AJ180" s="122"/>
      <c r="AK180" s="123"/>
    </row>
    <row r="181" spans="1:37" x14ac:dyDescent="0.3">
      <c r="A181" s="127">
        <v>43844</v>
      </c>
      <c r="B181" s="134" t="s">
        <v>284</v>
      </c>
      <c r="C181" s="106" t="s">
        <v>116</v>
      </c>
      <c r="D181" s="107" t="s">
        <v>117</v>
      </c>
      <c r="E181" s="108">
        <v>-12.38</v>
      </c>
      <c r="F181" s="204">
        <f t="shared" ref="F181:F244" si="13">IF(E181=0,"",IF(D181&gt;0,IF(D181="CASH",F180,IF(D181="UNCASHED",F180,IF(D181="DONATION",F180,F180+E181))),F180))</f>
        <v>7199.5700000000024</v>
      </c>
      <c r="G181" s="117">
        <f t="shared" ref="G181:G244" si="14">IF(B181=0, " ", G180+SUM(AD181:AI181))</f>
        <v>104777.64</v>
      </c>
      <c r="H181" s="11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231">
        <v>-12.38</v>
      </c>
      <c r="T181" s="13"/>
      <c r="U181" s="13"/>
      <c r="V181" s="13"/>
      <c r="W181" s="13"/>
      <c r="X181" s="13"/>
      <c r="Y181" s="13"/>
      <c r="Z181" s="13"/>
      <c r="AA181" s="13"/>
      <c r="AB181" s="13"/>
      <c r="AC181" s="14"/>
      <c r="AD181" s="128"/>
      <c r="AE181" s="128"/>
      <c r="AF181" s="128"/>
      <c r="AG181" s="128"/>
      <c r="AH181" s="128"/>
      <c r="AI181" s="128"/>
      <c r="AJ181" s="122"/>
      <c r="AK181" s="123"/>
    </row>
    <row r="182" spans="1:37" x14ac:dyDescent="0.3">
      <c r="A182" s="127">
        <v>43844</v>
      </c>
      <c r="B182" s="134" t="s">
        <v>268</v>
      </c>
      <c r="C182" s="106" t="s">
        <v>116</v>
      </c>
      <c r="D182" s="107" t="s">
        <v>117</v>
      </c>
      <c r="E182" s="108">
        <v>-439.75</v>
      </c>
      <c r="F182" s="204">
        <f t="shared" si="13"/>
        <v>6759.8200000000024</v>
      </c>
      <c r="G182" s="117">
        <f t="shared" si="14"/>
        <v>104777.64</v>
      </c>
      <c r="H182" s="118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231">
        <v>-439.75</v>
      </c>
      <c r="T182" s="13"/>
      <c r="U182" s="13"/>
      <c r="V182" s="13"/>
      <c r="W182" s="13"/>
      <c r="X182" s="13"/>
      <c r="Y182" s="13"/>
      <c r="Z182" s="13"/>
      <c r="AA182" s="13"/>
      <c r="AB182" s="13"/>
      <c r="AC182" s="14"/>
      <c r="AD182" s="128"/>
      <c r="AE182" s="128"/>
      <c r="AF182" s="128"/>
      <c r="AG182" s="128"/>
      <c r="AH182" s="128"/>
      <c r="AI182" s="128"/>
      <c r="AJ182" s="122"/>
      <c r="AK182" s="123"/>
    </row>
    <row r="183" spans="1:37" x14ac:dyDescent="0.3">
      <c r="A183" s="127">
        <v>43844</v>
      </c>
      <c r="B183" s="134" t="s">
        <v>286</v>
      </c>
      <c r="C183" s="106" t="s">
        <v>171</v>
      </c>
      <c r="D183" s="107" t="s">
        <v>117</v>
      </c>
      <c r="E183" s="108">
        <v>-1.5</v>
      </c>
      <c r="F183" s="204">
        <f t="shared" si="13"/>
        <v>6758.3200000000024</v>
      </c>
      <c r="G183" s="117">
        <f t="shared" si="14"/>
        <v>104777.64</v>
      </c>
      <c r="H183" s="118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231">
        <v>-1.5</v>
      </c>
      <c r="T183" s="13"/>
      <c r="U183" s="13"/>
      <c r="V183" s="13"/>
      <c r="W183" s="13"/>
      <c r="X183" s="13"/>
      <c r="Y183" s="13"/>
      <c r="Z183" s="13"/>
      <c r="AA183" s="13"/>
      <c r="AB183" s="13"/>
      <c r="AC183" s="14"/>
      <c r="AD183" s="128"/>
      <c r="AE183" s="128"/>
      <c r="AF183" s="128"/>
      <c r="AG183" s="128"/>
      <c r="AH183" s="128"/>
      <c r="AI183" s="128"/>
      <c r="AJ183" s="122"/>
      <c r="AK183" s="123"/>
    </row>
    <row r="184" spans="1:37" x14ac:dyDescent="0.3">
      <c r="A184" s="127">
        <v>43844</v>
      </c>
      <c r="B184" s="134" t="s">
        <v>285</v>
      </c>
      <c r="C184" s="106" t="s">
        <v>171</v>
      </c>
      <c r="D184" s="107" t="s">
        <v>117</v>
      </c>
      <c r="E184" s="108">
        <v>-76.66</v>
      </c>
      <c r="F184" s="204">
        <f t="shared" si="13"/>
        <v>6681.6600000000026</v>
      </c>
      <c r="G184" s="117">
        <f t="shared" si="14"/>
        <v>104777.64</v>
      </c>
      <c r="H184" s="11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231">
        <v>-76.66</v>
      </c>
      <c r="T184" s="13"/>
      <c r="U184" s="13"/>
      <c r="V184" s="13"/>
      <c r="W184" s="13"/>
      <c r="X184" s="13"/>
      <c r="Y184" s="13"/>
      <c r="Z184" s="13"/>
      <c r="AA184" s="13"/>
      <c r="AB184" s="13"/>
      <c r="AC184" s="14"/>
      <c r="AD184" s="128"/>
      <c r="AE184" s="128"/>
      <c r="AF184" s="128"/>
      <c r="AG184" s="128"/>
      <c r="AH184" s="128"/>
      <c r="AI184" s="128"/>
      <c r="AJ184" s="122"/>
      <c r="AK184" s="123"/>
    </row>
    <row r="185" spans="1:37" x14ac:dyDescent="0.3">
      <c r="A185" s="127">
        <v>43844</v>
      </c>
      <c r="B185" s="134" t="s">
        <v>287</v>
      </c>
      <c r="C185" s="106" t="s">
        <v>171</v>
      </c>
      <c r="D185" s="107" t="s">
        <v>117</v>
      </c>
      <c r="E185" s="108">
        <v>-1.05</v>
      </c>
      <c r="F185" s="204">
        <f t="shared" si="13"/>
        <v>6680.6100000000024</v>
      </c>
      <c r="G185" s="117">
        <f t="shared" si="14"/>
        <v>104777.64</v>
      </c>
      <c r="H185" s="118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231">
        <v>-1.05</v>
      </c>
      <c r="T185" s="13"/>
      <c r="U185" s="13"/>
      <c r="V185" s="13"/>
      <c r="W185" s="13"/>
      <c r="X185" s="13"/>
      <c r="Y185" s="13"/>
      <c r="Z185" s="13"/>
      <c r="AA185" s="13"/>
      <c r="AB185" s="13"/>
      <c r="AC185" s="14"/>
      <c r="AD185" s="128"/>
      <c r="AE185" s="128"/>
      <c r="AF185" s="128"/>
      <c r="AG185" s="128"/>
      <c r="AH185" s="128"/>
      <c r="AI185" s="128"/>
      <c r="AJ185" s="122"/>
      <c r="AK185" s="123"/>
    </row>
    <row r="186" spans="1:37" x14ac:dyDescent="0.3">
      <c r="A186" s="127">
        <v>43844</v>
      </c>
      <c r="B186" s="134" t="s">
        <v>270</v>
      </c>
      <c r="C186" s="106" t="s">
        <v>171</v>
      </c>
      <c r="D186" s="107" t="s">
        <v>117</v>
      </c>
      <c r="E186" s="108">
        <v>-59.34</v>
      </c>
      <c r="F186" s="204">
        <f t="shared" si="13"/>
        <v>6621.2700000000023</v>
      </c>
      <c r="G186" s="117">
        <f t="shared" si="14"/>
        <v>104777.64</v>
      </c>
      <c r="H186" s="118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231">
        <v>-59.34</v>
      </c>
      <c r="T186" s="13"/>
      <c r="U186" s="13"/>
      <c r="V186" s="13"/>
      <c r="W186" s="13"/>
      <c r="X186" s="13"/>
      <c r="Y186" s="13"/>
      <c r="Z186" s="13"/>
      <c r="AA186" s="13"/>
      <c r="AB186" s="13"/>
      <c r="AC186" s="14"/>
      <c r="AD186" s="128"/>
      <c r="AE186" s="128"/>
      <c r="AF186" s="128"/>
      <c r="AG186" s="128"/>
      <c r="AH186" s="128"/>
      <c r="AI186" s="128"/>
      <c r="AJ186" s="122"/>
      <c r="AK186" s="123"/>
    </row>
    <row r="187" spans="1:37" x14ac:dyDescent="0.3">
      <c r="A187" s="127">
        <v>43844</v>
      </c>
      <c r="B187" s="134" t="s">
        <v>272</v>
      </c>
      <c r="C187" s="106" t="s">
        <v>171</v>
      </c>
      <c r="D187" s="107" t="s">
        <v>117</v>
      </c>
      <c r="E187" s="108">
        <v>-30.24</v>
      </c>
      <c r="F187" s="204">
        <f t="shared" si="13"/>
        <v>6591.0300000000025</v>
      </c>
      <c r="G187" s="117">
        <f t="shared" si="14"/>
        <v>104777.64</v>
      </c>
      <c r="H187" s="118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231">
        <v>-30.24</v>
      </c>
      <c r="T187" s="13"/>
      <c r="U187" s="13"/>
      <c r="V187" s="13"/>
      <c r="W187" s="13"/>
      <c r="X187" s="13"/>
      <c r="Y187" s="13"/>
      <c r="Z187" s="13"/>
      <c r="AA187" s="13"/>
      <c r="AB187" s="13"/>
      <c r="AC187" s="14"/>
      <c r="AD187" s="128"/>
      <c r="AE187" s="128"/>
      <c r="AF187" s="128"/>
      <c r="AG187" s="128"/>
      <c r="AH187" s="128"/>
      <c r="AI187" s="128"/>
      <c r="AJ187" s="122"/>
      <c r="AK187" s="123"/>
    </row>
    <row r="188" spans="1:37" x14ac:dyDescent="0.3">
      <c r="A188" s="127">
        <v>43845</v>
      </c>
      <c r="B188" s="106" t="s">
        <v>127</v>
      </c>
      <c r="C188" s="106" t="s">
        <v>116</v>
      </c>
      <c r="D188" s="107" t="s">
        <v>117</v>
      </c>
      <c r="E188" s="108">
        <v>10</v>
      </c>
      <c r="F188" s="204">
        <f t="shared" si="13"/>
        <v>6601.0300000000025</v>
      </c>
      <c r="G188" s="117">
        <f t="shared" si="14"/>
        <v>104777.64</v>
      </c>
      <c r="H188" s="118"/>
      <c r="I188" s="13"/>
      <c r="J188" s="13"/>
      <c r="K188" s="13">
        <v>10</v>
      </c>
      <c r="L188" s="13"/>
      <c r="M188" s="13"/>
      <c r="N188" s="13"/>
      <c r="O188" s="13"/>
      <c r="P188" s="13"/>
      <c r="Q188" s="13"/>
      <c r="R188" s="13"/>
      <c r="S188" s="231"/>
      <c r="T188" s="13"/>
      <c r="U188" s="13"/>
      <c r="V188" s="13"/>
      <c r="W188" s="13"/>
      <c r="X188" s="13"/>
      <c r="Y188" s="13"/>
      <c r="Z188" s="13"/>
      <c r="AA188" s="13"/>
      <c r="AB188" s="13"/>
      <c r="AC188" s="14"/>
      <c r="AD188" s="128"/>
      <c r="AE188" s="128"/>
      <c r="AF188" s="128"/>
      <c r="AG188" s="128"/>
      <c r="AH188" s="128"/>
      <c r="AI188" s="128"/>
      <c r="AJ188" s="122"/>
      <c r="AK188" s="123"/>
    </row>
    <row r="189" spans="1:37" x14ac:dyDescent="0.3">
      <c r="A189" s="127">
        <v>43845</v>
      </c>
      <c r="B189" s="106" t="s">
        <v>264</v>
      </c>
      <c r="C189" s="106" t="s">
        <v>116</v>
      </c>
      <c r="D189" s="107" t="s">
        <v>117</v>
      </c>
      <c r="E189" s="108">
        <v>-480</v>
      </c>
      <c r="F189" s="204">
        <f t="shared" si="13"/>
        <v>6121.0300000000025</v>
      </c>
      <c r="G189" s="117">
        <f t="shared" si="14"/>
        <v>104777.64</v>
      </c>
      <c r="H189" s="118"/>
      <c r="I189" s="13"/>
      <c r="J189" s="13"/>
      <c r="K189" s="13"/>
      <c r="L189" s="13"/>
      <c r="M189" s="13"/>
      <c r="N189" s="13"/>
      <c r="O189" s="13"/>
      <c r="P189" s="13"/>
      <c r="Q189" s="13">
        <v>-480</v>
      </c>
      <c r="R189" s="13"/>
      <c r="S189" s="231"/>
      <c r="T189" s="13"/>
      <c r="U189" s="13"/>
      <c r="V189" s="13"/>
      <c r="W189" s="13"/>
      <c r="X189" s="13"/>
      <c r="Y189" s="13"/>
      <c r="Z189" s="13"/>
      <c r="AA189" s="13"/>
      <c r="AB189" s="13"/>
      <c r="AC189" s="14"/>
      <c r="AD189" s="128"/>
      <c r="AE189" s="128"/>
      <c r="AF189" s="128"/>
      <c r="AG189" s="128"/>
      <c r="AH189" s="128"/>
      <c r="AI189" s="128"/>
      <c r="AJ189" s="122"/>
      <c r="AK189" s="123"/>
    </row>
    <row r="190" spans="1:37" x14ac:dyDescent="0.3">
      <c r="A190" s="127">
        <v>43847</v>
      </c>
      <c r="B190" s="106" t="s">
        <v>265</v>
      </c>
      <c r="C190" s="106" t="s">
        <v>116</v>
      </c>
      <c r="D190" s="107" t="s">
        <v>117</v>
      </c>
      <c r="E190" s="108">
        <v>-480</v>
      </c>
      <c r="F190" s="204">
        <f t="shared" si="13"/>
        <v>5641.0300000000025</v>
      </c>
      <c r="G190" s="117">
        <f t="shared" si="14"/>
        <v>104777.64</v>
      </c>
      <c r="H190" s="118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231"/>
      <c r="T190" s="13"/>
      <c r="U190" s="13">
        <v>-480</v>
      </c>
      <c r="V190" s="13"/>
      <c r="W190" s="13"/>
      <c r="X190" s="13"/>
      <c r="Y190" s="13"/>
      <c r="Z190" s="13"/>
      <c r="AA190" s="13"/>
      <c r="AB190" s="13"/>
      <c r="AC190" s="14"/>
      <c r="AD190" s="128"/>
      <c r="AE190" s="128"/>
      <c r="AF190" s="128"/>
      <c r="AG190" s="128"/>
      <c r="AH190" s="128"/>
      <c r="AI190" s="128"/>
      <c r="AJ190" s="122"/>
      <c r="AK190" s="123"/>
    </row>
    <row r="191" spans="1:37" x14ac:dyDescent="0.3">
      <c r="A191" s="127">
        <v>43847</v>
      </c>
      <c r="B191" s="106" t="s">
        <v>267</v>
      </c>
      <c r="C191" s="106" t="s">
        <v>116</v>
      </c>
      <c r="D191" s="107" t="s">
        <v>117</v>
      </c>
      <c r="E191" s="108">
        <v>-104.4</v>
      </c>
      <c r="F191" s="204">
        <f t="shared" si="13"/>
        <v>5536.6300000000028</v>
      </c>
      <c r="G191" s="117">
        <f t="shared" si="14"/>
        <v>104777.64</v>
      </c>
      <c r="H191" s="118"/>
      <c r="I191" s="13"/>
      <c r="J191" s="13"/>
      <c r="K191" s="13"/>
      <c r="L191" s="13"/>
      <c r="M191" s="13"/>
      <c r="N191" s="13"/>
      <c r="O191" s="13"/>
      <c r="P191" s="13">
        <v>-104.4</v>
      </c>
      <c r="Q191" s="13"/>
      <c r="R191" s="13"/>
      <c r="S191" s="231"/>
      <c r="T191" s="13"/>
      <c r="U191" s="13"/>
      <c r="V191" s="13"/>
      <c r="W191" s="13"/>
      <c r="X191" s="13"/>
      <c r="Y191" s="13"/>
      <c r="Z191" s="13"/>
      <c r="AA191" s="13"/>
      <c r="AB191" s="13"/>
      <c r="AC191" s="14"/>
      <c r="AD191" s="128"/>
      <c r="AE191" s="128"/>
      <c r="AF191" s="128"/>
      <c r="AG191" s="128"/>
      <c r="AH191" s="128"/>
      <c r="AI191" s="128"/>
      <c r="AJ191" s="122"/>
      <c r="AK191" s="123"/>
    </row>
    <row r="192" spans="1:37" x14ac:dyDescent="0.3">
      <c r="A192" s="127">
        <v>43847</v>
      </c>
      <c r="B192" s="106" t="s">
        <v>468</v>
      </c>
      <c r="C192" s="106" t="s">
        <v>116</v>
      </c>
      <c r="D192" s="107" t="s">
        <v>117</v>
      </c>
      <c r="E192" s="108">
        <v>214.19</v>
      </c>
      <c r="F192" s="204">
        <f t="shared" si="13"/>
        <v>5750.8200000000024</v>
      </c>
      <c r="G192" s="117">
        <f t="shared" si="14"/>
        <v>104777.64</v>
      </c>
      <c r="H192" s="118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231">
        <v>214.19</v>
      </c>
      <c r="T192" s="13"/>
      <c r="U192" s="13"/>
      <c r="V192" s="13"/>
      <c r="W192" s="13"/>
      <c r="X192" s="13"/>
      <c r="Y192" s="13"/>
      <c r="Z192" s="13"/>
      <c r="AA192" s="13"/>
      <c r="AB192" s="13"/>
      <c r="AC192" s="14"/>
      <c r="AD192" s="128"/>
      <c r="AE192" s="128"/>
      <c r="AF192" s="128"/>
      <c r="AG192" s="128"/>
      <c r="AH192" s="128"/>
      <c r="AI192" s="128"/>
      <c r="AJ192" s="122"/>
      <c r="AK192" s="123"/>
    </row>
    <row r="193" spans="1:37" x14ac:dyDescent="0.3">
      <c r="A193" s="127">
        <v>43847</v>
      </c>
      <c r="B193" s="106" t="s">
        <v>469</v>
      </c>
      <c r="C193" s="106" t="s">
        <v>116</v>
      </c>
      <c r="D193" s="107" t="s">
        <v>117</v>
      </c>
      <c r="E193" s="108">
        <v>13.33</v>
      </c>
      <c r="F193" s="204">
        <f t="shared" si="13"/>
        <v>5764.1500000000024</v>
      </c>
      <c r="G193" s="117">
        <f t="shared" si="14"/>
        <v>104777.64</v>
      </c>
      <c r="H193" s="118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231">
        <v>13.33</v>
      </c>
      <c r="T193" s="13"/>
      <c r="U193" s="13"/>
      <c r="V193" s="13"/>
      <c r="W193" s="13"/>
      <c r="X193" s="13"/>
      <c r="Y193" s="13"/>
      <c r="Z193" s="13"/>
      <c r="AA193" s="13"/>
      <c r="AB193" s="13"/>
      <c r="AC193" s="14"/>
      <c r="AD193" s="128"/>
      <c r="AE193" s="128"/>
      <c r="AF193" s="128"/>
      <c r="AG193" s="128"/>
      <c r="AH193" s="128"/>
      <c r="AI193" s="128"/>
      <c r="AJ193" s="122"/>
      <c r="AK193" s="123"/>
    </row>
    <row r="194" spans="1:37" x14ac:dyDescent="0.3">
      <c r="A194" s="127">
        <v>43847</v>
      </c>
      <c r="B194" s="106" t="s">
        <v>470</v>
      </c>
      <c r="C194" s="106" t="s">
        <v>116</v>
      </c>
      <c r="D194" s="107" t="s">
        <v>117</v>
      </c>
      <c r="E194" s="108">
        <v>22</v>
      </c>
      <c r="F194" s="204">
        <f t="shared" si="13"/>
        <v>5786.1500000000024</v>
      </c>
      <c r="G194" s="117">
        <f t="shared" si="14"/>
        <v>104777.64</v>
      </c>
      <c r="H194" s="118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231"/>
      <c r="T194" s="13"/>
      <c r="U194" s="13"/>
      <c r="V194" s="13"/>
      <c r="W194" s="13"/>
      <c r="X194" s="13"/>
      <c r="Y194" s="13"/>
      <c r="Z194" s="13"/>
      <c r="AA194" s="13">
        <v>22</v>
      </c>
      <c r="AB194" s="13"/>
      <c r="AC194" s="14"/>
      <c r="AD194" s="128"/>
      <c r="AE194" s="128"/>
      <c r="AF194" s="128"/>
      <c r="AG194" s="128"/>
      <c r="AH194" s="128"/>
      <c r="AI194" s="128"/>
      <c r="AJ194" s="122"/>
      <c r="AK194" s="123"/>
    </row>
    <row r="195" spans="1:37" x14ac:dyDescent="0.3">
      <c r="A195" s="244">
        <v>43848</v>
      </c>
      <c r="B195" s="106" t="s">
        <v>471</v>
      </c>
      <c r="C195" s="100" t="s">
        <v>116</v>
      </c>
      <c r="D195" s="107" t="s">
        <v>117</v>
      </c>
      <c r="E195" s="108">
        <v>200</v>
      </c>
      <c r="F195" s="204">
        <f t="shared" si="13"/>
        <v>5986.1500000000024</v>
      </c>
      <c r="G195" s="117">
        <f t="shared" si="14"/>
        <v>104777.64</v>
      </c>
      <c r="H195" s="118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231">
        <v>200</v>
      </c>
      <c r="T195" s="13"/>
      <c r="U195" s="13"/>
      <c r="V195" s="13"/>
      <c r="W195" s="13"/>
      <c r="X195" s="13"/>
      <c r="Y195" s="13"/>
      <c r="Z195" s="13"/>
      <c r="AA195" s="13"/>
      <c r="AB195" s="13"/>
      <c r="AC195" s="14"/>
      <c r="AD195" s="128"/>
      <c r="AE195" s="128"/>
      <c r="AF195" s="128"/>
      <c r="AG195" s="128"/>
      <c r="AH195" s="128"/>
      <c r="AI195" s="128"/>
      <c r="AJ195" s="122"/>
      <c r="AK195" s="123"/>
    </row>
    <row r="196" spans="1:37" x14ac:dyDescent="0.3">
      <c r="A196" s="127">
        <v>43848</v>
      </c>
      <c r="B196" s="106" t="s">
        <v>472</v>
      </c>
      <c r="C196" s="106" t="s">
        <v>116</v>
      </c>
      <c r="D196" s="107" t="s">
        <v>117</v>
      </c>
      <c r="E196" s="108">
        <v>200</v>
      </c>
      <c r="F196" s="204">
        <f t="shared" si="13"/>
        <v>6186.1500000000024</v>
      </c>
      <c r="G196" s="117">
        <f t="shared" si="14"/>
        <v>104777.64</v>
      </c>
      <c r="H196" s="118"/>
      <c r="I196" s="13"/>
      <c r="J196" s="13"/>
      <c r="K196" s="13">
        <v>134</v>
      </c>
      <c r="L196" s="13"/>
      <c r="M196" s="13"/>
      <c r="N196" s="13"/>
      <c r="O196" s="13"/>
      <c r="P196" s="13"/>
      <c r="Q196" s="13">
        <v>66</v>
      </c>
      <c r="R196" s="13"/>
      <c r="S196" s="231"/>
      <c r="T196" s="13"/>
      <c r="U196" s="13"/>
      <c r="V196" s="13"/>
      <c r="W196" s="13"/>
      <c r="X196" s="13"/>
      <c r="Y196" s="13"/>
      <c r="Z196" s="13"/>
      <c r="AA196" s="13"/>
      <c r="AB196" s="13"/>
      <c r="AC196" s="14"/>
      <c r="AD196" s="128"/>
      <c r="AE196" s="128"/>
      <c r="AF196" s="128"/>
      <c r="AG196" s="128"/>
      <c r="AH196" s="128"/>
      <c r="AI196" s="128"/>
      <c r="AJ196" s="122"/>
      <c r="AK196" s="123"/>
    </row>
    <row r="197" spans="1:37" x14ac:dyDescent="0.3">
      <c r="A197" s="127">
        <v>43849</v>
      </c>
      <c r="B197" s="106" t="s">
        <v>473</v>
      </c>
      <c r="C197" s="106" t="s">
        <v>116</v>
      </c>
      <c r="D197" s="107" t="s">
        <v>117</v>
      </c>
      <c r="E197" s="108">
        <v>22</v>
      </c>
      <c r="F197" s="204">
        <f t="shared" si="13"/>
        <v>6208.1500000000024</v>
      </c>
      <c r="G197" s="117">
        <f t="shared" si="14"/>
        <v>104777.64</v>
      </c>
      <c r="H197" s="118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231"/>
      <c r="T197" s="13"/>
      <c r="U197" s="13"/>
      <c r="V197" s="13"/>
      <c r="W197" s="13"/>
      <c r="X197" s="13"/>
      <c r="Y197" s="13"/>
      <c r="Z197" s="13"/>
      <c r="AA197" s="13">
        <v>22</v>
      </c>
      <c r="AB197" s="13"/>
      <c r="AC197" s="14"/>
      <c r="AD197" s="128"/>
      <c r="AE197" s="128"/>
      <c r="AF197" s="128"/>
      <c r="AG197" s="128"/>
      <c r="AH197" s="128"/>
      <c r="AI197" s="128"/>
      <c r="AJ197" s="122"/>
      <c r="AK197" s="123"/>
    </row>
    <row r="198" spans="1:37" x14ac:dyDescent="0.3">
      <c r="A198" s="127">
        <v>43849</v>
      </c>
      <c r="B198" s="106" t="s">
        <v>474</v>
      </c>
      <c r="C198" s="106" t="s">
        <v>116</v>
      </c>
      <c r="D198" s="107" t="s">
        <v>117</v>
      </c>
      <c r="E198" s="108">
        <v>22</v>
      </c>
      <c r="F198" s="204">
        <f t="shared" si="13"/>
        <v>6230.1500000000024</v>
      </c>
      <c r="G198" s="117">
        <f t="shared" si="14"/>
        <v>104777.64</v>
      </c>
      <c r="H198" s="118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>
        <v>22</v>
      </c>
      <c r="AB198" s="13"/>
      <c r="AC198" s="14"/>
      <c r="AD198" s="128"/>
      <c r="AE198" s="128"/>
      <c r="AF198" s="128"/>
      <c r="AG198" s="128"/>
      <c r="AH198" s="128"/>
      <c r="AI198" s="128"/>
      <c r="AJ198" s="122"/>
      <c r="AK198" s="123"/>
    </row>
    <row r="199" spans="1:37" x14ac:dyDescent="0.3">
      <c r="A199" s="127">
        <v>43849</v>
      </c>
      <c r="B199" s="106" t="s">
        <v>475</v>
      </c>
      <c r="C199" s="106" t="s">
        <v>116</v>
      </c>
      <c r="D199" s="107" t="s">
        <v>117</v>
      </c>
      <c r="E199" s="108">
        <v>22</v>
      </c>
      <c r="F199" s="204">
        <f t="shared" si="13"/>
        <v>6252.1500000000024</v>
      </c>
      <c r="G199" s="117">
        <f t="shared" si="14"/>
        <v>104777.64</v>
      </c>
      <c r="H199" s="118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>
        <v>22</v>
      </c>
      <c r="AB199" s="13"/>
      <c r="AC199" s="14"/>
      <c r="AD199" s="128"/>
      <c r="AE199" s="128"/>
      <c r="AF199" s="128"/>
      <c r="AG199" s="128"/>
      <c r="AH199" s="128"/>
      <c r="AI199" s="128"/>
      <c r="AJ199" s="122"/>
      <c r="AK199" s="123"/>
    </row>
    <row r="200" spans="1:37" x14ac:dyDescent="0.3">
      <c r="A200" s="127">
        <v>43849</v>
      </c>
      <c r="B200" s="106" t="s">
        <v>476</v>
      </c>
      <c r="C200" s="106" t="s">
        <v>116</v>
      </c>
      <c r="D200" s="107" t="s">
        <v>117</v>
      </c>
      <c r="E200" s="108">
        <v>22</v>
      </c>
      <c r="F200" s="204">
        <f t="shared" si="13"/>
        <v>6274.1500000000024</v>
      </c>
      <c r="G200" s="117">
        <f t="shared" si="14"/>
        <v>104777.64</v>
      </c>
      <c r="H200" s="118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>
        <v>22</v>
      </c>
      <c r="AB200" s="13"/>
      <c r="AC200" s="14"/>
      <c r="AD200" s="128"/>
      <c r="AE200" s="128"/>
      <c r="AF200" s="128"/>
      <c r="AG200" s="128"/>
      <c r="AH200" s="128"/>
      <c r="AI200" s="128"/>
      <c r="AJ200" s="122"/>
      <c r="AK200" s="123"/>
    </row>
    <row r="201" spans="1:37" x14ac:dyDescent="0.3">
      <c r="A201" s="127">
        <v>43849</v>
      </c>
      <c r="B201" s="106" t="s">
        <v>477</v>
      </c>
      <c r="C201" s="106" t="s">
        <v>116</v>
      </c>
      <c r="D201" s="107" t="s">
        <v>117</v>
      </c>
      <c r="E201" s="108">
        <v>22</v>
      </c>
      <c r="F201" s="204">
        <f t="shared" si="13"/>
        <v>6296.1500000000024</v>
      </c>
      <c r="G201" s="117">
        <f t="shared" si="14"/>
        <v>104777.64</v>
      </c>
      <c r="H201" s="118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>
        <v>22</v>
      </c>
      <c r="AB201" s="13"/>
      <c r="AC201" s="14"/>
      <c r="AD201" s="128"/>
      <c r="AE201" s="128"/>
      <c r="AF201" s="128"/>
      <c r="AG201" s="128"/>
      <c r="AH201" s="128"/>
      <c r="AI201" s="128"/>
      <c r="AJ201" s="122"/>
      <c r="AK201" s="123"/>
    </row>
    <row r="202" spans="1:37" x14ac:dyDescent="0.3">
      <c r="A202" s="127">
        <v>43849</v>
      </c>
      <c r="B202" s="106" t="s">
        <v>478</v>
      </c>
      <c r="C202" s="106" t="s">
        <v>116</v>
      </c>
      <c r="D202" s="107" t="s">
        <v>117</v>
      </c>
      <c r="E202" s="108">
        <v>-22</v>
      </c>
      <c r="F202" s="204">
        <f t="shared" si="13"/>
        <v>6274.1500000000024</v>
      </c>
      <c r="G202" s="117">
        <f t="shared" si="14"/>
        <v>104777.64</v>
      </c>
      <c r="H202" s="118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>
        <v>-22</v>
      </c>
      <c r="AB202" s="13"/>
      <c r="AC202" s="14"/>
      <c r="AD202" s="128"/>
      <c r="AE202" s="128"/>
      <c r="AF202" s="128"/>
      <c r="AG202" s="128"/>
      <c r="AH202" s="128"/>
      <c r="AI202" s="128"/>
      <c r="AJ202" s="122"/>
      <c r="AK202" s="123"/>
    </row>
    <row r="203" spans="1:37" x14ac:dyDescent="0.3">
      <c r="A203" s="127">
        <v>43849</v>
      </c>
      <c r="B203" s="106" t="s">
        <v>479</v>
      </c>
      <c r="C203" s="106" t="s">
        <v>116</v>
      </c>
      <c r="D203" s="107" t="s">
        <v>117</v>
      </c>
      <c r="E203" s="108">
        <v>13.33</v>
      </c>
      <c r="F203" s="204">
        <f t="shared" si="13"/>
        <v>6287.4800000000023</v>
      </c>
      <c r="G203" s="117">
        <f t="shared" si="14"/>
        <v>104777.64</v>
      </c>
      <c r="H203" s="118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13.33</v>
      </c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28"/>
      <c r="AE203" s="128"/>
      <c r="AF203" s="128"/>
      <c r="AG203" s="128"/>
      <c r="AH203" s="128"/>
      <c r="AI203" s="128"/>
      <c r="AJ203" s="122"/>
      <c r="AK203" s="123"/>
    </row>
    <row r="204" spans="1:37" x14ac:dyDescent="0.3">
      <c r="A204" s="127">
        <v>43850</v>
      </c>
      <c r="B204" s="106" t="s">
        <v>480</v>
      </c>
      <c r="C204" s="106" t="s">
        <v>116</v>
      </c>
      <c r="D204" s="107" t="s">
        <v>117</v>
      </c>
      <c r="E204" s="108">
        <v>22</v>
      </c>
      <c r="F204" s="204">
        <f t="shared" si="13"/>
        <v>6309.4800000000023</v>
      </c>
      <c r="G204" s="117">
        <f t="shared" si="14"/>
        <v>104777.64</v>
      </c>
      <c r="H204" s="118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>
        <v>22</v>
      </c>
      <c r="AB204" s="13"/>
      <c r="AC204" s="14"/>
      <c r="AD204" s="128"/>
      <c r="AE204" s="128"/>
      <c r="AF204" s="128"/>
      <c r="AG204" s="128"/>
      <c r="AH204" s="128"/>
      <c r="AI204" s="128"/>
      <c r="AJ204" s="122"/>
      <c r="AK204" s="123"/>
    </row>
    <row r="205" spans="1:37" x14ac:dyDescent="0.3">
      <c r="A205" s="127">
        <v>43850</v>
      </c>
      <c r="B205" s="106" t="s">
        <v>481</v>
      </c>
      <c r="C205" s="106" t="s">
        <v>116</v>
      </c>
      <c r="D205" s="107" t="s">
        <v>117</v>
      </c>
      <c r="E205" s="108">
        <v>22</v>
      </c>
      <c r="F205" s="204">
        <f t="shared" si="13"/>
        <v>6331.4800000000023</v>
      </c>
      <c r="G205" s="117">
        <f t="shared" si="14"/>
        <v>104777.64</v>
      </c>
      <c r="H205" s="118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>
        <v>22</v>
      </c>
      <c r="AB205" s="13"/>
      <c r="AC205" s="14"/>
      <c r="AD205" s="128"/>
      <c r="AE205" s="128"/>
      <c r="AF205" s="128"/>
      <c r="AG205" s="128"/>
      <c r="AH205" s="128"/>
      <c r="AI205" s="128"/>
      <c r="AJ205" s="122"/>
      <c r="AK205" s="123"/>
    </row>
    <row r="206" spans="1:37" x14ac:dyDescent="0.3">
      <c r="A206" s="127">
        <v>43850</v>
      </c>
      <c r="B206" s="106" t="s">
        <v>482</v>
      </c>
      <c r="C206" s="106" t="s">
        <v>116</v>
      </c>
      <c r="D206" s="107" t="s">
        <v>117</v>
      </c>
      <c r="E206" s="108">
        <v>-675.58</v>
      </c>
      <c r="F206" s="204">
        <f t="shared" si="13"/>
        <v>5655.9000000000024</v>
      </c>
      <c r="G206" s="117">
        <f t="shared" si="14"/>
        <v>104777.64</v>
      </c>
      <c r="H206" s="118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-675.58</v>
      </c>
      <c r="T206" s="13"/>
      <c r="U206" s="13"/>
      <c r="V206" s="13"/>
      <c r="W206" s="13"/>
      <c r="X206" s="13"/>
      <c r="Y206" s="13"/>
      <c r="Z206" s="13"/>
      <c r="AA206" s="13"/>
      <c r="AB206" s="13"/>
      <c r="AC206" s="14"/>
      <c r="AD206" s="128"/>
      <c r="AE206" s="128"/>
      <c r="AF206" s="128"/>
      <c r="AG206" s="128"/>
      <c r="AH206" s="128"/>
      <c r="AI206" s="128"/>
      <c r="AJ206" s="122"/>
      <c r="AK206" s="123"/>
    </row>
    <row r="207" spans="1:37" x14ac:dyDescent="0.3">
      <c r="A207" s="127">
        <v>43850</v>
      </c>
      <c r="B207" s="106" t="s">
        <v>209</v>
      </c>
      <c r="C207" s="106" t="s">
        <v>116</v>
      </c>
      <c r="D207" s="107" t="s">
        <v>117</v>
      </c>
      <c r="E207" s="108">
        <v>-0.24</v>
      </c>
      <c r="F207" s="204">
        <f t="shared" si="13"/>
        <v>5655.6600000000026</v>
      </c>
      <c r="G207" s="117">
        <f t="shared" si="14"/>
        <v>104777.64</v>
      </c>
      <c r="H207" s="118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>
        <v>-0.24</v>
      </c>
      <c r="T207" s="13"/>
      <c r="U207" s="13"/>
      <c r="V207" s="13"/>
      <c r="W207" s="13"/>
      <c r="X207" s="13"/>
      <c r="Y207" s="13"/>
      <c r="Z207" s="13"/>
      <c r="AA207" s="13"/>
      <c r="AB207" s="13"/>
      <c r="AC207" s="14"/>
      <c r="AD207" s="128"/>
      <c r="AE207" s="128"/>
      <c r="AF207" s="128"/>
      <c r="AG207" s="128"/>
      <c r="AH207" s="128"/>
      <c r="AI207" s="128"/>
      <c r="AJ207" s="122"/>
      <c r="AK207" s="123"/>
    </row>
    <row r="208" spans="1:37" x14ac:dyDescent="0.3">
      <c r="A208" s="127">
        <v>43851</v>
      </c>
      <c r="B208" s="218" t="s">
        <v>483</v>
      </c>
      <c r="C208" s="106" t="s">
        <v>116</v>
      </c>
      <c r="D208" s="107" t="s">
        <v>117</v>
      </c>
      <c r="E208" s="108">
        <v>10</v>
      </c>
      <c r="F208" s="204">
        <f t="shared" si="13"/>
        <v>5665.6600000000026</v>
      </c>
      <c r="G208" s="117">
        <f t="shared" si="14"/>
        <v>104777.64</v>
      </c>
      <c r="H208" s="118"/>
      <c r="I208" s="13"/>
      <c r="J208" s="13">
        <v>10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28"/>
      <c r="AE208" s="128"/>
      <c r="AF208" s="128"/>
      <c r="AG208" s="128"/>
      <c r="AH208" s="128"/>
      <c r="AI208" s="128"/>
      <c r="AJ208" s="122"/>
      <c r="AK208" s="123"/>
    </row>
    <row r="209" spans="1:37" x14ac:dyDescent="0.3">
      <c r="A209" s="127">
        <v>43851</v>
      </c>
      <c r="B209" s="134" t="s">
        <v>198</v>
      </c>
      <c r="C209" s="106" t="s">
        <v>116</v>
      </c>
      <c r="D209" s="107" t="s">
        <v>117</v>
      </c>
      <c r="E209" s="108">
        <v>-11.49</v>
      </c>
      <c r="F209" s="204">
        <f t="shared" si="13"/>
        <v>5654.1700000000028</v>
      </c>
      <c r="G209" s="117">
        <f t="shared" si="14"/>
        <v>104777.64</v>
      </c>
      <c r="H209" s="118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>
        <v>-11.49</v>
      </c>
      <c r="Z209" s="13"/>
      <c r="AA209" s="13"/>
      <c r="AB209" s="13"/>
      <c r="AC209" s="14"/>
      <c r="AD209" s="128"/>
      <c r="AE209" s="128"/>
      <c r="AF209" s="128"/>
      <c r="AG209" s="128"/>
      <c r="AH209" s="128"/>
      <c r="AI209" s="128"/>
      <c r="AJ209" s="122"/>
      <c r="AK209" s="123"/>
    </row>
    <row r="210" spans="1:37" x14ac:dyDescent="0.3">
      <c r="A210" s="127">
        <v>43851</v>
      </c>
      <c r="B210" s="134" t="s">
        <v>484</v>
      </c>
      <c r="C210" s="106" t="s">
        <v>171</v>
      </c>
      <c r="D210" s="107" t="s">
        <v>117</v>
      </c>
      <c r="E210" s="108">
        <v>-12</v>
      </c>
      <c r="F210" s="204">
        <f t="shared" si="13"/>
        <v>5642.1700000000028</v>
      </c>
      <c r="G210" s="117">
        <f t="shared" si="14"/>
        <v>104777.64</v>
      </c>
      <c r="H210" s="118"/>
      <c r="I210" s="13"/>
      <c r="J210" s="13"/>
      <c r="K210" s="13"/>
      <c r="L210" s="13"/>
      <c r="M210" s="13"/>
      <c r="N210" s="13"/>
      <c r="O210" s="13"/>
      <c r="P210" s="13">
        <v>-12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28"/>
      <c r="AE210" s="128"/>
      <c r="AF210" s="128"/>
      <c r="AG210" s="128"/>
      <c r="AH210" s="128"/>
      <c r="AI210" s="128"/>
      <c r="AJ210" s="122"/>
      <c r="AK210" s="123"/>
    </row>
    <row r="211" spans="1:37" x14ac:dyDescent="0.3">
      <c r="A211" s="127">
        <v>43851</v>
      </c>
      <c r="B211" s="243" t="s">
        <v>485</v>
      </c>
      <c r="C211" s="106" t="s">
        <v>171</v>
      </c>
      <c r="D211" s="107" t="s">
        <v>117</v>
      </c>
      <c r="E211" s="108">
        <v>-873</v>
      </c>
      <c r="F211" s="204">
        <f t="shared" si="13"/>
        <v>4769.1700000000028</v>
      </c>
      <c r="G211" s="117">
        <f t="shared" si="14"/>
        <v>104777.64</v>
      </c>
      <c r="H211" s="118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>
        <v>-873</v>
      </c>
      <c r="AB211" s="13"/>
      <c r="AC211" s="14"/>
      <c r="AD211" s="128"/>
      <c r="AE211" s="128"/>
      <c r="AF211" s="128"/>
      <c r="AG211" s="128"/>
      <c r="AH211" s="128"/>
      <c r="AI211" s="128"/>
      <c r="AJ211" s="122"/>
      <c r="AK211" s="123"/>
    </row>
    <row r="212" spans="1:37" x14ac:dyDescent="0.3">
      <c r="A212" s="127">
        <v>43852</v>
      </c>
      <c r="B212" s="106" t="s">
        <v>486</v>
      </c>
      <c r="C212" s="106" t="s">
        <v>116</v>
      </c>
      <c r="D212" s="107" t="s">
        <v>117</v>
      </c>
      <c r="E212" s="108">
        <v>-123.35</v>
      </c>
      <c r="F212" s="204">
        <f t="shared" si="13"/>
        <v>4645.8200000000024</v>
      </c>
      <c r="G212" s="117">
        <f t="shared" si="14"/>
        <v>104777.64</v>
      </c>
      <c r="H212" s="118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>
        <v>-123.35</v>
      </c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28"/>
      <c r="AE212" s="128"/>
      <c r="AF212" s="128"/>
      <c r="AG212" s="128"/>
      <c r="AH212" s="128"/>
      <c r="AI212" s="128"/>
      <c r="AJ212" s="122"/>
      <c r="AK212" s="202"/>
    </row>
    <row r="213" spans="1:37" x14ac:dyDescent="0.3">
      <c r="A213" s="127">
        <v>43852</v>
      </c>
      <c r="B213" s="106" t="s">
        <v>487</v>
      </c>
      <c r="C213" s="106" t="s">
        <v>116</v>
      </c>
      <c r="D213" s="107" t="s">
        <v>117</v>
      </c>
      <c r="E213" s="108">
        <v>-56</v>
      </c>
      <c r="F213" s="204">
        <f t="shared" si="13"/>
        <v>4589.8200000000024</v>
      </c>
      <c r="G213" s="117">
        <f t="shared" si="14"/>
        <v>104777.64</v>
      </c>
      <c r="H213" s="118"/>
      <c r="I213" s="13"/>
      <c r="J213" s="13"/>
      <c r="K213" s="13"/>
      <c r="L213" s="13"/>
      <c r="M213" s="13"/>
      <c r="N213" s="13"/>
      <c r="O213" s="13"/>
      <c r="P213" s="13"/>
      <c r="Q213" s="13">
        <v>-56</v>
      </c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28"/>
      <c r="AE213" s="128"/>
      <c r="AF213" s="128"/>
      <c r="AG213" s="128"/>
      <c r="AH213" s="128"/>
      <c r="AI213" s="128"/>
      <c r="AJ213" s="122"/>
      <c r="AK213" s="123"/>
    </row>
    <row r="214" spans="1:37" x14ac:dyDescent="0.3">
      <c r="A214" s="127">
        <v>43853</v>
      </c>
      <c r="B214" s="106" t="s">
        <v>488</v>
      </c>
      <c r="C214" s="106" t="s">
        <v>116</v>
      </c>
      <c r="D214" s="107" t="s">
        <v>117</v>
      </c>
      <c r="E214" s="108">
        <v>250</v>
      </c>
      <c r="F214" s="204">
        <f t="shared" si="13"/>
        <v>4839.8200000000024</v>
      </c>
      <c r="G214" s="117">
        <f t="shared" si="14"/>
        <v>104777.64</v>
      </c>
      <c r="H214" s="118"/>
      <c r="I214" s="13"/>
      <c r="J214" s="13"/>
      <c r="K214" s="13">
        <v>250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4"/>
      <c r="AD214" s="128"/>
      <c r="AE214" s="128"/>
      <c r="AF214" s="128"/>
      <c r="AG214" s="128"/>
      <c r="AH214" s="128"/>
      <c r="AI214" s="128"/>
      <c r="AJ214" s="122"/>
      <c r="AK214" s="123"/>
    </row>
    <row r="215" spans="1:37" x14ac:dyDescent="0.3">
      <c r="A215" s="127">
        <v>43854</v>
      </c>
      <c r="B215" s="134" t="s">
        <v>489</v>
      </c>
      <c r="C215" s="106" t="s">
        <v>116</v>
      </c>
      <c r="D215" s="107" t="s">
        <v>117</v>
      </c>
      <c r="E215" s="108">
        <v>2775</v>
      </c>
      <c r="F215" s="204">
        <f t="shared" si="13"/>
        <v>7614.8200000000024</v>
      </c>
      <c r="G215" s="117">
        <f t="shared" si="14"/>
        <v>102777.64</v>
      </c>
      <c r="H215" s="118">
        <v>2000</v>
      </c>
      <c r="I215" s="13"/>
      <c r="J215" s="13">
        <v>775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4"/>
      <c r="AD215" s="128"/>
      <c r="AE215" s="128">
        <v>-2000</v>
      </c>
      <c r="AF215" s="128"/>
      <c r="AG215" s="128"/>
      <c r="AH215" s="128"/>
      <c r="AI215" s="128"/>
      <c r="AJ215" s="122"/>
      <c r="AK215" s="123"/>
    </row>
    <row r="216" spans="1:37" x14ac:dyDescent="0.3">
      <c r="A216" s="127">
        <v>43854</v>
      </c>
      <c r="B216" s="106" t="s">
        <v>490</v>
      </c>
      <c r="C216" s="106" t="s">
        <v>116</v>
      </c>
      <c r="D216" s="107" t="s">
        <v>117</v>
      </c>
      <c r="E216" s="108">
        <v>-5977.83</v>
      </c>
      <c r="F216" s="204">
        <f t="shared" si="13"/>
        <v>1636.9900000000025</v>
      </c>
      <c r="G216" s="117">
        <f t="shared" si="14"/>
        <v>102777.64</v>
      </c>
      <c r="H216" s="118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>
        <v>-5977.83</v>
      </c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28"/>
      <c r="AE216" s="128"/>
      <c r="AF216" s="128"/>
      <c r="AG216" s="128"/>
      <c r="AH216" s="128"/>
      <c r="AI216" s="128"/>
      <c r="AJ216" s="122"/>
      <c r="AK216" s="123"/>
    </row>
    <row r="217" spans="1:37" x14ac:dyDescent="0.3">
      <c r="A217" s="127">
        <v>43854</v>
      </c>
      <c r="B217" s="106" t="s">
        <v>491</v>
      </c>
      <c r="C217" s="106" t="s">
        <v>116</v>
      </c>
      <c r="D217" s="107" t="s">
        <v>117</v>
      </c>
      <c r="E217" s="108">
        <v>-0.24</v>
      </c>
      <c r="F217" s="204">
        <f t="shared" si="13"/>
        <v>1636.7500000000025</v>
      </c>
      <c r="G217" s="117">
        <f t="shared" si="14"/>
        <v>102777.64</v>
      </c>
      <c r="H217" s="118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>
        <v>-0.24</v>
      </c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28"/>
      <c r="AE217" s="128"/>
      <c r="AF217" s="128"/>
      <c r="AG217" s="128"/>
      <c r="AH217" s="128"/>
      <c r="AI217" s="128"/>
      <c r="AJ217" s="122"/>
      <c r="AK217" s="123"/>
    </row>
    <row r="218" spans="1:37" x14ac:dyDescent="0.3">
      <c r="A218" s="127">
        <v>43854</v>
      </c>
      <c r="B218" s="106" t="s">
        <v>492</v>
      </c>
      <c r="C218" s="106" t="s">
        <v>116</v>
      </c>
      <c r="D218" s="107" t="s">
        <v>117</v>
      </c>
      <c r="E218" s="108">
        <v>-70</v>
      </c>
      <c r="F218" s="204">
        <f t="shared" si="13"/>
        <v>1566.7500000000025</v>
      </c>
      <c r="G218" s="117">
        <f t="shared" si="14"/>
        <v>102777.64</v>
      </c>
      <c r="H218" s="118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>
        <v>-70</v>
      </c>
      <c r="AC218" s="14"/>
      <c r="AD218" s="128"/>
      <c r="AE218" s="128"/>
      <c r="AF218" s="128"/>
      <c r="AG218" s="128"/>
      <c r="AH218" s="128"/>
      <c r="AI218" s="128"/>
      <c r="AJ218" s="122"/>
      <c r="AK218" s="123"/>
    </row>
    <row r="219" spans="1:37" x14ac:dyDescent="0.3">
      <c r="A219" s="127">
        <v>43857</v>
      </c>
      <c r="B219" s="134" t="s">
        <v>515</v>
      </c>
      <c r="C219" s="106" t="s">
        <v>171</v>
      </c>
      <c r="D219" s="107" t="s">
        <v>117</v>
      </c>
      <c r="E219" s="108">
        <v>-14.3</v>
      </c>
      <c r="F219" s="204">
        <f t="shared" si="13"/>
        <v>1552.4500000000025</v>
      </c>
      <c r="G219" s="117">
        <f t="shared" si="14"/>
        <v>102777.64</v>
      </c>
      <c r="H219" s="118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>
        <v>-14.3</v>
      </c>
      <c r="Z219" s="13"/>
      <c r="AA219" s="13"/>
      <c r="AB219" s="13"/>
      <c r="AC219" s="14"/>
      <c r="AD219" s="128"/>
      <c r="AE219" s="128"/>
      <c r="AF219" s="128"/>
      <c r="AG219" s="128"/>
      <c r="AH219" s="128"/>
      <c r="AI219" s="128"/>
      <c r="AJ219" s="122"/>
      <c r="AK219" s="123"/>
    </row>
    <row r="220" spans="1:37" x14ac:dyDescent="0.3">
      <c r="A220" s="127">
        <v>43857</v>
      </c>
      <c r="B220" s="106" t="s">
        <v>516</v>
      </c>
      <c r="C220" s="106" t="s">
        <v>116</v>
      </c>
      <c r="D220" s="107" t="s">
        <v>117</v>
      </c>
      <c r="E220" s="108">
        <v>210</v>
      </c>
      <c r="F220" s="204">
        <f t="shared" si="13"/>
        <v>1762.4500000000025</v>
      </c>
      <c r="G220" s="117">
        <f t="shared" si="14"/>
        <v>102777.64</v>
      </c>
      <c r="H220" s="118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>
        <v>210</v>
      </c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28"/>
      <c r="AE220" s="128"/>
      <c r="AF220" s="128"/>
      <c r="AG220" s="128"/>
      <c r="AH220" s="128"/>
      <c r="AI220" s="128"/>
      <c r="AJ220" s="122"/>
      <c r="AK220" s="123"/>
    </row>
    <row r="221" spans="1:37" x14ac:dyDescent="0.3">
      <c r="A221" s="127">
        <v>43858</v>
      </c>
      <c r="B221" s="100" t="s">
        <v>524</v>
      </c>
      <c r="C221" s="106" t="s">
        <v>116</v>
      </c>
      <c r="D221" s="107" t="s">
        <v>117</v>
      </c>
      <c r="E221" s="108">
        <v>22</v>
      </c>
      <c r="F221" s="204">
        <f t="shared" si="13"/>
        <v>1784.4500000000025</v>
      </c>
      <c r="G221" s="117">
        <f t="shared" si="14"/>
        <v>102777.64</v>
      </c>
      <c r="H221" s="118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>
        <v>22</v>
      </c>
      <c r="AB221" s="13"/>
      <c r="AC221" s="14"/>
      <c r="AD221" s="128"/>
      <c r="AE221" s="128"/>
      <c r="AF221" s="128"/>
      <c r="AG221" s="128"/>
      <c r="AH221" s="128"/>
      <c r="AI221" s="128"/>
      <c r="AJ221" s="122"/>
      <c r="AK221" s="123"/>
    </row>
    <row r="222" spans="1:37" x14ac:dyDescent="0.3">
      <c r="A222" s="127">
        <v>43859</v>
      </c>
      <c r="B222" s="100" t="s">
        <v>525</v>
      </c>
      <c r="C222" s="106" t="s">
        <v>116</v>
      </c>
      <c r="D222" s="107" t="s">
        <v>117</v>
      </c>
      <c r="E222" s="108">
        <v>-85</v>
      </c>
      <c r="F222" s="204">
        <f t="shared" si="13"/>
        <v>1699.4500000000025</v>
      </c>
      <c r="G222" s="117">
        <f t="shared" si="14"/>
        <v>102777.64</v>
      </c>
      <c r="H222" s="118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>
        <v>-85</v>
      </c>
      <c r="AA222" s="13"/>
      <c r="AB222" s="13"/>
      <c r="AC222" s="14"/>
      <c r="AD222" s="128"/>
      <c r="AE222" s="128"/>
      <c r="AF222" s="128"/>
      <c r="AG222" s="128"/>
      <c r="AH222" s="128"/>
      <c r="AI222" s="128"/>
      <c r="AJ222" s="122"/>
      <c r="AK222" s="123"/>
    </row>
    <row r="223" spans="1:37" x14ac:dyDescent="0.3">
      <c r="A223" s="127">
        <v>43859</v>
      </c>
      <c r="B223" s="106" t="s">
        <v>526</v>
      </c>
      <c r="C223" s="106" t="s">
        <v>116</v>
      </c>
      <c r="D223" s="107" t="s">
        <v>117</v>
      </c>
      <c r="E223" s="108">
        <v>-20</v>
      </c>
      <c r="F223" s="204">
        <f t="shared" si="13"/>
        <v>1679.4500000000025</v>
      </c>
      <c r="G223" s="117">
        <f t="shared" si="14"/>
        <v>102777.64</v>
      </c>
      <c r="H223" s="118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>
        <v>-20</v>
      </c>
      <c r="Z223" s="13"/>
      <c r="AA223" s="13"/>
      <c r="AB223" s="13"/>
      <c r="AC223" s="14"/>
      <c r="AD223" s="128"/>
      <c r="AE223" s="128"/>
      <c r="AF223" s="128"/>
      <c r="AG223" s="128"/>
      <c r="AH223" s="128"/>
      <c r="AI223" s="128"/>
      <c r="AJ223" s="122"/>
      <c r="AK223" s="123"/>
    </row>
    <row r="224" spans="1:37" x14ac:dyDescent="0.3">
      <c r="A224" s="127">
        <v>43860</v>
      </c>
      <c r="B224" s="106" t="s">
        <v>527</v>
      </c>
      <c r="C224" s="106" t="s">
        <v>116</v>
      </c>
      <c r="D224" s="107" t="s">
        <v>117</v>
      </c>
      <c r="E224" s="108">
        <v>-280</v>
      </c>
      <c r="F224" s="204">
        <f t="shared" si="13"/>
        <v>1399.4500000000025</v>
      </c>
      <c r="G224" s="117">
        <f t="shared" si="14"/>
        <v>102777.64</v>
      </c>
      <c r="H224" s="118"/>
      <c r="I224" s="13"/>
      <c r="J224" s="13"/>
      <c r="K224" s="13"/>
      <c r="L224" s="13"/>
      <c r="M224" s="13"/>
      <c r="N224" s="13"/>
      <c r="O224" s="13"/>
      <c r="P224" s="13"/>
      <c r="Q224" s="13">
        <v>-280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28"/>
      <c r="AE224" s="128"/>
      <c r="AF224" s="128"/>
      <c r="AG224" s="128"/>
      <c r="AH224" s="128"/>
      <c r="AI224" s="128"/>
      <c r="AJ224" s="122"/>
      <c r="AK224" s="123"/>
    </row>
    <row r="225" spans="1:37" x14ac:dyDescent="0.3">
      <c r="A225" s="127">
        <v>43860</v>
      </c>
      <c r="B225" s="106" t="s">
        <v>528</v>
      </c>
      <c r="C225" s="106" t="s">
        <v>116</v>
      </c>
      <c r="D225" s="107" t="s">
        <v>117</v>
      </c>
      <c r="E225" s="108">
        <v>5</v>
      </c>
      <c r="F225" s="204">
        <f t="shared" si="13"/>
        <v>1404.4500000000025</v>
      </c>
      <c r="G225" s="117">
        <f t="shared" si="14"/>
        <v>102777.64</v>
      </c>
      <c r="H225" s="118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>
        <v>5</v>
      </c>
      <c r="X225" s="13"/>
      <c r="Y225" s="13"/>
      <c r="Z225" s="13"/>
      <c r="AA225" s="13"/>
      <c r="AB225" s="13"/>
      <c r="AC225" s="14"/>
      <c r="AD225" s="128"/>
      <c r="AE225" s="128"/>
      <c r="AF225" s="128"/>
      <c r="AG225" s="128"/>
      <c r="AH225" s="128"/>
      <c r="AI225" s="128"/>
      <c r="AJ225" s="122"/>
      <c r="AK225" s="123"/>
    </row>
    <row r="226" spans="1:37" x14ac:dyDescent="0.3">
      <c r="A226" s="127">
        <v>43862</v>
      </c>
      <c r="B226" s="106" t="s">
        <v>529</v>
      </c>
      <c r="C226" s="106" t="s">
        <v>116</v>
      </c>
      <c r="D226" s="107" t="s">
        <v>117</v>
      </c>
      <c r="E226" s="108">
        <v>5</v>
      </c>
      <c r="F226" s="204">
        <f t="shared" si="13"/>
        <v>1409.4500000000025</v>
      </c>
      <c r="G226" s="117">
        <f t="shared" si="14"/>
        <v>102777.64</v>
      </c>
      <c r="H226" s="118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>
        <v>5</v>
      </c>
      <c r="X226" s="13"/>
      <c r="Y226" s="13"/>
      <c r="Z226" s="13"/>
      <c r="AA226" s="13"/>
      <c r="AB226" s="13"/>
      <c r="AC226" s="14"/>
      <c r="AD226" s="128"/>
      <c r="AE226" s="128"/>
      <c r="AF226" s="128"/>
      <c r="AG226" s="128"/>
      <c r="AH226" s="128"/>
      <c r="AI226" s="128"/>
      <c r="AJ226" s="122"/>
      <c r="AK226" s="123"/>
    </row>
    <row r="227" spans="1:37" x14ac:dyDescent="0.3">
      <c r="A227" s="127">
        <v>43862</v>
      </c>
      <c r="B227" s="106" t="s">
        <v>530</v>
      </c>
      <c r="C227" s="106" t="s">
        <v>116</v>
      </c>
      <c r="D227" s="107" t="s">
        <v>117</v>
      </c>
      <c r="E227" s="108">
        <v>5</v>
      </c>
      <c r="F227" s="204">
        <f t="shared" si="13"/>
        <v>1414.4500000000025</v>
      </c>
      <c r="G227" s="117">
        <f t="shared" si="14"/>
        <v>102777.64</v>
      </c>
      <c r="H227" s="118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>
        <v>5</v>
      </c>
      <c r="X227" s="13"/>
      <c r="Y227" s="13"/>
      <c r="Z227" s="13"/>
      <c r="AA227" s="13"/>
      <c r="AB227" s="13"/>
      <c r="AC227" s="14"/>
      <c r="AD227" s="128"/>
      <c r="AE227" s="128"/>
      <c r="AF227" s="128"/>
      <c r="AG227" s="128"/>
      <c r="AH227" s="128"/>
      <c r="AI227" s="128"/>
      <c r="AJ227" s="122"/>
      <c r="AK227" s="123"/>
    </row>
    <row r="228" spans="1:37" x14ac:dyDescent="0.3">
      <c r="A228" s="127">
        <v>43862</v>
      </c>
      <c r="B228" s="106" t="s">
        <v>531</v>
      </c>
      <c r="C228" s="106" t="s">
        <v>116</v>
      </c>
      <c r="D228" s="107" t="s">
        <v>117</v>
      </c>
      <c r="E228" s="108">
        <v>20</v>
      </c>
      <c r="F228" s="204">
        <f t="shared" si="13"/>
        <v>1434.4500000000025</v>
      </c>
      <c r="G228" s="117">
        <f t="shared" si="14"/>
        <v>102777.64</v>
      </c>
      <c r="H228" s="118"/>
      <c r="I228" s="13"/>
      <c r="J228" s="13"/>
      <c r="K228" s="13">
        <v>20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28"/>
      <c r="AE228" s="128"/>
      <c r="AF228" s="128"/>
      <c r="AG228" s="128"/>
      <c r="AH228" s="128"/>
      <c r="AI228" s="128"/>
      <c r="AJ228" s="122"/>
      <c r="AK228" s="123"/>
    </row>
    <row r="229" spans="1:37" x14ac:dyDescent="0.3">
      <c r="A229" s="127">
        <v>43863</v>
      </c>
      <c r="B229" s="106" t="s">
        <v>532</v>
      </c>
      <c r="C229" s="106" t="s">
        <v>116</v>
      </c>
      <c r="D229" s="107" t="s">
        <v>117</v>
      </c>
      <c r="E229" s="108">
        <v>5</v>
      </c>
      <c r="F229" s="204">
        <f t="shared" si="13"/>
        <v>1439.4500000000025</v>
      </c>
      <c r="G229" s="117">
        <f t="shared" si="14"/>
        <v>102777.64</v>
      </c>
      <c r="H229" s="118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>
        <v>5</v>
      </c>
      <c r="X229" s="13"/>
      <c r="Y229" s="13"/>
      <c r="Z229" s="13"/>
      <c r="AA229" s="13"/>
      <c r="AB229" s="13"/>
      <c r="AC229" s="14"/>
      <c r="AD229" s="128"/>
      <c r="AE229" s="128"/>
      <c r="AF229" s="128"/>
      <c r="AG229" s="128"/>
      <c r="AH229" s="128"/>
      <c r="AI229" s="128"/>
      <c r="AJ229" s="122"/>
      <c r="AK229" s="123"/>
    </row>
    <row r="230" spans="1:37" x14ac:dyDescent="0.3">
      <c r="A230" s="127">
        <v>43863</v>
      </c>
      <c r="B230" s="106" t="s">
        <v>533</v>
      </c>
      <c r="C230" s="106" t="s">
        <v>116</v>
      </c>
      <c r="D230" s="107" t="s">
        <v>117</v>
      </c>
      <c r="E230" s="108">
        <v>5</v>
      </c>
      <c r="F230" s="204">
        <f t="shared" si="13"/>
        <v>1444.4500000000025</v>
      </c>
      <c r="G230" s="117">
        <f t="shared" si="14"/>
        <v>102777.64</v>
      </c>
      <c r="H230" s="118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>
        <v>5</v>
      </c>
      <c r="X230" s="13"/>
      <c r="Y230" s="13"/>
      <c r="Z230" s="13"/>
      <c r="AA230" s="13"/>
      <c r="AB230" s="13"/>
      <c r="AC230" s="14"/>
      <c r="AD230" s="128"/>
      <c r="AE230" s="128"/>
      <c r="AF230" s="128"/>
      <c r="AG230" s="128"/>
      <c r="AH230" s="128"/>
      <c r="AI230" s="128"/>
      <c r="AJ230" s="122"/>
      <c r="AK230" s="123"/>
    </row>
    <row r="231" spans="1:37" x14ac:dyDescent="0.3">
      <c r="A231" s="127">
        <v>43864</v>
      </c>
      <c r="B231" s="106" t="s">
        <v>115</v>
      </c>
      <c r="C231" s="106" t="s">
        <v>116</v>
      </c>
      <c r="D231" s="107" t="s">
        <v>117</v>
      </c>
      <c r="E231" s="108">
        <v>10</v>
      </c>
      <c r="F231" s="204">
        <f t="shared" si="13"/>
        <v>1454.4500000000025</v>
      </c>
      <c r="G231" s="117">
        <f t="shared" si="14"/>
        <v>102777.64</v>
      </c>
      <c r="H231" s="118"/>
      <c r="I231" s="13"/>
      <c r="J231" s="13"/>
      <c r="K231" s="13">
        <v>10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28"/>
      <c r="AE231" s="128"/>
      <c r="AF231" s="128"/>
      <c r="AG231" s="128"/>
      <c r="AH231" s="128"/>
      <c r="AI231" s="128"/>
      <c r="AJ231" s="122"/>
      <c r="AK231" s="123"/>
    </row>
    <row r="232" spans="1:37" x14ac:dyDescent="0.3">
      <c r="A232" s="127">
        <v>43864</v>
      </c>
      <c r="B232" s="106" t="s">
        <v>534</v>
      </c>
      <c r="C232" s="106" t="s">
        <v>116</v>
      </c>
      <c r="D232" s="107" t="s">
        <v>117</v>
      </c>
      <c r="E232" s="108">
        <v>-20</v>
      </c>
      <c r="F232" s="204">
        <f t="shared" si="13"/>
        <v>1434.4500000000025</v>
      </c>
      <c r="G232" s="117">
        <f t="shared" si="14"/>
        <v>102777.64</v>
      </c>
      <c r="H232" s="118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>
        <v>-20</v>
      </c>
      <c r="Z232" s="13"/>
      <c r="AA232" s="13"/>
      <c r="AB232" s="13"/>
      <c r="AC232" s="14"/>
      <c r="AD232" s="128"/>
      <c r="AE232" s="128"/>
      <c r="AF232" s="128"/>
      <c r="AG232" s="128"/>
      <c r="AH232" s="128"/>
      <c r="AI232" s="128"/>
      <c r="AJ232" s="122"/>
      <c r="AK232" s="123"/>
    </row>
    <row r="233" spans="1:37" x14ac:dyDescent="0.3">
      <c r="A233" s="127">
        <v>43864</v>
      </c>
      <c r="B233" s="106" t="s">
        <v>535</v>
      </c>
      <c r="C233" s="106" t="s">
        <v>116</v>
      </c>
      <c r="D233" s="107" t="s">
        <v>117</v>
      </c>
      <c r="E233" s="108">
        <v>-225</v>
      </c>
      <c r="F233" s="204">
        <f t="shared" si="13"/>
        <v>1209.4500000000025</v>
      </c>
      <c r="G233" s="117">
        <f t="shared" si="14"/>
        <v>102777.64</v>
      </c>
      <c r="H233" s="118"/>
      <c r="I233" s="13"/>
      <c r="J233" s="13"/>
      <c r="K233" s="13"/>
      <c r="L233" s="13"/>
      <c r="M233" s="13"/>
      <c r="N233" s="13"/>
      <c r="O233" s="13"/>
      <c r="P233" s="13"/>
      <c r="Q233" s="13">
        <v>-225</v>
      </c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28"/>
      <c r="AE233" s="128"/>
      <c r="AF233" s="128"/>
      <c r="AG233" s="128"/>
      <c r="AH233" s="128"/>
      <c r="AI233" s="128"/>
      <c r="AJ233" s="122"/>
      <c r="AK233" s="123"/>
    </row>
    <row r="234" spans="1:37" x14ac:dyDescent="0.3">
      <c r="A234" s="127">
        <v>43865</v>
      </c>
      <c r="B234" s="106" t="s">
        <v>536</v>
      </c>
      <c r="C234" s="106" t="s">
        <v>116</v>
      </c>
      <c r="D234" s="107" t="s">
        <v>117</v>
      </c>
      <c r="E234" s="108">
        <v>5</v>
      </c>
      <c r="F234" s="204">
        <f t="shared" si="13"/>
        <v>1214.4500000000025</v>
      </c>
      <c r="G234" s="117">
        <f t="shared" si="14"/>
        <v>102777.64</v>
      </c>
      <c r="H234" s="118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>
        <v>5</v>
      </c>
      <c r="X234" s="13"/>
      <c r="Y234" s="13"/>
      <c r="Z234" s="13"/>
      <c r="AA234" s="13"/>
      <c r="AB234" s="13"/>
      <c r="AC234" s="14"/>
      <c r="AD234" s="128"/>
      <c r="AE234" s="128"/>
      <c r="AF234" s="128"/>
      <c r="AG234" s="128"/>
      <c r="AH234" s="128"/>
      <c r="AI234" s="128"/>
      <c r="AJ234" s="122"/>
      <c r="AK234" s="123"/>
    </row>
    <row r="235" spans="1:37" x14ac:dyDescent="0.3">
      <c r="A235" s="127">
        <v>43865</v>
      </c>
      <c r="B235" s="106" t="s">
        <v>537</v>
      </c>
      <c r="C235" s="106" t="s">
        <v>116</v>
      </c>
      <c r="D235" s="107" t="s">
        <v>117</v>
      </c>
      <c r="E235" s="108">
        <v>5</v>
      </c>
      <c r="F235" s="204">
        <f t="shared" si="13"/>
        <v>1219.4500000000025</v>
      </c>
      <c r="G235" s="117">
        <f t="shared" si="14"/>
        <v>102777.64</v>
      </c>
      <c r="H235" s="118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>
        <v>5</v>
      </c>
      <c r="X235" s="13"/>
      <c r="Y235" s="13"/>
      <c r="Z235" s="13"/>
      <c r="AA235" s="13"/>
      <c r="AB235" s="13"/>
      <c r="AC235" s="14"/>
      <c r="AD235" s="128"/>
      <c r="AE235" s="128"/>
      <c r="AF235" s="128"/>
      <c r="AG235" s="128"/>
      <c r="AH235" s="128"/>
      <c r="AI235" s="128"/>
      <c r="AJ235" s="122"/>
      <c r="AK235" s="123"/>
    </row>
    <row r="236" spans="1:37" x14ac:dyDescent="0.3">
      <c r="A236" s="127">
        <v>43865</v>
      </c>
      <c r="B236" s="106" t="s">
        <v>538</v>
      </c>
      <c r="C236" s="106" t="s">
        <v>116</v>
      </c>
      <c r="D236" s="107" t="s">
        <v>117</v>
      </c>
      <c r="E236" s="108">
        <v>5</v>
      </c>
      <c r="F236" s="204">
        <f t="shared" si="13"/>
        <v>1224.4500000000025</v>
      </c>
      <c r="G236" s="117">
        <f t="shared" si="14"/>
        <v>102777.64</v>
      </c>
      <c r="H236" s="118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>
        <v>5</v>
      </c>
      <c r="X236" s="13"/>
      <c r="Y236" s="13"/>
      <c r="Z236" s="13"/>
      <c r="AA236" s="13"/>
      <c r="AB236" s="13"/>
      <c r="AC236" s="14"/>
      <c r="AD236" s="128"/>
      <c r="AE236" s="128"/>
      <c r="AF236" s="128"/>
      <c r="AG236" s="128"/>
      <c r="AH236" s="128"/>
      <c r="AI236" s="128"/>
      <c r="AJ236" s="122"/>
      <c r="AK236" s="123"/>
    </row>
    <row r="237" spans="1:37" x14ac:dyDescent="0.3">
      <c r="A237" s="127">
        <v>43865</v>
      </c>
      <c r="B237" s="106" t="s">
        <v>539</v>
      </c>
      <c r="C237" s="106" t="s">
        <v>116</v>
      </c>
      <c r="D237" s="107" t="s">
        <v>117</v>
      </c>
      <c r="E237" s="108">
        <v>5</v>
      </c>
      <c r="F237" s="204">
        <f t="shared" si="13"/>
        <v>1229.4500000000025</v>
      </c>
      <c r="G237" s="117">
        <f t="shared" si="14"/>
        <v>102777.64</v>
      </c>
      <c r="H237" s="118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>
        <v>5</v>
      </c>
      <c r="X237" s="13"/>
      <c r="Y237" s="13"/>
      <c r="Z237" s="13"/>
      <c r="AA237" s="13"/>
      <c r="AB237" s="13"/>
      <c r="AC237" s="14"/>
      <c r="AD237" s="128"/>
      <c r="AE237" s="128"/>
      <c r="AF237" s="128"/>
      <c r="AG237" s="128"/>
      <c r="AH237" s="128"/>
      <c r="AI237" s="128"/>
      <c r="AJ237" s="122"/>
      <c r="AK237" s="123"/>
    </row>
    <row r="238" spans="1:37" x14ac:dyDescent="0.3">
      <c r="A238" s="127">
        <v>43865</v>
      </c>
      <c r="B238" s="106" t="s">
        <v>540</v>
      </c>
      <c r="C238" s="106" t="s">
        <v>116</v>
      </c>
      <c r="D238" s="107" t="s">
        <v>117</v>
      </c>
      <c r="E238" s="108">
        <v>5</v>
      </c>
      <c r="F238" s="204">
        <f t="shared" si="13"/>
        <v>1234.4500000000025</v>
      </c>
      <c r="G238" s="117">
        <f t="shared" si="14"/>
        <v>102777.64</v>
      </c>
      <c r="H238" s="118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>
        <v>5</v>
      </c>
      <c r="X238" s="13"/>
      <c r="Y238" s="13"/>
      <c r="Z238" s="13"/>
      <c r="AA238" s="13"/>
      <c r="AB238" s="13"/>
      <c r="AC238" s="14"/>
      <c r="AD238" s="128"/>
      <c r="AE238" s="128"/>
      <c r="AF238" s="128"/>
      <c r="AG238" s="128"/>
      <c r="AH238" s="128"/>
      <c r="AI238" s="128"/>
      <c r="AJ238" s="122"/>
      <c r="AK238" s="123"/>
    </row>
    <row r="239" spans="1:37" x14ac:dyDescent="0.3">
      <c r="A239" s="127">
        <v>43865</v>
      </c>
      <c r="B239" s="106" t="s">
        <v>541</v>
      </c>
      <c r="C239" s="106" t="s">
        <v>116</v>
      </c>
      <c r="D239" s="107" t="s">
        <v>117</v>
      </c>
      <c r="E239" s="108">
        <v>5</v>
      </c>
      <c r="F239" s="204">
        <f t="shared" si="13"/>
        <v>1239.4500000000025</v>
      </c>
      <c r="G239" s="117">
        <f t="shared" si="14"/>
        <v>102777.64</v>
      </c>
      <c r="H239" s="118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>
        <v>5</v>
      </c>
      <c r="X239" s="13"/>
      <c r="Y239" s="13"/>
      <c r="Z239" s="13"/>
      <c r="AA239" s="13"/>
      <c r="AB239" s="13"/>
      <c r="AC239" s="14"/>
      <c r="AD239" s="128"/>
      <c r="AE239" s="128"/>
      <c r="AF239" s="128"/>
      <c r="AG239" s="128"/>
      <c r="AH239" s="128"/>
      <c r="AI239" s="128"/>
      <c r="AJ239" s="122"/>
      <c r="AK239" s="123"/>
    </row>
    <row r="240" spans="1:37" x14ac:dyDescent="0.3">
      <c r="A240" s="127">
        <v>43865</v>
      </c>
      <c r="B240" s="106" t="s">
        <v>542</v>
      </c>
      <c r="C240" s="106" t="s">
        <v>116</v>
      </c>
      <c r="D240" s="107" t="s">
        <v>117</v>
      </c>
      <c r="E240" s="108">
        <v>5</v>
      </c>
      <c r="F240" s="204">
        <f t="shared" si="13"/>
        <v>1244.4500000000025</v>
      </c>
      <c r="G240" s="117">
        <f t="shared" si="14"/>
        <v>102777.64</v>
      </c>
      <c r="H240" s="118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>
        <v>5</v>
      </c>
      <c r="X240" s="13"/>
      <c r="Y240" s="13"/>
      <c r="Z240" s="13"/>
      <c r="AA240" s="13"/>
      <c r="AB240" s="13"/>
      <c r="AC240" s="14"/>
      <c r="AD240" s="128"/>
      <c r="AE240" s="128"/>
      <c r="AF240" s="128"/>
      <c r="AG240" s="128"/>
      <c r="AH240" s="128"/>
      <c r="AI240" s="128"/>
      <c r="AJ240" s="122"/>
      <c r="AK240" s="123"/>
    </row>
    <row r="241" spans="1:37" x14ac:dyDescent="0.3">
      <c r="A241" s="127">
        <v>43865</v>
      </c>
      <c r="B241" s="106" t="s">
        <v>543</v>
      </c>
      <c r="C241" s="106" t="s">
        <v>116</v>
      </c>
      <c r="D241" s="107" t="s">
        <v>117</v>
      </c>
      <c r="E241" s="108">
        <v>5</v>
      </c>
      <c r="F241" s="204">
        <f t="shared" si="13"/>
        <v>1249.4500000000025</v>
      </c>
      <c r="G241" s="117">
        <f t="shared" si="14"/>
        <v>102777.64</v>
      </c>
      <c r="H241" s="118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>
        <v>5</v>
      </c>
      <c r="X241" s="13"/>
      <c r="Y241" s="13"/>
      <c r="Z241" s="13"/>
      <c r="AA241" s="13"/>
      <c r="AB241" s="13"/>
      <c r="AC241" s="14"/>
      <c r="AD241" s="128"/>
      <c r="AE241" s="128"/>
      <c r="AF241" s="128"/>
      <c r="AG241" s="128"/>
      <c r="AH241" s="128"/>
      <c r="AI241" s="128"/>
      <c r="AJ241" s="122"/>
      <c r="AK241" s="123"/>
    </row>
    <row r="242" spans="1:37" x14ac:dyDescent="0.3">
      <c r="A242" s="127">
        <v>43865</v>
      </c>
      <c r="B242" s="106" t="s">
        <v>544</v>
      </c>
      <c r="C242" s="106" t="s">
        <v>116</v>
      </c>
      <c r="D242" s="107" t="s">
        <v>117</v>
      </c>
      <c r="E242" s="108">
        <v>5</v>
      </c>
      <c r="F242" s="204">
        <f t="shared" si="13"/>
        <v>1254.4500000000025</v>
      </c>
      <c r="G242" s="117">
        <f t="shared" si="14"/>
        <v>102777.64</v>
      </c>
      <c r="H242" s="118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>
        <v>5</v>
      </c>
      <c r="X242" s="13"/>
      <c r="Y242" s="13"/>
      <c r="Z242" s="13"/>
      <c r="AA242" s="13"/>
      <c r="AB242" s="13"/>
      <c r="AC242" s="14"/>
      <c r="AD242" s="128"/>
      <c r="AE242" s="128"/>
      <c r="AF242" s="128"/>
      <c r="AG242" s="128"/>
      <c r="AH242" s="128"/>
      <c r="AI242" s="128"/>
      <c r="AJ242" s="122"/>
      <c r="AK242" s="123"/>
    </row>
    <row r="243" spans="1:37" x14ac:dyDescent="0.3">
      <c r="A243" s="127">
        <v>43866</v>
      </c>
      <c r="B243" s="106" t="s">
        <v>545</v>
      </c>
      <c r="C243" s="106" t="s">
        <v>116</v>
      </c>
      <c r="D243" s="107" t="s">
        <v>117</v>
      </c>
      <c r="E243" s="108">
        <v>-60</v>
      </c>
      <c r="F243" s="204">
        <f t="shared" si="13"/>
        <v>1194.4500000000025</v>
      </c>
      <c r="G243" s="117">
        <f t="shared" si="14"/>
        <v>102777.64</v>
      </c>
      <c r="H243" s="118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>
        <v>-60</v>
      </c>
      <c r="V243" s="13"/>
      <c r="W243" s="13"/>
      <c r="X243" s="13"/>
      <c r="Y243" s="13"/>
      <c r="Z243" s="13"/>
      <c r="AA243" s="13"/>
      <c r="AB243" s="13"/>
      <c r="AC243" s="14"/>
      <c r="AD243" s="128"/>
      <c r="AE243" s="128"/>
      <c r="AF243" s="128"/>
      <c r="AG243" s="128"/>
      <c r="AH243" s="128"/>
      <c r="AI243" s="128"/>
      <c r="AJ243" s="122"/>
      <c r="AK243" s="123"/>
    </row>
    <row r="244" spans="1:37" x14ac:dyDescent="0.3">
      <c r="A244" s="127">
        <v>43866</v>
      </c>
      <c r="B244" s="106" t="s">
        <v>546</v>
      </c>
      <c r="C244" s="106" t="s">
        <v>116</v>
      </c>
      <c r="D244" s="107" t="s">
        <v>117</v>
      </c>
      <c r="E244" s="108">
        <v>-126.27</v>
      </c>
      <c r="F244" s="204">
        <f t="shared" si="13"/>
        <v>1068.1800000000026</v>
      </c>
      <c r="G244" s="117">
        <f t="shared" si="14"/>
        <v>102777.64</v>
      </c>
      <c r="H244" s="118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>
        <v>-126.27</v>
      </c>
      <c r="AC244" s="14"/>
      <c r="AD244" s="128"/>
      <c r="AE244" s="128"/>
      <c r="AF244" s="128"/>
      <c r="AG244" s="128"/>
      <c r="AH244" s="128"/>
      <c r="AI244" s="128"/>
      <c r="AJ244" s="122"/>
      <c r="AK244" s="123"/>
    </row>
    <row r="245" spans="1:37" x14ac:dyDescent="0.3">
      <c r="A245" s="127">
        <v>43866</v>
      </c>
      <c r="B245" s="134" t="s">
        <v>547</v>
      </c>
      <c r="C245" s="106" t="s">
        <v>116</v>
      </c>
      <c r="D245" s="107" t="s">
        <v>117</v>
      </c>
      <c r="E245" s="108">
        <v>-120</v>
      </c>
      <c r="F245" s="204">
        <f t="shared" ref="F245:F308" si="15">IF(E245=0,"",IF(D245&gt;0,IF(D245="CASH",F244,IF(D245="UNCASHED",F244,IF(D245="DONATION",F244,F244+E245))),F244))</f>
        <v>948.18000000000256</v>
      </c>
      <c r="G245" s="117">
        <f t="shared" ref="G245:G308" si="16">IF(B245=0, " ", G244+SUM(AD245:AI245))</f>
        <v>102777.64</v>
      </c>
      <c r="H245" s="118"/>
      <c r="I245" s="13"/>
      <c r="J245" s="13"/>
      <c r="K245" s="13"/>
      <c r="L245" s="13"/>
      <c r="M245" s="13"/>
      <c r="N245" s="13"/>
      <c r="O245" s="13"/>
      <c r="P245" s="13"/>
      <c r="Q245" s="13">
        <v>-120</v>
      </c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28"/>
      <c r="AE245" s="128"/>
      <c r="AF245" s="128"/>
      <c r="AG245" s="128"/>
      <c r="AH245" s="128"/>
      <c r="AI245" s="128"/>
      <c r="AJ245" s="122"/>
      <c r="AK245" s="123"/>
    </row>
    <row r="246" spans="1:37" x14ac:dyDescent="0.3">
      <c r="A246" s="127">
        <v>43866</v>
      </c>
      <c r="B246" s="106" t="s">
        <v>548</v>
      </c>
      <c r="C246" s="106" t="s">
        <v>116</v>
      </c>
      <c r="D246" s="107" t="s">
        <v>117</v>
      </c>
      <c r="E246" s="108">
        <v>5</v>
      </c>
      <c r="F246" s="204">
        <f t="shared" si="15"/>
        <v>953.18000000000256</v>
      </c>
      <c r="G246" s="117">
        <f t="shared" si="16"/>
        <v>102777.64</v>
      </c>
      <c r="H246" s="118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>
        <v>5</v>
      </c>
      <c r="X246" s="13"/>
      <c r="Y246" s="13"/>
      <c r="Z246" s="13"/>
      <c r="AA246" s="13"/>
      <c r="AB246" s="13"/>
      <c r="AC246" s="14"/>
      <c r="AD246" s="128"/>
      <c r="AE246" s="128"/>
      <c r="AF246" s="128"/>
      <c r="AG246" s="128"/>
      <c r="AH246" s="128"/>
      <c r="AI246" s="128"/>
      <c r="AJ246" s="122"/>
      <c r="AK246" s="123"/>
    </row>
    <row r="247" spans="1:37" x14ac:dyDescent="0.3">
      <c r="A247" s="127">
        <v>43867</v>
      </c>
      <c r="B247" s="106" t="s">
        <v>549</v>
      </c>
      <c r="C247" s="106" t="s">
        <v>116</v>
      </c>
      <c r="D247" s="107" t="s">
        <v>117</v>
      </c>
      <c r="E247" s="108">
        <v>250</v>
      </c>
      <c r="F247" s="204">
        <f t="shared" si="15"/>
        <v>1203.1800000000026</v>
      </c>
      <c r="G247" s="117">
        <f t="shared" si="16"/>
        <v>102777.64</v>
      </c>
      <c r="H247" s="118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>
        <v>250</v>
      </c>
      <c r="AB247" s="13"/>
      <c r="AC247" s="14"/>
      <c r="AD247" s="128"/>
      <c r="AE247" s="128"/>
      <c r="AF247" s="128"/>
      <c r="AG247" s="128"/>
      <c r="AH247" s="128"/>
      <c r="AI247" s="128"/>
      <c r="AJ247" s="122"/>
      <c r="AK247" s="123"/>
    </row>
    <row r="248" spans="1:37" x14ac:dyDescent="0.3">
      <c r="A248" s="127">
        <v>43867</v>
      </c>
      <c r="B248" s="106" t="s">
        <v>550</v>
      </c>
      <c r="C248" s="106" t="s">
        <v>116</v>
      </c>
      <c r="D248" s="107" t="s">
        <v>117</v>
      </c>
      <c r="E248" s="108">
        <v>-280.8</v>
      </c>
      <c r="F248" s="204">
        <f t="shared" si="15"/>
        <v>922.38000000000261</v>
      </c>
      <c r="G248" s="117">
        <f t="shared" si="16"/>
        <v>102777.64</v>
      </c>
      <c r="H248" s="118"/>
      <c r="I248" s="13"/>
      <c r="J248" s="13"/>
      <c r="K248" s="13"/>
      <c r="L248" s="13"/>
      <c r="M248" s="13"/>
      <c r="N248" s="13"/>
      <c r="O248" s="13"/>
      <c r="P248" s="13">
        <v>-280.8</v>
      </c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28"/>
      <c r="AE248" s="128"/>
      <c r="AF248" s="128"/>
      <c r="AG248" s="128"/>
      <c r="AH248" s="128"/>
      <c r="AI248" s="128"/>
      <c r="AJ248" s="122"/>
      <c r="AK248" s="123"/>
    </row>
    <row r="249" spans="1:37" x14ac:dyDescent="0.3">
      <c r="A249" s="127">
        <v>43867</v>
      </c>
      <c r="B249" s="106" t="s">
        <v>551</v>
      </c>
      <c r="C249" s="106" t="s">
        <v>116</v>
      </c>
      <c r="D249" s="107" t="s">
        <v>117</v>
      </c>
      <c r="E249" s="108">
        <v>205</v>
      </c>
      <c r="F249" s="204">
        <f t="shared" si="15"/>
        <v>1127.3800000000026</v>
      </c>
      <c r="G249" s="117">
        <f t="shared" si="16"/>
        <v>102777.64</v>
      </c>
      <c r="H249" s="118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>
        <v>205</v>
      </c>
      <c r="AB249" s="13"/>
      <c r="AC249" s="14"/>
      <c r="AD249" s="128"/>
      <c r="AE249" s="128"/>
      <c r="AF249" s="128"/>
      <c r="AG249" s="128"/>
      <c r="AH249" s="128"/>
      <c r="AI249" s="128"/>
      <c r="AJ249" s="122"/>
      <c r="AK249" s="123"/>
    </row>
    <row r="250" spans="1:37" x14ac:dyDescent="0.3">
      <c r="A250" s="127">
        <v>43867</v>
      </c>
      <c r="B250" s="106" t="s">
        <v>552</v>
      </c>
      <c r="C250" s="106" t="s">
        <v>116</v>
      </c>
      <c r="D250" s="107" t="s">
        <v>117</v>
      </c>
      <c r="E250" s="108">
        <v>5</v>
      </c>
      <c r="F250" s="204">
        <f t="shared" si="15"/>
        <v>1132.3800000000026</v>
      </c>
      <c r="G250" s="117">
        <f t="shared" si="16"/>
        <v>102777.64</v>
      </c>
      <c r="H250" s="118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>
        <v>5</v>
      </c>
      <c r="X250" s="13"/>
      <c r="Y250" s="13"/>
      <c r="Z250" s="13"/>
      <c r="AA250" s="13"/>
      <c r="AB250" s="13"/>
      <c r="AC250" s="14"/>
      <c r="AD250" s="128"/>
      <c r="AE250" s="128"/>
      <c r="AF250" s="128"/>
      <c r="AG250" s="128"/>
      <c r="AH250" s="128"/>
      <c r="AI250" s="128"/>
      <c r="AJ250" s="122"/>
      <c r="AK250" s="123"/>
    </row>
    <row r="251" spans="1:37" x14ac:dyDescent="0.3">
      <c r="A251" s="127">
        <v>43867</v>
      </c>
      <c r="B251" s="106" t="s">
        <v>553</v>
      </c>
      <c r="C251" s="106" t="s">
        <v>116</v>
      </c>
      <c r="D251" s="107" t="s">
        <v>117</v>
      </c>
      <c r="E251" s="108">
        <v>5</v>
      </c>
      <c r="F251" s="204">
        <f t="shared" si="15"/>
        <v>1137.3800000000026</v>
      </c>
      <c r="G251" s="117">
        <f t="shared" si="16"/>
        <v>102777.64</v>
      </c>
      <c r="H251" s="118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>
        <v>5</v>
      </c>
      <c r="X251" s="13"/>
      <c r="Y251" s="13"/>
      <c r="Z251" s="13"/>
      <c r="AA251" s="13"/>
      <c r="AB251" s="13"/>
      <c r="AC251" s="14"/>
      <c r="AD251" s="128"/>
      <c r="AE251" s="128"/>
      <c r="AF251" s="128"/>
      <c r="AG251" s="128"/>
      <c r="AH251" s="128"/>
      <c r="AI251" s="128"/>
      <c r="AJ251" s="122"/>
      <c r="AK251" s="123"/>
    </row>
    <row r="252" spans="1:37" x14ac:dyDescent="0.3">
      <c r="A252" s="127">
        <v>43867</v>
      </c>
      <c r="B252" s="106" t="s">
        <v>554</v>
      </c>
      <c r="C252" s="106" t="s">
        <v>116</v>
      </c>
      <c r="D252" s="107" t="s">
        <v>117</v>
      </c>
      <c r="E252" s="108">
        <v>205</v>
      </c>
      <c r="F252" s="204">
        <f t="shared" si="15"/>
        <v>1342.3800000000026</v>
      </c>
      <c r="G252" s="117">
        <f t="shared" si="16"/>
        <v>102777.64</v>
      </c>
      <c r="H252" s="118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>
        <v>205</v>
      </c>
      <c r="AB252" s="13"/>
      <c r="AC252" s="14"/>
      <c r="AD252" s="128"/>
      <c r="AE252" s="128"/>
      <c r="AF252" s="128"/>
      <c r="AG252" s="128"/>
      <c r="AH252" s="128"/>
      <c r="AI252" s="128"/>
      <c r="AJ252" s="122"/>
      <c r="AK252" s="123"/>
    </row>
    <row r="253" spans="1:37" x14ac:dyDescent="0.3">
      <c r="A253" s="127">
        <v>43868</v>
      </c>
      <c r="B253" s="106" t="s">
        <v>555</v>
      </c>
      <c r="C253" s="106" t="s">
        <v>116</v>
      </c>
      <c r="D253" s="107" t="s">
        <v>117</v>
      </c>
      <c r="E253" s="108">
        <v>5</v>
      </c>
      <c r="F253" s="204">
        <f t="shared" si="15"/>
        <v>1347.3800000000026</v>
      </c>
      <c r="G253" s="117">
        <f t="shared" si="16"/>
        <v>102777.64</v>
      </c>
      <c r="H253" s="118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>
        <v>5</v>
      </c>
      <c r="X253" s="13"/>
      <c r="Y253" s="13"/>
      <c r="Z253" s="13"/>
      <c r="AA253" s="13"/>
      <c r="AB253" s="13"/>
      <c r="AC253" s="14"/>
      <c r="AD253" s="128"/>
      <c r="AE253" s="128"/>
      <c r="AF253" s="128"/>
      <c r="AG253" s="128"/>
      <c r="AH253" s="128"/>
      <c r="AI253" s="128"/>
      <c r="AJ253" s="122"/>
      <c r="AK253" s="123"/>
    </row>
    <row r="254" spans="1:37" x14ac:dyDescent="0.3">
      <c r="A254" s="127">
        <v>43868</v>
      </c>
      <c r="B254" s="106" t="s">
        <v>556</v>
      </c>
      <c r="C254" s="106" t="s">
        <v>116</v>
      </c>
      <c r="D254" s="107" t="s">
        <v>117</v>
      </c>
      <c r="E254" s="108">
        <v>-20</v>
      </c>
      <c r="F254" s="204">
        <f t="shared" si="15"/>
        <v>1327.3800000000026</v>
      </c>
      <c r="G254" s="117">
        <f t="shared" si="16"/>
        <v>102777.64</v>
      </c>
      <c r="H254" s="118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>
        <v>-20</v>
      </c>
      <c r="Z254" s="13"/>
      <c r="AA254" s="13"/>
      <c r="AB254" s="13"/>
      <c r="AC254" s="14"/>
      <c r="AD254" s="128"/>
      <c r="AE254" s="128"/>
      <c r="AF254" s="128"/>
      <c r="AG254" s="128"/>
      <c r="AH254" s="128"/>
      <c r="AI254" s="128"/>
      <c r="AJ254" s="122"/>
      <c r="AK254" s="123"/>
    </row>
    <row r="255" spans="1:37" x14ac:dyDescent="0.3">
      <c r="A255" s="127">
        <v>43868</v>
      </c>
      <c r="B255" s="106" t="s">
        <v>557</v>
      </c>
      <c r="C255" s="106" t="s">
        <v>116</v>
      </c>
      <c r="D255" s="107" t="s">
        <v>117</v>
      </c>
      <c r="E255" s="108">
        <v>5</v>
      </c>
      <c r="F255" s="204">
        <f t="shared" si="15"/>
        <v>1332.3800000000026</v>
      </c>
      <c r="G255" s="117">
        <f t="shared" si="16"/>
        <v>102777.64</v>
      </c>
      <c r="H255" s="118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>
        <v>5</v>
      </c>
      <c r="X255" s="13"/>
      <c r="Y255" s="13"/>
      <c r="Z255" s="13"/>
      <c r="AA255" s="13"/>
      <c r="AB255" s="13"/>
      <c r="AC255" s="14"/>
      <c r="AD255" s="128"/>
      <c r="AE255" s="128"/>
      <c r="AF255" s="128"/>
      <c r="AG255" s="128"/>
      <c r="AH255" s="128"/>
      <c r="AI255" s="128"/>
      <c r="AJ255" s="122"/>
      <c r="AK255" s="123"/>
    </row>
    <row r="256" spans="1:37" x14ac:dyDescent="0.3">
      <c r="A256" s="127">
        <v>43868</v>
      </c>
      <c r="B256" s="134" t="s">
        <v>558</v>
      </c>
      <c r="C256" s="106" t="s">
        <v>116</v>
      </c>
      <c r="D256" s="107" t="s">
        <v>117</v>
      </c>
      <c r="E256" s="108">
        <v>5</v>
      </c>
      <c r="F256" s="204">
        <f t="shared" si="15"/>
        <v>1337.3800000000026</v>
      </c>
      <c r="G256" s="117">
        <f t="shared" si="16"/>
        <v>102777.64</v>
      </c>
      <c r="H256" s="118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>
        <v>5</v>
      </c>
      <c r="X256" s="13"/>
      <c r="Y256" s="13"/>
      <c r="Z256" s="13"/>
      <c r="AA256" s="13"/>
      <c r="AB256" s="13"/>
      <c r="AC256" s="14"/>
      <c r="AD256" s="128"/>
      <c r="AE256" s="128"/>
      <c r="AF256" s="128"/>
      <c r="AG256" s="128"/>
      <c r="AH256" s="128"/>
      <c r="AI256" s="128"/>
      <c r="AJ256" s="122"/>
      <c r="AK256" s="123"/>
    </row>
    <row r="257" spans="1:37" x14ac:dyDescent="0.3">
      <c r="A257" s="127">
        <v>43869</v>
      </c>
      <c r="B257" s="134" t="s">
        <v>121</v>
      </c>
      <c r="C257" s="106" t="s">
        <v>116</v>
      </c>
      <c r="D257" s="107" t="s">
        <v>117</v>
      </c>
      <c r="E257" s="108">
        <v>-6</v>
      </c>
      <c r="F257" s="204">
        <f t="shared" si="15"/>
        <v>1331.3800000000026</v>
      </c>
      <c r="G257" s="117">
        <f t="shared" si="16"/>
        <v>102777.64</v>
      </c>
      <c r="H257" s="118"/>
      <c r="I257" s="13"/>
      <c r="J257" s="13"/>
      <c r="K257" s="13"/>
      <c r="L257" s="13"/>
      <c r="M257" s="13">
        <v>-6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28"/>
      <c r="AE257" s="128"/>
      <c r="AF257" s="128"/>
      <c r="AG257" s="128"/>
      <c r="AH257" s="128"/>
      <c r="AI257" s="128"/>
      <c r="AJ257" s="122"/>
      <c r="AK257" s="123"/>
    </row>
    <row r="258" spans="1:37" x14ac:dyDescent="0.3">
      <c r="A258" s="127">
        <v>43869</v>
      </c>
      <c r="B258" s="106" t="s">
        <v>566</v>
      </c>
      <c r="C258" s="106" t="s">
        <v>116</v>
      </c>
      <c r="D258" s="107" t="s">
        <v>117</v>
      </c>
      <c r="E258" s="108">
        <v>-130</v>
      </c>
      <c r="F258" s="204">
        <f t="shared" si="15"/>
        <v>1201.3800000000026</v>
      </c>
      <c r="G258" s="117">
        <f t="shared" si="16"/>
        <v>102777.64</v>
      </c>
      <c r="H258" s="118"/>
      <c r="I258" s="13"/>
      <c r="J258" s="13"/>
      <c r="K258" s="13"/>
      <c r="L258" s="13"/>
      <c r="M258" s="13"/>
      <c r="N258" s="13"/>
      <c r="O258" s="13"/>
      <c r="P258" s="13"/>
      <c r="Q258" s="13">
        <v>-130</v>
      </c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28"/>
      <c r="AE258" s="128"/>
      <c r="AF258" s="128"/>
      <c r="AG258" s="128"/>
      <c r="AH258" s="128"/>
      <c r="AI258" s="128"/>
      <c r="AJ258" s="122"/>
      <c r="AK258" s="123"/>
    </row>
    <row r="259" spans="1:37" x14ac:dyDescent="0.3">
      <c r="A259" s="127">
        <v>43869</v>
      </c>
      <c r="B259" s="106" t="s">
        <v>559</v>
      </c>
      <c r="C259" s="106" t="s">
        <v>116</v>
      </c>
      <c r="D259" s="107" t="s">
        <v>117</v>
      </c>
      <c r="E259" s="108">
        <v>5</v>
      </c>
      <c r="F259" s="204">
        <f t="shared" si="15"/>
        <v>1206.3800000000026</v>
      </c>
      <c r="G259" s="117">
        <f t="shared" si="16"/>
        <v>102777.64</v>
      </c>
      <c r="H259" s="118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>
        <v>5</v>
      </c>
      <c r="X259" s="13"/>
      <c r="Y259" s="13"/>
      <c r="Z259" s="13"/>
      <c r="AA259" s="13"/>
      <c r="AB259" s="13"/>
      <c r="AC259" s="14"/>
      <c r="AD259" s="128"/>
      <c r="AE259" s="128"/>
      <c r="AF259" s="128"/>
      <c r="AG259" s="128"/>
      <c r="AH259" s="128"/>
      <c r="AI259" s="128"/>
      <c r="AJ259" s="122"/>
      <c r="AK259" s="123"/>
    </row>
    <row r="260" spans="1:37" x14ac:dyDescent="0.3">
      <c r="A260" s="127">
        <v>43869</v>
      </c>
      <c r="B260" s="106" t="s">
        <v>560</v>
      </c>
      <c r="C260" s="106" t="s">
        <v>116</v>
      </c>
      <c r="D260" s="107" t="s">
        <v>117</v>
      </c>
      <c r="E260" s="108">
        <v>5</v>
      </c>
      <c r="F260" s="204">
        <f t="shared" si="15"/>
        <v>1211.3800000000026</v>
      </c>
      <c r="G260" s="117">
        <f t="shared" si="16"/>
        <v>102777.64</v>
      </c>
      <c r="H260" s="118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>
        <v>5</v>
      </c>
      <c r="X260" s="13"/>
      <c r="Y260" s="13"/>
      <c r="Z260" s="13"/>
      <c r="AA260" s="13"/>
      <c r="AB260" s="13"/>
      <c r="AC260" s="14"/>
      <c r="AD260" s="128"/>
      <c r="AE260" s="128"/>
      <c r="AF260" s="128"/>
      <c r="AG260" s="128"/>
      <c r="AH260" s="128"/>
      <c r="AI260" s="128"/>
      <c r="AJ260" s="122"/>
      <c r="AK260" s="123"/>
    </row>
    <row r="261" spans="1:37" x14ac:dyDescent="0.3">
      <c r="A261" s="127">
        <v>43869</v>
      </c>
      <c r="B261" s="106" t="s">
        <v>561</v>
      </c>
      <c r="C261" s="106" t="s">
        <v>116</v>
      </c>
      <c r="D261" s="107" t="s">
        <v>117</v>
      </c>
      <c r="E261" s="108">
        <v>5</v>
      </c>
      <c r="F261" s="204">
        <f t="shared" si="15"/>
        <v>1216.3800000000026</v>
      </c>
      <c r="G261" s="117">
        <f t="shared" si="16"/>
        <v>102777.64</v>
      </c>
      <c r="H261" s="118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>
        <v>5</v>
      </c>
      <c r="X261" s="13"/>
      <c r="Y261" s="13"/>
      <c r="Z261" s="13"/>
      <c r="AA261" s="13"/>
      <c r="AB261" s="13"/>
      <c r="AC261" s="14"/>
      <c r="AD261" s="128"/>
      <c r="AE261" s="128"/>
      <c r="AF261" s="128"/>
      <c r="AG261" s="128"/>
      <c r="AH261" s="128"/>
      <c r="AI261" s="128"/>
      <c r="AJ261" s="122"/>
      <c r="AK261" s="123"/>
    </row>
    <row r="262" spans="1:37" x14ac:dyDescent="0.3">
      <c r="A262" s="127">
        <v>43869</v>
      </c>
      <c r="B262" s="106" t="s">
        <v>562</v>
      </c>
      <c r="C262" s="106" t="s">
        <v>116</v>
      </c>
      <c r="D262" s="107" t="s">
        <v>117</v>
      </c>
      <c r="E262" s="108">
        <v>5</v>
      </c>
      <c r="F262" s="204">
        <f t="shared" si="15"/>
        <v>1221.3800000000026</v>
      </c>
      <c r="G262" s="117">
        <f t="shared" si="16"/>
        <v>102777.64</v>
      </c>
      <c r="H262" s="118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>
        <v>5</v>
      </c>
      <c r="X262" s="13"/>
      <c r="Y262" s="13"/>
      <c r="Z262" s="13"/>
      <c r="AA262" s="13"/>
      <c r="AB262" s="13"/>
      <c r="AC262" s="14"/>
      <c r="AD262" s="128"/>
      <c r="AE262" s="128"/>
      <c r="AF262" s="128"/>
      <c r="AG262" s="128"/>
      <c r="AH262" s="128"/>
      <c r="AI262" s="128"/>
      <c r="AJ262" s="122"/>
      <c r="AK262" s="123"/>
    </row>
    <row r="263" spans="1:37" x14ac:dyDescent="0.3">
      <c r="A263" s="127">
        <v>43869</v>
      </c>
      <c r="B263" s="106" t="s">
        <v>563</v>
      </c>
      <c r="C263" s="106" t="s">
        <v>116</v>
      </c>
      <c r="D263" s="107" t="s">
        <v>117</v>
      </c>
      <c r="E263" s="108">
        <v>5</v>
      </c>
      <c r="F263" s="204">
        <f t="shared" si="15"/>
        <v>1226.3800000000026</v>
      </c>
      <c r="G263" s="117">
        <f t="shared" si="16"/>
        <v>102777.64</v>
      </c>
      <c r="H263" s="118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>
        <v>5</v>
      </c>
      <c r="X263" s="13"/>
      <c r="Y263" s="13"/>
      <c r="Z263" s="13"/>
      <c r="AA263" s="13"/>
      <c r="AB263" s="13"/>
      <c r="AC263" s="14"/>
      <c r="AD263" s="128"/>
      <c r="AE263" s="128"/>
      <c r="AF263" s="128"/>
      <c r="AG263" s="128"/>
      <c r="AH263" s="128"/>
      <c r="AI263" s="128"/>
      <c r="AJ263" s="122"/>
      <c r="AK263" s="123"/>
    </row>
    <row r="264" spans="1:37" x14ac:dyDescent="0.3">
      <c r="A264" s="127">
        <v>43870</v>
      </c>
      <c r="B264" s="106" t="s">
        <v>564</v>
      </c>
      <c r="C264" s="106" t="s">
        <v>116</v>
      </c>
      <c r="D264" s="107" t="s">
        <v>117</v>
      </c>
      <c r="E264" s="108">
        <v>-50</v>
      </c>
      <c r="F264" s="204">
        <f t="shared" si="15"/>
        <v>1176.3800000000026</v>
      </c>
      <c r="G264" s="117">
        <f t="shared" si="16"/>
        <v>102777.64</v>
      </c>
      <c r="H264" s="118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>
        <v>-50</v>
      </c>
      <c r="V264" s="13"/>
      <c r="W264" s="13"/>
      <c r="X264" s="13"/>
      <c r="Y264" s="13"/>
      <c r="Z264" s="13"/>
      <c r="AA264" s="13"/>
      <c r="AB264" s="13"/>
      <c r="AC264" s="14"/>
      <c r="AD264" s="128"/>
      <c r="AE264" s="128"/>
      <c r="AF264" s="128"/>
      <c r="AG264" s="128"/>
      <c r="AH264" s="128"/>
      <c r="AI264" s="128"/>
      <c r="AJ264" s="122"/>
      <c r="AK264" s="123"/>
    </row>
    <row r="265" spans="1:37" x14ac:dyDescent="0.3">
      <c r="A265" s="127">
        <v>43871</v>
      </c>
      <c r="B265" s="106" t="s">
        <v>565</v>
      </c>
      <c r="C265" s="106" t="s">
        <v>116</v>
      </c>
      <c r="D265" s="107" t="s">
        <v>117</v>
      </c>
      <c r="E265" s="108">
        <v>-865</v>
      </c>
      <c r="F265" s="204">
        <f t="shared" si="15"/>
        <v>311.38000000000261</v>
      </c>
      <c r="G265" s="117">
        <f t="shared" si="16"/>
        <v>102777.64</v>
      </c>
      <c r="H265" s="118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>
        <v>-865</v>
      </c>
      <c r="AB265" s="13"/>
      <c r="AC265" s="14"/>
      <c r="AD265" s="128"/>
      <c r="AE265" s="128"/>
      <c r="AF265" s="128"/>
      <c r="AG265" s="128"/>
      <c r="AH265" s="128"/>
      <c r="AI265" s="128"/>
      <c r="AJ265" s="122"/>
      <c r="AK265" s="123"/>
    </row>
    <row r="266" spans="1:37" x14ac:dyDescent="0.3">
      <c r="A266" s="127">
        <v>43871</v>
      </c>
      <c r="B266" s="106" t="s">
        <v>567</v>
      </c>
      <c r="C266" s="106" t="s">
        <v>116</v>
      </c>
      <c r="D266" s="107" t="s">
        <v>117</v>
      </c>
      <c r="E266" s="108">
        <v>-65</v>
      </c>
      <c r="F266" s="204">
        <f t="shared" si="15"/>
        <v>246.38000000000261</v>
      </c>
      <c r="G266" s="117">
        <f t="shared" si="16"/>
        <v>102777.64</v>
      </c>
      <c r="H266" s="118"/>
      <c r="I266" s="13"/>
      <c r="J266" s="13"/>
      <c r="K266" s="13"/>
      <c r="L266" s="13"/>
      <c r="M266" s="13"/>
      <c r="N266" s="13"/>
      <c r="O266" s="13"/>
      <c r="P266" s="13"/>
      <c r="Q266" s="13">
        <v>-65</v>
      </c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28"/>
      <c r="AE266" s="128"/>
      <c r="AF266" s="128"/>
      <c r="AG266" s="128"/>
      <c r="AH266" s="128"/>
      <c r="AI266" s="128"/>
      <c r="AJ266" s="122"/>
      <c r="AK266" s="123"/>
    </row>
    <row r="267" spans="1:37" x14ac:dyDescent="0.3">
      <c r="A267" s="127">
        <v>43871</v>
      </c>
      <c r="B267" s="106" t="s">
        <v>568</v>
      </c>
      <c r="C267" s="106" t="s">
        <v>116</v>
      </c>
      <c r="D267" s="107" t="s">
        <v>117</v>
      </c>
      <c r="E267" s="108">
        <v>5</v>
      </c>
      <c r="F267" s="204">
        <f t="shared" si="15"/>
        <v>251.38000000000261</v>
      </c>
      <c r="G267" s="117">
        <f t="shared" si="16"/>
        <v>102777.64</v>
      </c>
      <c r="H267" s="118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>
        <v>5</v>
      </c>
      <c r="X267" s="13"/>
      <c r="Y267" s="13"/>
      <c r="Z267" s="13"/>
      <c r="AA267" s="13"/>
      <c r="AB267" s="13"/>
      <c r="AC267" s="14"/>
      <c r="AD267" s="128"/>
      <c r="AE267" s="128"/>
      <c r="AF267" s="128"/>
      <c r="AG267" s="128"/>
      <c r="AH267" s="128"/>
      <c r="AI267" s="128"/>
      <c r="AJ267" s="122"/>
      <c r="AK267" s="123"/>
    </row>
    <row r="268" spans="1:37" x14ac:dyDescent="0.3">
      <c r="A268" s="127">
        <v>43872</v>
      </c>
      <c r="B268" s="106" t="s">
        <v>569</v>
      </c>
      <c r="C268" s="106" t="s">
        <v>116</v>
      </c>
      <c r="D268" s="107" t="s">
        <v>117</v>
      </c>
      <c r="E268" s="108">
        <v>5</v>
      </c>
      <c r="F268" s="204">
        <f t="shared" si="15"/>
        <v>256.38000000000261</v>
      </c>
      <c r="G268" s="117">
        <f t="shared" si="16"/>
        <v>102777.64</v>
      </c>
      <c r="H268" s="118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>
        <v>5</v>
      </c>
      <c r="X268" s="13"/>
      <c r="Y268" s="13"/>
      <c r="Z268" s="13"/>
      <c r="AA268" s="13"/>
      <c r="AB268" s="13"/>
      <c r="AC268" s="14"/>
      <c r="AD268" s="128"/>
      <c r="AE268" s="128"/>
      <c r="AF268" s="128"/>
      <c r="AG268" s="128"/>
      <c r="AH268" s="128"/>
      <c r="AI268" s="128"/>
      <c r="AJ268" s="122"/>
      <c r="AK268" s="123"/>
    </row>
    <row r="269" spans="1:37" x14ac:dyDescent="0.3">
      <c r="A269" s="127">
        <v>43872</v>
      </c>
      <c r="B269" s="106" t="s">
        <v>570</v>
      </c>
      <c r="C269" s="106" t="s">
        <v>116</v>
      </c>
      <c r="D269" s="107" t="s">
        <v>117</v>
      </c>
      <c r="E269" s="108">
        <v>-78.349999999999994</v>
      </c>
      <c r="F269" s="204">
        <f t="shared" si="15"/>
        <v>178.03000000000262</v>
      </c>
      <c r="G269" s="117">
        <f t="shared" si="16"/>
        <v>102777.64</v>
      </c>
      <c r="H269" s="118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>
        <v>-78.349999999999994</v>
      </c>
      <c r="X269" s="13"/>
      <c r="Y269" s="13"/>
      <c r="Z269" s="13"/>
      <c r="AA269" s="13"/>
      <c r="AB269" s="13"/>
      <c r="AC269" s="14"/>
      <c r="AD269" s="128"/>
      <c r="AE269" s="128"/>
      <c r="AF269" s="128"/>
      <c r="AG269" s="128"/>
      <c r="AH269" s="128"/>
      <c r="AI269" s="128"/>
      <c r="AJ269" s="122"/>
      <c r="AK269" s="123"/>
    </row>
    <row r="270" spans="1:37" x14ac:dyDescent="0.3">
      <c r="A270" s="127">
        <v>43872</v>
      </c>
      <c r="B270" s="106" t="s">
        <v>571</v>
      </c>
      <c r="C270" s="106" t="s">
        <v>116</v>
      </c>
      <c r="D270" s="107" t="s">
        <v>117</v>
      </c>
      <c r="E270" s="108">
        <v>27</v>
      </c>
      <c r="F270" s="204">
        <f t="shared" si="15"/>
        <v>205.03000000000262</v>
      </c>
      <c r="G270" s="117">
        <f t="shared" si="16"/>
        <v>102777.64</v>
      </c>
      <c r="H270" s="118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>
        <v>5</v>
      </c>
      <c r="X270" s="13"/>
      <c r="Y270" s="13"/>
      <c r="Z270" s="13"/>
      <c r="AA270" s="13">
        <v>22</v>
      </c>
      <c r="AB270" s="13"/>
      <c r="AC270" s="14"/>
      <c r="AD270" s="128"/>
      <c r="AE270" s="128"/>
      <c r="AF270" s="128"/>
      <c r="AG270" s="128"/>
      <c r="AH270" s="128"/>
      <c r="AI270" s="128"/>
      <c r="AJ270" s="122"/>
      <c r="AK270" s="123"/>
    </row>
    <row r="271" spans="1:37" x14ac:dyDescent="0.3">
      <c r="A271" s="127">
        <v>43873</v>
      </c>
      <c r="B271" s="106" t="s">
        <v>572</v>
      </c>
      <c r="C271" s="106" t="s">
        <v>116</v>
      </c>
      <c r="D271" s="107" t="s">
        <v>117</v>
      </c>
      <c r="E271" s="108">
        <v>-20</v>
      </c>
      <c r="F271" s="204">
        <f t="shared" si="15"/>
        <v>185.03000000000262</v>
      </c>
      <c r="G271" s="117">
        <f t="shared" si="16"/>
        <v>102777.64</v>
      </c>
      <c r="H271" s="118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>
        <v>-20</v>
      </c>
      <c r="Z271" s="13"/>
      <c r="AA271" s="13"/>
      <c r="AB271" s="13"/>
      <c r="AC271" s="14"/>
      <c r="AD271" s="128"/>
      <c r="AE271" s="128"/>
      <c r="AF271" s="128"/>
      <c r="AG271" s="128"/>
      <c r="AH271" s="128"/>
      <c r="AI271" s="128"/>
      <c r="AJ271" s="122"/>
      <c r="AK271" s="123"/>
    </row>
    <row r="272" spans="1:37" x14ac:dyDescent="0.3">
      <c r="A272" s="127">
        <v>43873</v>
      </c>
      <c r="B272" s="106" t="s">
        <v>594</v>
      </c>
      <c r="C272" s="106" t="s">
        <v>116</v>
      </c>
      <c r="D272" s="107" t="s">
        <v>117</v>
      </c>
      <c r="E272" s="108">
        <v>-120</v>
      </c>
      <c r="F272" s="204">
        <f t="shared" si="15"/>
        <v>65.030000000002616</v>
      </c>
      <c r="G272" s="117">
        <f t="shared" si="16"/>
        <v>102777.64</v>
      </c>
      <c r="H272" s="118"/>
      <c r="I272" s="13"/>
      <c r="J272" s="13"/>
      <c r="K272" s="13"/>
      <c r="L272" s="13"/>
      <c r="M272" s="13"/>
      <c r="N272" s="13"/>
      <c r="O272" s="13"/>
      <c r="P272" s="13"/>
      <c r="Q272" s="13">
        <v>-120</v>
      </c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28"/>
      <c r="AE272" s="128"/>
      <c r="AF272" s="128"/>
      <c r="AG272" s="128"/>
      <c r="AH272" s="128"/>
      <c r="AI272" s="128"/>
      <c r="AJ272" s="122"/>
      <c r="AK272" s="123"/>
    </row>
    <row r="273" spans="1:37" x14ac:dyDescent="0.3">
      <c r="A273" s="127">
        <v>43874</v>
      </c>
      <c r="B273" s="106" t="s">
        <v>573</v>
      </c>
      <c r="C273" s="106" t="s">
        <v>116</v>
      </c>
      <c r="D273" s="107" t="s">
        <v>117</v>
      </c>
      <c r="E273" s="108">
        <v>-30</v>
      </c>
      <c r="F273" s="204">
        <f t="shared" si="15"/>
        <v>35.030000000002616</v>
      </c>
      <c r="G273" s="117">
        <f t="shared" si="16"/>
        <v>102777.64</v>
      </c>
      <c r="H273" s="118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>
        <v>-30</v>
      </c>
      <c r="V273" s="13"/>
      <c r="W273" s="13"/>
      <c r="X273" s="13"/>
      <c r="Y273" s="13"/>
      <c r="Z273" s="13"/>
      <c r="AA273" s="13"/>
      <c r="AB273" s="13"/>
      <c r="AC273" s="14"/>
      <c r="AD273" s="128"/>
      <c r="AE273" s="128"/>
      <c r="AF273" s="128"/>
      <c r="AG273" s="128"/>
      <c r="AH273" s="128"/>
      <c r="AI273" s="128"/>
      <c r="AJ273" s="122"/>
      <c r="AK273" s="123"/>
    </row>
    <row r="274" spans="1:37" x14ac:dyDescent="0.3">
      <c r="A274" s="127">
        <v>43878</v>
      </c>
      <c r="B274" s="106" t="s">
        <v>127</v>
      </c>
      <c r="C274" s="106" t="s">
        <v>116</v>
      </c>
      <c r="D274" s="107" t="s">
        <v>117</v>
      </c>
      <c r="E274" s="108">
        <v>10</v>
      </c>
      <c r="F274" s="204">
        <f t="shared" si="15"/>
        <v>45.030000000002616</v>
      </c>
      <c r="G274" s="117">
        <f t="shared" si="16"/>
        <v>102777.64</v>
      </c>
      <c r="H274" s="118"/>
      <c r="I274" s="13"/>
      <c r="J274" s="13"/>
      <c r="K274" s="13">
        <v>10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28"/>
      <c r="AE274" s="128"/>
      <c r="AF274" s="128"/>
      <c r="AG274" s="128"/>
      <c r="AH274" s="128"/>
      <c r="AI274" s="128"/>
      <c r="AJ274" s="122"/>
      <c r="AK274" s="123"/>
    </row>
    <row r="275" spans="1:37" x14ac:dyDescent="0.3">
      <c r="A275" s="127">
        <v>43879</v>
      </c>
      <c r="B275" s="106" t="s">
        <v>574</v>
      </c>
      <c r="C275" s="106" t="s">
        <v>116</v>
      </c>
      <c r="D275" s="107" t="s">
        <v>117</v>
      </c>
      <c r="E275" s="108">
        <v>-11.18</v>
      </c>
      <c r="F275" s="204">
        <f t="shared" si="15"/>
        <v>33.850000000002616</v>
      </c>
      <c r="G275" s="117">
        <f t="shared" si="16"/>
        <v>102777.64</v>
      </c>
      <c r="H275" s="118"/>
      <c r="I275" s="13"/>
      <c r="J275" s="13"/>
      <c r="K275" s="13"/>
      <c r="L275" s="13"/>
      <c r="M275" s="13"/>
      <c r="N275" s="13"/>
      <c r="O275" s="13"/>
      <c r="P275" s="13">
        <v>-11.18</v>
      </c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28"/>
      <c r="AE275" s="128"/>
      <c r="AF275" s="128"/>
      <c r="AG275" s="128"/>
      <c r="AH275" s="128"/>
      <c r="AI275" s="128"/>
      <c r="AJ275" s="122"/>
      <c r="AK275" s="123"/>
    </row>
    <row r="276" spans="1:37" x14ac:dyDescent="0.3">
      <c r="A276" s="127">
        <v>43879</v>
      </c>
      <c r="B276" s="106" t="s">
        <v>140</v>
      </c>
      <c r="C276" s="106" t="s">
        <v>116</v>
      </c>
      <c r="D276" s="107" t="s">
        <v>117</v>
      </c>
      <c r="E276" s="108">
        <v>100</v>
      </c>
      <c r="F276" s="204">
        <f t="shared" si="15"/>
        <v>133.85000000000261</v>
      </c>
      <c r="G276" s="117">
        <f t="shared" si="16"/>
        <v>102777.64</v>
      </c>
      <c r="H276" s="118">
        <v>100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28"/>
      <c r="AE276" s="128"/>
      <c r="AF276" s="128"/>
      <c r="AG276" s="128"/>
      <c r="AH276" s="128"/>
      <c r="AI276" s="128"/>
      <c r="AJ276" s="122"/>
      <c r="AK276" s="123"/>
    </row>
    <row r="277" spans="1:37" x14ac:dyDescent="0.3">
      <c r="A277" s="127">
        <v>43879</v>
      </c>
      <c r="B277" s="134" t="s">
        <v>575</v>
      </c>
      <c r="C277" s="106" t="s">
        <v>116</v>
      </c>
      <c r="D277" s="107" t="s">
        <v>117</v>
      </c>
      <c r="E277" s="108">
        <v>-80</v>
      </c>
      <c r="F277" s="204">
        <f t="shared" si="15"/>
        <v>53.850000000002609</v>
      </c>
      <c r="G277" s="117">
        <f t="shared" si="16"/>
        <v>102777.64</v>
      </c>
      <c r="H277" s="118"/>
      <c r="I277" s="13"/>
      <c r="J277" s="13"/>
      <c r="K277" s="13"/>
      <c r="L277" s="13"/>
      <c r="M277" s="13"/>
      <c r="N277" s="13"/>
      <c r="O277" s="13"/>
      <c r="P277" s="13"/>
      <c r="Q277" s="13">
        <v>-80</v>
      </c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28"/>
      <c r="AE277" s="128"/>
      <c r="AF277" s="128"/>
      <c r="AG277" s="128"/>
      <c r="AH277" s="128"/>
      <c r="AI277" s="128"/>
      <c r="AJ277" s="122"/>
      <c r="AK277" s="123"/>
    </row>
    <row r="278" spans="1:37" x14ac:dyDescent="0.3">
      <c r="A278" s="127">
        <v>43879</v>
      </c>
      <c r="B278" s="106" t="s">
        <v>107</v>
      </c>
      <c r="C278" s="106" t="s">
        <v>116</v>
      </c>
      <c r="D278" s="129" t="s">
        <v>117</v>
      </c>
      <c r="E278" s="108">
        <v>1000</v>
      </c>
      <c r="F278" s="204">
        <f t="shared" si="15"/>
        <v>1053.8500000000026</v>
      </c>
      <c r="G278" s="117">
        <f t="shared" si="16"/>
        <v>101777.64</v>
      </c>
      <c r="H278" s="118">
        <v>1000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28"/>
      <c r="AE278" s="128">
        <v>-1000</v>
      </c>
      <c r="AF278" s="128"/>
      <c r="AG278" s="128"/>
      <c r="AH278" s="128"/>
      <c r="AI278" s="128"/>
      <c r="AJ278" s="122"/>
      <c r="AK278" s="123"/>
    </row>
    <row r="279" spans="1:37" x14ac:dyDescent="0.3">
      <c r="A279" s="127">
        <v>43881</v>
      </c>
      <c r="B279" s="106" t="s">
        <v>576</v>
      </c>
      <c r="C279" s="106" t="s">
        <v>116</v>
      </c>
      <c r="D279" s="107" t="s">
        <v>117</v>
      </c>
      <c r="E279" s="108">
        <v>-30</v>
      </c>
      <c r="F279" s="204">
        <f t="shared" si="15"/>
        <v>1023.8500000000026</v>
      </c>
      <c r="G279" s="117">
        <f t="shared" si="16"/>
        <v>101777.64</v>
      </c>
      <c r="H279" s="118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>
        <v>-30</v>
      </c>
      <c r="V279" s="13"/>
      <c r="W279" s="13"/>
      <c r="X279" s="13"/>
      <c r="Y279" s="13"/>
      <c r="Z279" s="13"/>
      <c r="AA279" s="13"/>
      <c r="AB279" s="13"/>
      <c r="AC279" s="14"/>
      <c r="AD279" s="128"/>
      <c r="AE279" s="128"/>
      <c r="AF279" s="128"/>
      <c r="AG279" s="128"/>
      <c r="AH279" s="128"/>
      <c r="AI279" s="128"/>
      <c r="AJ279" s="122"/>
      <c r="AK279" s="123"/>
    </row>
    <row r="280" spans="1:37" x14ac:dyDescent="0.3">
      <c r="A280" s="127">
        <v>43881</v>
      </c>
      <c r="B280" s="106" t="s">
        <v>155</v>
      </c>
      <c r="C280" s="106" t="s">
        <v>116</v>
      </c>
      <c r="D280" s="107" t="s">
        <v>117</v>
      </c>
      <c r="E280" s="108">
        <v>-100</v>
      </c>
      <c r="F280" s="204">
        <f t="shared" si="15"/>
        <v>923.85000000000264</v>
      </c>
      <c r="G280" s="117">
        <f t="shared" si="16"/>
        <v>101777.64</v>
      </c>
      <c r="H280" s="118">
        <v>-100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28"/>
      <c r="AE280" s="128"/>
      <c r="AF280" s="128"/>
      <c r="AG280" s="128"/>
      <c r="AH280" s="128"/>
      <c r="AI280" s="128"/>
      <c r="AJ280" s="122"/>
      <c r="AK280" s="123"/>
    </row>
    <row r="281" spans="1:37" x14ac:dyDescent="0.3">
      <c r="A281" s="127">
        <v>43882</v>
      </c>
      <c r="B281" s="106" t="s">
        <v>483</v>
      </c>
      <c r="C281" s="106" t="s">
        <v>116</v>
      </c>
      <c r="D281" s="107" t="s">
        <v>117</v>
      </c>
      <c r="E281" s="108">
        <v>10</v>
      </c>
      <c r="F281" s="204">
        <f t="shared" si="15"/>
        <v>933.85000000000264</v>
      </c>
      <c r="G281" s="117">
        <f t="shared" si="16"/>
        <v>101777.64</v>
      </c>
      <c r="H281" s="118"/>
      <c r="I281" s="13"/>
      <c r="J281" s="13">
        <v>10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28"/>
      <c r="AE281" s="128"/>
      <c r="AF281" s="128"/>
      <c r="AG281" s="128"/>
      <c r="AH281" s="128"/>
      <c r="AI281" s="128"/>
      <c r="AJ281" s="122"/>
      <c r="AK281" s="123"/>
    </row>
    <row r="282" spans="1:37" x14ac:dyDescent="0.3">
      <c r="A282" s="127">
        <v>43884</v>
      </c>
      <c r="B282" s="106" t="s">
        <v>577</v>
      </c>
      <c r="C282" s="106" t="s">
        <v>116</v>
      </c>
      <c r="D282" s="107" t="s">
        <v>117</v>
      </c>
      <c r="E282" s="108">
        <v>120</v>
      </c>
      <c r="F282" s="204">
        <f t="shared" si="15"/>
        <v>1053.8500000000026</v>
      </c>
      <c r="G282" s="117">
        <f t="shared" si="16"/>
        <v>101777.64</v>
      </c>
      <c r="H282" s="118"/>
      <c r="I282" s="13"/>
      <c r="J282" s="13"/>
      <c r="K282" s="13"/>
      <c r="L282" s="13"/>
      <c r="M282" s="13"/>
      <c r="N282" s="13"/>
      <c r="O282" s="13"/>
      <c r="P282" s="13"/>
      <c r="Q282" s="13">
        <v>120</v>
      </c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28"/>
      <c r="AE282" s="128"/>
      <c r="AF282" s="128"/>
      <c r="AG282" s="128"/>
      <c r="AH282" s="128"/>
      <c r="AI282" s="128"/>
      <c r="AJ282" s="122"/>
      <c r="AK282" s="123"/>
    </row>
    <row r="283" spans="1:37" x14ac:dyDescent="0.3">
      <c r="A283" s="127">
        <v>43885</v>
      </c>
      <c r="B283" s="106" t="s">
        <v>578</v>
      </c>
      <c r="C283" s="106" t="s">
        <v>116</v>
      </c>
      <c r="D283" s="107" t="s">
        <v>117</v>
      </c>
      <c r="E283" s="108">
        <v>-50</v>
      </c>
      <c r="F283" s="204">
        <f t="shared" si="15"/>
        <v>1003.8500000000026</v>
      </c>
      <c r="G283" s="117">
        <f t="shared" si="16"/>
        <v>101777.64</v>
      </c>
      <c r="H283" s="118"/>
      <c r="I283" s="13"/>
      <c r="J283" s="13"/>
      <c r="K283" s="13"/>
      <c r="L283" s="13"/>
      <c r="M283" s="13"/>
      <c r="N283" s="13"/>
      <c r="O283" s="13"/>
      <c r="P283" s="13"/>
      <c r="Q283" s="13">
        <v>-50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28"/>
      <c r="AE283" s="128"/>
      <c r="AF283" s="128"/>
      <c r="AG283" s="128"/>
      <c r="AH283" s="128"/>
      <c r="AI283" s="128"/>
      <c r="AJ283" s="122"/>
      <c r="AK283" s="123"/>
    </row>
    <row r="284" spans="1:37" x14ac:dyDescent="0.3">
      <c r="A284" s="127">
        <v>43885</v>
      </c>
      <c r="B284" s="106" t="s">
        <v>579</v>
      </c>
      <c r="C284" s="106" t="s">
        <v>116</v>
      </c>
      <c r="D284" s="107" t="s">
        <v>117</v>
      </c>
      <c r="E284" s="108">
        <v>39</v>
      </c>
      <c r="F284" s="204">
        <f t="shared" si="15"/>
        <v>1042.8500000000026</v>
      </c>
      <c r="G284" s="117">
        <f t="shared" si="16"/>
        <v>101777.64</v>
      </c>
      <c r="H284" s="118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39</v>
      </c>
      <c r="V284" s="13"/>
      <c r="W284" s="13"/>
      <c r="X284" s="13"/>
      <c r="Y284" s="13"/>
      <c r="Z284" s="13"/>
      <c r="AA284" s="13"/>
      <c r="AB284" s="13"/>
      <c r="AC284" s="14"/>
      <c r="AD284" s="128"/>
      <c r="AE284" s="128"/>
      <c r="AF284" s="128"/>
      <c r="AG284" s="128"/>
      <c r="AH284" s="128"/>
      <c r="AI284" s="128"/>
      <c r="AJ284" s="122"/>
      <c r="AK284" s="123"/>
    </row>
    <row r="285" spans="1:37" x14ac:dyDescent="0.3">
      <c r="A285" s="127">
        <v>43888</v>
      </c>
      <c r="B285" s="106" t="s">
        <v>580</v>
      </c>
      <c r="C285" s="106" t="s">
        <v>116</v>
      </c>
      <c r="D285" s="107" t="s">
        <v>117</v>
      </c>
      <c r="E285" s="108">
        <v>205</v>
      </c>
      <c r="F285" s="204">
        <f t="shared" si="15"/>
        <v>1247.8500000000026</v>
      </c>
      <c r="G285" s="117">
        <f t="shared" si="16"/>
        <v>101777.64</v>
      </c>
      <c r="H285" s="118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>
        <v>205</v>
      </c>
      <c r="AB285" s="13"/>
      <c r="AC285" s="14"/>
      <c r="AD285" s="128"/>
      <c r="AE285" s="128"/>
      <c r="AF285" s="128"/>
      <c r="AG285" s="128"/>
      <c r="AH285" s="128"/>
      <c r="AI285" s="128"/>
      <c r="AJ285" s="122"/>
      <c r="AK285" s="123"/>
    </row>
    <row r="286" spans="1:37" x14ac:dyDescent="0.3">
      <c r="A286" s="127">
        <v>43888</v>
      </c>
      <c r="B286" s="106" t="s">
        <v>581</v>
      </c>
      <c r="C286" s="106" t="s">
        <v>116</v>
      </c>
      <c r="D286" s="107" t="s">
        <v>117</v>
      </c>
      <c r="E286" s="108">
        <v>5</v>
      </c>
      <c r="F286" s="204">
        <f t="shared" si="15"/>
        <v>1252.8500000000026</v>
      </c>
      <c r="G286" s="117">
        <f t="shared" si="16"/>
        <v>101777.64</v>
      </c>
      <c r="H286" s="118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>
        <v>5</v>
      </c>
      <c r="X286" s="13"/>
      <c r="Y286" s="13"/>
      <c r="Z286" s="13"/>
      <c r="AA286" s="13"/>
      <c r="AB286" s="13"/>
      <c r="AC286" s="14"/>
      <c r="AD286" s="128"/>
      <c r="AE286" s="128"/>
      <c r="AF286" s="128"/>
      <c r="AG286" s="128"/>
      <c r="AH286" s="128"/>
      <c r="AI286" s="128"/>
      <c r="AJ286" s="122"/>
      <c r="AK286" s="123"/>
    </row>
    <row r="287" spans="1:37" x14ac:dyDescent="0.3">
      <c r="A287" s="127">
        <v>43889</v>
      </c>
      <c r="B287" s="106" t="s">
        <v>582</v>
      </c>
      <c r="C287" s="106" t="s">
        <v>116</v>
      </c>
      <c r="D287" s="107" t="s">
        <v>117</v>
      </c>
      <c r="E287" s="108">
        <v>-44.95</v>
      </c>
      <c r="F287" s="204">
        <f t="shared" si="15"/>
        <v>1207.9000000000026</v>
      </c>
      <c r="G287" s="117">
        <f t="shared" si="16"/>
        <v>101777.64</v>
      </c>
      <c r="H287" s="118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>
        <v>-44.95</v>
      </c>
      <c r="AC287" s="14"/>
      <c r="AD287" s="128"/>
      <c r="AE287" s="128"/>
      <c r="AF287" s="128"/>
      <c r="AG287" s="128"/>
      <c r="AH287" s="128"/>
      <c r="AI287" s="128"/>
      <c r="AJ287" s="122"/>
      <c r="AK287" s="123"/>
    </row>
    <row r="288" spans="1:37" x14ac:dyDescent="0.3">
      <c r="A288" s="127">
        <v>43889</v>
      </c>
      <c r="B288" s="106" t="s">
        <v>583</v>
      </c>
      <c r="C288" s="106" t="s">
        <v>116</v>
      </c>
      <c r="D288" s="107" t="s">
        <v>117</v>
      </c>
      <c r="E288" s="108">
        <v>-7</v>
      </c>
      <c r="F288" s="204">
        <f t="shared" si="15"/>
        <v>1200.9000000000026</v>
      </c>
      <c r="G288" s="117">
        <f t="shared" si="16"/>
        <v>101777.64</v>
      </c>
      <c r="H288" s="118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>
        <v>-7</v>
      </c>
      <c r="Z288" s="13"/>
      <c r="AA288" s="13"/>
      <c r="AB288" s="13"/>
      <c r="AC288" s="14"/>
      <c r="AD288" s="128"/>
      <c r="AE288" s="128"/>
      <c r="AF288" s="128"/>
      <c r="AG288" s="128"/>
      <c r="AH288" s="128"/>
      <c r="AI288" s="128"/>
      <c r="AJ288" s="122"/>
      <c r="AK288" s="123"/>
    </row>
    <row r="289" spans="1:37" x14ac:dyDescent="0.3">
      <c r="A289" s="127">
        <v>43890</v>
      </c>
      <c r="B289" s="106" t="s">
        <v>584</v>
      </c>
      <c r="C289" s="106" t="s">
        <v>116</v>
      </c>
      <c r="D289" s="107" t="s">
        <v>117</v>
      </c>
      <c r="E289" s="108">
        <v>-30</v>
      </c>
      <c r="F289" s="204">
        <f t="shared" si="15"/>
        <v>1170.9000000000026</v>
      </c>
      <c r="G289" s="117">
        <f t="shared" si="16"/>
        <v>101777.64</v>
      </c>
      <c r="H289" s="118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>
        <v>-30</v>
      </c>
      <c r="X289" s="13"/>
      <c r="Y289" s="13"/>
      <c r="Z289" s="13"/>
      <c r="AA289" s="13"/>
      <c r="AB289" s="13"/>
      <c r="AC289" s="14"/>
      <c r="AD289" s="128"/>
      <c r="AE289" s="128"/>
      <c r="AF289" s="128"/>
      <c r="AG289" s="128"/>
      <c r="AH289" s="128"/>
      <c r="AI289" s="128"/>
      <c r="AJ289" s="122"/>
      <c r="AK289" s="123"/>
    </row>
    <row r="290" spans="1:37" x14ac:dyDescent="0.3">
      <c r="A290" s="127">
        <v>43890</v>
      </c>
      <c r="B290" s="106" t="s">
        <v>585</v>
      </c>
      <c r="C290" s="106" t="s">
        <v>116</v>
      </c>
      <c r="D290" s="107" t="s">
        <v>117</v>
      </c>
      <c r="E290" s="108">
        <v>-4.49</v>
      </c>
      <c r="F290" s="204">
        <f t="shared" si="15"/>
        <v>1166.4100000000026</v>
      </c>
      <c r="G290" s="117">
        <f t="shared" si="16"/>
        <v>101777.64</v>
      </c>
      <c r="H290" s="118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>
        <v>-4.49</v>
      </c>
      <c r="X290" s="13"/>
      <c r="Y290" s="13"/>
      <c r="Z290" s="13"/>
      <c r="AA290" s="13"/>
      <c r="AB290" s="13"/>
      <c r="AC290" s="14"/>
      <c r="AD290" s="128"/>
      <c r="AE290" s="128"/>
      <c r="AF290" s="128"/>
      <c r="AG290" s="128"/>
      <c r="AH290" s="128"/>
      <c r="AI290" s="128"/>
      <c r="AJ290" s="122"/>
      <c r="AK290" s="123"/>
    </row>
    <row r="291" spans="1:37" x14ac:dyDescent="0.3">
      <c r="A291" s="127">
        <v>43891</v>
      </c>
      <c r="B291" s="106" t="s">
        <v>586</v>
      </c>
      <c r="C291" s="106" t="s">
        <v>116</v>
      </c>
      <c r="D291" s="107" t="s">
        <v>117</v>
      </c>
      <c r="E291" s="108">
        <v>-26.98</v>
      </c>
      <c r="F291" s="204">
        <f t="shared" si="15"/>
        <v>1139.4300000000026</v>
      </c>
      <c r="G291" s="117">
        <f t="shared" si="16"/>
        <v>101777.64</v>
      </c>
      <c r="H291" s="118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>
        <v>-26.98</v>
      </c>
      <c r="X291" s="13"/>
      <c r="Y291" s="13"/>
      <c r="Z291" s="13"/>
      <c r="AA291" s="13"/>
      <c r="AB291" s="13"/>
      <c r="AC291" s="14"/>
      <c r="AD291" s="128"/>
      <c r="AE291" s="128"/>
      <c r="AF291" s="128"/>
      <c r="AG291" s="128"/>
      <c r="AH291" s="128"/>
      <c r="AI291" s="128"/>
      <c r="AJ291" s="122"/>
      <c r="AK291" s="123"/>
    </row>
    <row r="292" spans="1:37" x14ac:dyDescent="0.3">
      <c r="A292" s="127">
        <v>43892</v>
      </c>
      <c r="B292" s="106" t="s">
        <v>587</v>
      </c>
      <c r="C292" s="106" t="s">
        <v>116</v>
      </c>
      <c r="D292" s="107" t="s">
        <v>117</v>
      </c>
      <c r="E292" s="108">
        <v>-84.98</v>
      </c>
      <c r="F292" s="204">
        <f t="shared" si="15"/>
        <v>1054.4500000000025</v>
      </c>
      <c r="G292" s="117">
        <f t="shared" si="16"/>
        <v>101777.64</v>
      </c>
      <c r="H292" s="118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>
        <v>-84.98</v>
      </c>
      <c r="V292" s="13"/>
      <c r="W292" s="13"/>
      <c r="X292" s="13"/>
      <c r="Y292" s="13"/>
      <c r="Z292" s="13"/>
      <c r="AA292" s="13"/>
      <c r="AB292" s="13"/>
      <c r="AC292" s="14"/>
      <c r="AD292" s="128"/>
      <c r="AE292" s="128"/>
      <c r="AF292" s="128"/>
      <c r="AG292" s="128"/>
      <c r="AH292" s="128"/>
      <c r="AI292" s="128"/>
      <c r="AJ292" s="122"/>
      <c r="AK292" s="123"/>
    </row>
    <row r="293" spans="1:37" x14ac:dyDescent="0.3">
      <c r="A293" s="127">
        <v>43893</v>
      </c>
      <c r="B293" s="106" t="s">
        <v>115</v>
      </c>
      <c r="C293" s="106" t="s">
        <v>116</v>
      </c>
      <c r="D293" s="107" t="s">
        <v>117</v>
      </c>
      <c r="E293" s="108">
        <v>10</v>
      </c>
      <c r="F293" s="204">
        <f t="shared" si="15"/>
        <v>1064.4500000000025</v>
      </c>
      <c r="G293" s="117">
        <f t="shared" si="16"/>
        <v>101777.64</v>
      </c>
      <c r="H293" s="118"/>
      <c r="I293" s="13"/>
      <c r="J293" s="13">
        <v>10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28"/>
      <c r="AE293" s="128"/>
      <c r="AF293" s="128"/>
      <c r="AG293" s="128"/>
      <c r="AH293" s="128"/>
      <c r="AI293" s="128"/>
      <c r="AJ293" s="122"/>
      <c r="AK293" s="123"/>
    </row>
    <row r="294" spans="1:37" x14ac:dyDescent="0.3">
      <c r="A294" s="127">
        <v>43893</v>
      </c>
      <c r="B294" s="108" t="s">
        <v>588</v>
      </c>
      <c r="C294" s="106" t="s">
        <v>116</v>
      </c>
      <c r="D294" s="107" t="s">
        <v>117</v>
      </c>
      <c r="E294" s="108">
        <v>-570</v>
      </c>
      <c r="F294" s="204">
        <f t="shared" si="15"/>
        <v>494.45000000000255</v>
      </c>
      <c r="G294" s="117">
        <f t="shared" si="16"/>
        <v>101777.64</v>
      </c>
      <c r="H294" s="118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>
        <v>-570</v>
      </c>
      <c r="V294" s="13"/>
      <c r="W294" s="13"/>
      <c r="X294" s="13"/>
      <c r="Y294" s="13"/>
      <c r="Z294" s="13"/>
      <c r="AA294" s="13"/>
      <c r="AB294" s="13"/>
      <c r="AC294" s="14"/>
      <c r="AD294" s="128"/>
      <c r="AE294" s="128"/>
      <c r="AF294" s="128"/>
      <c r="AG294" s="128"/>
      <c r="AH294" s="128"/>
      <c r="AI294" s="128"/>
      <c r="AJ294" s="122"/>
      <c r="AK294" s="123"/>
    </row>
    <row r="295" spans="1:37" x14ac:dyDescent="0.3">
      <c r="A295" s="127">
        <v>43893</v>
      </c>
      <c r="B295" s="106" t="s">
        <v>589</v>
      </c>
      <c r="C295" s="106" t="s">
        <v>116</v>
      </c>
      <c r="D295" s="107" t="s">
        <v>117</v>
      </c>
      <c r="E295" s="108">
        <v>-118.52</v>
      </c>
      <c r="F295" s="204">
        <f t="shared" si="15"/>
        <v>375.93000000000256</v>
      </c>
      <c r="G295" s="117">
        <f t="shared" si="16"/>
        <v>101777.64</v>
      </c>
      <c r="H295" s="118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>
        <v>-118.52</v>
      </c>
      <c r="X295" s="13"/>
      <c r="Y295" s="13"/>
      <c r="Z295" s="13"/>
      <c r="AA295" s="13"/>
      <c r="AB295" s="13"/>
      <c r="AC295" s="14"/>
      <c r="AD295" s="128"/>
      <c r="AE295" s="128"/>
      <c r="AF295" s="128"/>
      <c r="AG295" s="128"/>
      <c r="AH295" s="128"/>
      <c r="AI295" s="128"/>
      <c r="AJ295" s="122"/>
      <c r="AK295" s="123"/>
    </row>
    <row r="296" spans="1:37" x14ac:dyDescent="0.3">
      <c r="A296" s="127">
        <v>43894</v>
      </c>
      <c r="B296" s="106" t="s">
        <v>590</v>
      </c>
      <c r="C296" s="106" t="s">
        <v>116</v>
      </c>
      <c r="D296" s="107" t="s">
        <v>117</v>
      </c>
      <c r="E296" s="108">
        <v>-59</v>
      </c>
      <c r="F296" s="204">
        <f t="shared" si="15"/>
        <v>316.93000000000256</v>
      </c>
      <c r="G296" s="117">
        <f t="shared" si="16"/>
        <v>101777.64</v>
      </c>
      <c r="H296" s="118"/>
      <c r="I296" s="13"/>
      <c r="J296" s="13"/>
      <c r="K296" s="13"/>
      <c r="L296" s="13"/>
      <c r="M296" s="13"/>
      <c r="N296" s="13"/>
      <c r="O296" s="13">
        <v>-59</v>
      </c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28"/>
      <c r="AE296" s="128"/>
      <c r="AF296" s="128"/>
      <c r="AG296" s="128"/>
      <c r="AH296" s="128"/>
      <c r="AI296" s="128"/>
      <c r="AJ296" s="122"/>
      <c r="AK296" s="132"/>
    </row>
    <row r="297" spans="1:37" x14ac:dyDescent="0.3">
      <c r="A297" s="127">
        <v>43894</v>
      </c>
      <c r="B297" s="106" t="s">
        <v>591</v>
      </c>
      <c r="C297" s="106" t="s">
        <v>116</v>
      </c>
      <c r="D297" s="107" t="s">
        <v>117</v>
      </c>
      <c r="E297" s="108">
        <v>-12</v>
      </c>
      <c r="F297" s="204">
        <f t="shared" si="15"/>
        <v>304.93000000000256</v>
      </c>
      <c r="G297" s="117">
        <f t="shared" si="16"/>
        <v>101777.64</v>
      </c>
      <c r="H297" s="118"/>
      <c r="I297" s="13"/>
      <c r="J297" s="13"/>
      <c r="K297" s="13"/>
      <c r="L297" s="13"/>
      <c r="M297" s="13"/>
      <c r="N297" s="13"/>
      <c r="O297" s="13"/>
      <c r="P297" s="13"/>
      <c r="Q297" s="13">
        <v>-12</v>
      </c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28"/>
      <c r="AE297" s="128"/>
      <c r="AF297" s="128"/>
      <c r="AG297" s="128"/>
      <c r="AH297" s="128"/>
      <c r="AI297" s="128"/>
      <c r="AJ297" s="122"/>
      <c r="AK297" s="123"/>
    </row>
    <row r="298" spans="1:37" x14ac:dyDescent="0.3">
      <c r="A298" s="127">
        <v>43894</v>
      </c>
      <c r="B298" s="106" t="s">
        <v>592</v>
      </c>
      <c r="C298" s="106" t="s">
        <v>116</v>
      </c>
      <c r="D298" s="107" t="s">
        <v>117</v>
      </c>
      <c r="E298" s="108">
        <v>200</v>
      </c>
      <c r="F298" s="204">
        <f t="shared" si="15"/>
        <v>504.93000000000256</v>
      </c>
      <c r="G298" s="117">
        <f t="shared" si="16"/>
        <v>101777.64</v>
      </c>
      <c r="H298" s="118">
        <v>200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28"/>
      <c r="AE298" s="128"/>
      <c r="AF298" s="128"/>
      <c r="AG298" s="128"/>
      <c r="AH298" s="128"/>
      <c r="AI298" s="128"/>
      <c r="AJ298" s="122"/>
      <c r="AK298" s="123"/>
    </row>
    <row r="299" spans="1:37" x14ac:dyDescent="0.3">
      <c r="A299" s="127">
        <v>43894</v>
      </c>
      <c r="B299" s="106" t="s">
        <v>593</v>
      </c>
      <c r="C299" s="106" t="s">
        <v>116</v>
      </c>
      <c r="D299" s="107" t="s">
        <v>117</v>
      </c>
      <c r="E299" s="108">
        <v>-381</v>
      </c>
      <c r="F299" s="204">
        <f t="shared" si="15"/>
        <v>123.93000000000256</v>
      </c>
      <c r="G299" s="117">
        <f t="shared" si="16"/>
        <v>101777.64</v>
      </c>
      <c r="H299" s="118"/>
      <c r="I299" s="13"/>
      <c r="J299" s="13"/>
      <c r="K299" s="13"/>
      <c r="L299" s="13"/>
      <c r="M299" s="13"/>
      <c r="N299" s="13"/>
      <c r="O299" s="13"/>
      <c r="P299" s="13"/>
      <c r="Q299" s="13">
        <v>-381</v>
      </c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4"/>
      <c r="AD299" s="128"/>
      <c r="AE299" s="128"/>
      <c r="AF299" s="128"/>
      <c r="AG299" s="128"/>
      <c r="AH299" s="128"/>
      <c r="AI299" s="128"/>
      <c r="AJ299" s="122"/>
      <c r="AK299" s="123"/>
    </row>
    <row r="300" spans="1:37" x14ac:dyDescent="0.3">
      <c r="A300" s="127">
        <v>43898</v>
      </c>
      <c r="B300" s="106" t="s">
        <v>595</v>
      </c>
      <c r="C300" s="106" t="s">
        <v>116</v>
      </c>
      <c r="D300" s="107" t="s">
        <v>117</v>
      </c>
      <c r="E300" s="108">
        <v>120</v>
      </c>
      <c r="F300" s="204">
        <f t="shared" si="15"/>
        <v>243.93000000000256</v>
      </c>
      <c r="G300" s="117">
        <f t="shared" si="16"/>
        <v>101777.64</v>
      </c>
      <c r="H300" s="118"/>
      <c r="I300" s="13"/>
      <c r="J300" s="13"/>
      <c r="K300" s="13"/>
      <c r="L300" s="13"/>
      <c r="M300" s="13"/>
      <c r="N300" s="13"/>
      <c r="O300" s="13"/>
      <c r="P300" s="13"/>
      <c r="Q300" s="13">
        <v>120</v>
      </c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4"/>
      <c r="AD300" s="128"/>
      <c r="AE300" s="128"/>
      <c r="AF300" s="128"/>
      <c r="AG300" s="128"/>
      <c r="AH300" s="128"/>
      <c r="AI300" s="128"/>
      <c r="AJ300" s="122"/>
      <c r="AK300" s="123"/>
    </row>
    <row r="301" spans="1:37" s="140" customFormat="1" x14ac:dyDescent="0.3">
      <c r="A301" s="133">
        <v>43899</v>
      </c>
      <c r="B301" s="134" t="s">
        <v>605</v>
      </c>
      <c r="C301" s="106" t="s">
        <v>116</v>
      </c>
      <c r="D301" s="58" t="s">
        <v>117</v>
      </c>
      <c r="E301" s="59">
        <v>66</v>
      </c>
      <c r="F301" s="204">
        <f t="shared" si="15"/>
        <v>309.93000000000256</v>
      </c>
      <c r="G301" s="117">
        <f t="shared" si="16"/>
        <v>101777.64</v>
      </c>
      <c r="H301" s="135"/>
      <c r="I301" s="136"/>
      <c r="J301" s="136"/>
      <c r="K301" s="136"/>
      <c r="L301" s="136"/>
      <c r="M301" s="136"/>
      <c r="N301" s="136"/>
      <c r="O301" s="136"/>
      <c r="P301" s="136"/>
      <c r="Q301" s="136">
        <v>66</v>
      </c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7"/>
      <c r="AD301" s="138"/>
      <c r="AE301" s="138"/>
      <c r="AF301" s="138"/>
      <c r="AG301" s="138"/>
      <c r="AH301" s="138"/>
      <c r="AI301" s="138"/>
      <c r="AJ301" s="122"/>
      <c r="AK301" s="139"/>
    </row>
    <row r="302" spans="1:37" x14ac:dyDescent="0.3">
      <c r="A302" s="133">
        <v>43899</v>
      </c>
      <c r="B302" s="106" t="s">
        <v>596</v>
      </c>
      <c r="C302" s="106" t="s">
        <v>116</v>
      </c>
      <c r="D302" s="107" t="s">
        <v>117</v>
      </c>
      <c r="E302" s="108">
        <v>127</v>
      </c>
      <c r="F302" s="204">
        <f t="shared" si="15"/>
        <v>436.93000000000256</v>
      </c>
      <c r="G302" s="117">
        <f t="shared" si="16"/>
        <v>101777.64</v>
      </c>
      <c r="H302" s="118"/>
      <c r="I302" s="13"/>
      <c r="J302" s="13"/>
      <c r="K302" s="13">
        <v>127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4"/>
      <c r="AD302" s="128"/>
      <c r="AE302" s="128"/>
      <c r="AF302" s="128"/>
      <c r="AG302" s="128"/>
      <c r="AH302" s="128"/>
      <c r="AI302" s="128"/>
      <c r="AJ302" s="122"/>
      <c r="AK302" s="123"/>
    </row>
    <row r="303" spans="1:37" x14ac:dyDescent="0.3">
      <c r="A303" s="133">
        <v>43899</v>
      </c>
      <c r="B303" s="71" t="s">
        <v>597</v>
      </c>
      <c r="C303" s="106" t="s">
        <v>116</v>
      </c>
      <c r="D303" s="107" t="s">
        <v>117</v>
      </c>
      <c r="E303" s="108">
        <v>5</v>
      </c>
      <c r="F303" s="204">
        <f t="shared" si="15"/>
        <v>441.93000000000256</v>
      </c>
      <c r="G303" s="117">
        <f t="shared" si="16"/>
        <v>101777.64</v>
      </c>
      <c r="H303" s="118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>
        <v>5</v>
      </c>
      <c r="Z303" s="13"/>
      <c r="AA303" s="13"/>
      <c r="AB303" s="13"/>
      <c r="AC303" s="14"/>
      <c r="AD303" s="128"/>
      <c r="AE303" s="128"/>
      <c r="AF303" s="128"/>
      <c r="AG303" s="128"/>
      <c r="AH303" s="128"/>
      <c r="AI303" s="128"/>
      <c r="AJ303" s="122"/>
      <c r="AK303" s="123"/>
    </row>
    <row r="304" spans="1:37" x14ac:dyDescent="0.3">
      <c r="A304" s="133">
        <v>43899</v>
      </c>
      <c r="B304" s="71" t="s">
        <v>598</v>
      </c>
      <c r="C304" s="106" t="s">
        <v>116</v>
      </c>
      <c r="D304" s="107" t="s">
        <v>117</v>
      </c>
      <c r="E304" s="108">
        <v>-74.56</v>
      </c>
      <c r="F304" s="204">
        <f t="shared" si="15"/>
        <v>367.37000000000256</v>
      </c>
      <c r="G304" s="117">
        <f t="shared" si="16"/>
        <v>101777.64</v>
      </c>
      <c r="H304" s="118"/>
      <c r="I304" s="13"/>
      <c r="J304" s="13"/>
      <c r="K304" s="13"/>
      <c r="L304" s="13"/>
      <c r="M304" s="13"/>
      <c r="N304" s="13"/>
      <c r="O304" s="13"/>
      <c r="P304" s="13">
        <v>-74.56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4"/>
      <c r="AD304" s="128"/>
      <c r="AE304" s="128"/>
      <c r="AF304" s="128"/>
      <c r="AG304" s="128"/>
      <c r="AH304" s="128"/>
      <c r="AI304" s="128"/>
      <c r="AJ304" s="122"/>
      <c r="AK304" s="123"/>
    </row>
    <row r="305" spans="1:37" x14ac:dyDescent="0.3">
      <c r="A305" s="127">
        <v>43900</v>
      </c>
      <c r="B305" s="106" t="s">
        <v>107</v>
      </c>
      <c r="C305" s="106" t="s">
        <v>116</v>
      </c>
      <c r="D305" s="107" t="s">
        <v>117</v>
      </c>
      <c r="E305" s="108">
        <v>2000</v>
      </c>
      <c r="F305" s="204">
        <f t="shared" si="15"/>
        <v>2367.3700000000026</v>
      </c>
      <c r="G305" s="117">
        <f t="shared" si="16"/>
        <v>101777.64</v>
      </c>
      <c r="H305" s="118"/>
      <c r="I305" s="13"/>
      <c r="J305" s="13"/>
      <c r="K305" s="13"/>
      <c r="L305" s="13">
        <v>2000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4"/>
      <c r="AD305" s="128"/>
      <c r="AE305" s="128"/>
      <c r="AF305" s="128"/>
      <c r="AG305" s="128"/>
      <c r="AH305" s="128"/>
      <c r="AI305" s="128"/>
      <c r="AJ305" s="122"/>
      <c r="AK305" s="123"/>
    </row>
    <row r="306" spans="1:37" x14ac:dyDescent="0.3">
      <c r="A306" s="127">
        <v>43900</v>
      </c>
      <c r="B306" s="106" t="s">
        <v>121</v>
      </c>
      <c r="C306" s="106" t="s">
        <v>116</v>
      </c>
      <c r="D306" s="107" t="s">
        <v>117</v>
      </c>
      <c r="E306" s="108">
        <v>-6</v>
      </c>
      <c r="F306" s="204">
        <f t="shared" si="15"/>
        <v>2361.3700000000026</v>
      </c>
      <c r="G306" s="117">
        <f t="shared" si="16"/>
        <v>101777.64</v>
      </c>
      <c r="H306" s="118"/>
      <c r="I306" s="13"/>
      <c r="J306" s="13"/>
      <c r="K306" s="13"/>
      <c r="L306" s="13"/>
      <c r="M306" s="13">
        <v>-6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4"/>
      <c r="AD306" s="128"/>
      <c r="AE306" s="128"/>
      <c r="AF306" s="128"/>
      <c r="AG306" s="128"/>
      <c r="AH306" s="128"/>
      <c r="AI306" s="128"/>
      <c r="AJ306" s="122"/>
      <c r="AK306" s="123"/>
    </row>
    <row r="307" spans="1:37" x14ac:dyDescent="0.3">
      <c r="A307" s="127">
        <v>43900</v>
      </c>
      <c r="B307" s="106" t="s">
        <v>599</v>
      </c>
      <c r="C307" s="106" t="s">
        <v>116</v>
      </c>
      <c r="D307" s="107" t="s">
        <v>117</v>
      </c>
      <c r="E307" s="108">
        <v>-200</v>
      </c>
      <c r="F307" s="204">
        <f t="shared" si="15"/>
        <v>2161.3700000000026</v>
      </c>
      <c r="G307" s="117">
        <f t="shared" si="16"/>
        <v>101777.64</v>
      </c>
      <c r="H307" s="118">
        <v>-200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4"/>
      <c r="AD307" s="128"/>
      <c r="AE307" s="128"/>
      <c r="AF307" s="128"/>
      <c r="AG307" s="128"/>
      <c r="AH307" s="128"/>
      <c r="AI307" s="128"/>
      <c r="AJ307" s="122"/>
      <c r="AK307" s="123"/>
    </row>
    <row r="308" spans="1:37" x14ac:dyDescent="0.3">
      <c r="A308" s="127">
        <v>43900</v>
      </c>
      <c r="B308" s="106" t="s">
        <v>600</v>
      </c>
      <c r="C308" s="106" t="s">
        <v>116</v>
      </c>
      <c r="D308" s="107" t="s">
        <v>117</v>
      </c>
      <c r="E308" s="108">
        <v>-585</v>
      </c>
      <c r="F308" s="204">
        <f t="shared" si="15"/>
        <v>1576.3700000000026</v>
      </c>
      <c r="G308" s="117">
        <f t="shared" si="16"/>
        <v>101777.64</v>
      </c>
      <c r="H308" s="118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>
        <v>-585</v>
      </c>
      <c r="V308" s="13"/>
      <c r="W308" s="13"/>
      <c r="X308" s="13"/>
      <c r="Y308" s="13"/>
      <c r="Z308" s="13"/>
      <c r="AA308" s="13"/>
      <c r="AB308" s="13"/>
      <c r="AC308" s="14"/>
      <c r="AD308" s="128"/>
      <c r="AE308" s="128"/>
      <c r="AF308" s="128"/>
      <c r="AG308" s="128"/>
      <c r="AH308" s="128"/>
      <c r="AI308" s="128"/>
      <c r="AJ308" s="122"/>
      <c r="AK308" s="123"/>
    </row>
    <row r="309" spans="1:37" x14ac:dyDescent="0.3">
      <c r="A309" s="127">
        <v>43900</v>
      </c>
      <c r="B309" s="106" t="s">
        <v>601</v>
      </c>
      <c r="C309" s="106" t="s">
        <v>116</v>
      </c>
      <c r="D309" s="107" t="s">
        <v>117</v>
      </c>
      <c r="E309" s="108">
        <v>-205.8</v>
      </c>
      <c r="F309" s="204">
        <f t="shared" ref="F309:F356" si="17">IF(E309=0,"",IF(D309&gt;0,IF(D309="CASH",F308,IF(D309="UNCASHED",F308,IF(D309="DONATION",F308,F308+E309))),F308))</f>
        <v>1370.5700000000027</v>
      </c>
      <c r="G309" s="117">
        <f t="shared" ref="G309:G356" si="18">IF(B309=0, " ", G308+SUM(AD309:AI309))</f>
        <v>101777.64</v>
      </c>
      <c r="H309" s="118"/>
      <c r="I309" s="13"/>
      <c r="J309" s="13"/>
      <c r="K309" s="13"/>
      <c r="L309" s="13"/>
      <c r="M309" s="13"/>
      <c r="N309" s="13"/>
      <c r="O309" s="13"/>
      <c r="P309" s="13">
        <v>-205.8</v>
      </c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4"/>
      <c r="AD309" s="128"/>
      <c r="AE309" s="128"/>
      <c r="AF309" s="128"/>
      <c r="AG309" s="128"/>
      <c r="AH309" s="128"/>
      <c r="AI309" s="128"/>
      <c r="AJ309" s="122"/>
      <c r="AK309" s="123"/>
    </row>
    <row r="310" spans="1:37" x14ac:dyDescent="0.3">
      <c r="A310" s="127">
        <v>43900</v>
      </c>
      <c r="B310" s="106" t="s">
        <v>602</v>
      </c>
      <c r="C310" s="106" t="s">
        <v>171</v>
      </c>
      <c r="D310" s="107" t="s">
        <v>117</v>
      </c>
      <c r="E310" s="108">
        <v>-195</v>
      </c>
      <c r="F310" s="204">
        <f t="shared" si="17"/>
        <v>1175.5700000000027</v>
      </c>
      <c r="G310" s="117">
        <f t="shared" si="18"/>
        <v>101777.64</v>
      </c>
      <c r="H310" s="118"/>
      <c r="I310" s="13"/>
      <c r="J310" s="13"/>
      <c r="K310" s="13"/>
      <c r="L310" s="13"/>
      <c r="M310" s="13"/>
      <c r="N310" s="13"/>
      <c r="O310" s="13"/>
      <c r="P310" s="13"/>
      <c r="Q310" s="13"/>
      <c r="R310" s="13">
        <v>-195</v>
      </c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4"/>
      <c r="AD310" s="128"/>
      <c r="AE310" s="128"/>
      <c r="AF310" s="128"/>
      <c r="AG310" s="128"/>
      <c r="AH310" s="128"/>
      <c r="AI310" s="128"/>
      <c r="AJ310" s="122"/>
      <c r="AK310" s="123"/>
    </row>
    <row r="311" spans="1:37" x14ac:dyDescent="0.3">
      <c r="A311" s="127">
        <v>43901</v>
      </c>
      <c r="B311" s="71" t="s">
        <v>603</v>
      </c>
      <c r="C311" s="106" t="s">
        <v>116</v>
      </c>
      <c r="D311" s="107" t="s">
        <v>117</v>
      </c>
      <c r="E311" s="108">
        <v>-420</v>
      </c>
      <c r="F311" s="204">
        <f t="shared" si="17"/>
        <v>755.57000000000266</v>
      </c>
      <c r="G311" s="117">
        <f t="shared" si="18"/>
        <v>101777.64</v>
      </c>
      <c r="H311" s="118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>
        <v>-420</v>
      </c>
      <c r="V311" s="13"/>
      <c r="W311" s="13"/>
      <c r="X311" s="13"/>
      <c r="Y311" s="13"/>
      <c r="Z311" s="13"/>
      <c r="AA311" s="13"/>
      <c r="AB311" s="13"/>
      <c r="AC311" s="14"/>
      <c r="AD311" s="128"/>
      <c r="AE311" s="128"/>
      <c r="AF311" s="128"/>
      <c r="AG311" s="128"/>
      <c r="AH311" s="128"/>
      <c r="AI311" s="128"/>
      <c r="AJ311" s="122"/>
      <c r="AK311" s="123"/>
    </row>
    <row r="312" spans="1:37" x14ac:dyDescent="0.3">
      <c r="A312" s="127">
        <v>43902</v>
      </c>
      <c r="B312" s="71" t="s">
        <v>604</v>
      </c>
      <c r="C312" s="106" t="s">
        <v>116</v>
      </c>
      <c r="D312" s="107" t="s">
        <v>117</v>
      </c>
      <c r="E312" s="108">
        <v>-33.6</v>
      </c>
      <c r="F312" s="204">
        <f t="shared" si="17"/>
        <v>721.97000000000264</v>
      </c>
      <c r="G312" s="117">
        <f t="shared" si="18"/>
        <v>101777.64</v>
      </c>
      <c r="H312" s="118"/>
      <c r="I312" s="13"/>
      <c r="J312" s="13"/>
      <c r="K312" s="13"/>
      <c r="L312" s="13"/>
      <c r="M312" s="13"/>
      <c r="N312" s="13"/>
      <c r="O312" s="13"/>
      <c r="P312" s="13">
        <v>-33.6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4"/>
      <c r="AD312" s="128"/>
      <c r="AE312" s="128"/>
      <c r="AF312" s="128"/>
      <c r="AG312" s="128"/>
      <c r="AH312" s="128"/>
      <c r="AI312" s="128"/>
      <c r="AJ312" s="122"/>
      <c r="AK312" s="123"/>
    </row>
    <row r="313" spans="1:37" x14ac:dyDescent="0.3">
      <c r="A313" s="127">
        <v>43906</v>
      </c>
      <c r="B313" s="71" t="s">
        <v>127</v>
      </c>
      <c r="C313" s="106" t="s">
        <v>116</v>
      </c>
      <c r="D313" s="107" t="s">
        <v>117</v>
      </c>
      <c r="E313" s="108">
        <v>10</v>
      </c>
      <c r="F313" s="204">
        <f t="shared" si="17"/>
        <v>731.97000000000264</v>
      </c>
      <c r="G313" s="117">
        <f t="shared" si="18"/>
        <v>101777.64</v>
      </c>
      <c r="H313" s="118"/>
      <c r="I313" s="13"/>
      <c r="J313" s="13"/>
      <c r="K313" s="13">
        <v>10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4"/>
      <c r="AD313" s="128"/>
      <c r="AE313" s="128"/>
      <c r="AF313" s="128"/>
      <c r="AG313" s="128"/>
      <c r="AH313" s="128"/>
      <c r="AI313" s="128"/>
      <c r="AJ313" s="122"/>
      <c r="AK313" s="123"/>
    </row>
    <row r="314" spans="1:37" x14ac:dyDescent="0.3">
      <c r="A314" s="127">
        <v>43910</v>
      </c>
      <c r="B314" s="71" t="s">
        <v>637</v>
      </c>
      <c r="C314" s="106" t="s">
        <v>171</v>
      </c>
      <c r="D314" s="107" t="s">
        <v>117</v>
      </c>
      <c r="E314" s="108">
        <v>-7</v>
      </c>
      <c r="F314" s="204">
        <f t="shared" si="17"/>
        <v>724.97000000000264</v>
      </c>
      <c r="G314" s="117">
        <f t="shared" si="18"/>
        <v>101777.64</v>
      </c>
      <c r="H314" s="118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>
        <v>-7</v>
      </c>
      <c r="Z314" s="13"/>
      <c r="AA314" s="13"/>
      <c r="AB314" s="13"/>
      <c r="AC314" s="14"/>
      <c r="AD314" s="128"/>
      <c r="AE314" s="128"/>
      <c r="AF314" s="128"/>
      <c r="AG314" s="128"/>
      <c r="AH314" s="128"/>
      <c r="AI314" s="128"/>
      <c r="AJ314" s="122"/>
      <c r="AK314" s="123"/>
    </row>
    <row r="315" spans="1:37" x14ac:dyDescent="0.3">
      <c r="A315" s="127">
        <v>43913</v>
      </c>
      <c r="B315" s="71" t="s">
        <v>483</v>
      </c>
      <c r="C315" s="106" t="s">
        <v>116</v>
      </c>
      <c r="D315" s="107" t="s">
        <v>117</v>
      </c>
      <c r="E315" s="108">
        <v>10</v>
      </c>
      <c r="F315" s="204">
        <f t="shared" si="17"/>
        <v>734.97000000000264</v>
      </c>
      <c r="G315" s="117">
        <f t="shared" si="18"/>
        <v>101777.64</v>
      </c>
      <c r="H315" s="118"/>
      <c r="I315" s="13"/>
      <c r="J315" s="13">
        <v>10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4"/>
      <c r="AD315" s="128"/>
      <c r="AE315" s="128"/>
      <c r="AF315" s="128"/>
      <c r="AG315" s="128"/>
      <c r="AH315" s="128"/>
      <c r="AI315" s="128"/>
      <c r="AJ315" s="122"/>
      <c r="AK315" s="123"/>
    </row>
    <row r="316" spans="1:37" x14ac:dyDescent="0.3">
      <c r="A316" s="127">
        <v>43913</v>
      </c>
      <c r="B316" s="71" t="s">
        <v>638</v>
      </c>
      <c r="C316" s="106" t="s">
        <v>116</v>
      </c>
      <c r="D316" s="107" t="s">
        <v>117</v>
      </c>
      <c r="E316" s="108">
        <v>11.45</v>
      </c>
      <c r="F316" s="204">
        <f t="shared" si="17"/>
        <v>746.42000000000269</v>
      </c>
      <c r="G316" s="117">
        <f t="shared" si="18"/>
        <v>101777.64</v>
      </c>
      <c r="H316" s="118"/>
      <c r="I316" s="13"/>
      <c r="J316" s="13"/>
      <c r="K316" s="13"/>
      <c r="L316" s="13"/>
      <c r="M316" s="13"/>
      <c r="N316" s="13"/>
      <c r="O316" s="13"/>
      <c r="P316" s="13"/>
      <c r="Q316" s="13">
        <v>11.45</v>
      </c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4"/>
      <c r="AD316" s="128"/>
      <c r="AE316" s="128"/>
      <c r="AF316" s="128"/>
      <c r="AG316" s="128"/>
      <c r="AH316" s="128"/>
      <c r="AI316" s="128"/>
      <c r="AJ316" s="122"/>
      <c r="AK316" s="123"/>
    </row>
    <row r="317" spans="1:37" x14ac:dyDescent="0.3">
      <c r="A317" s="127">
        <v>43924</v>
      </c>
      <c r="B317" s="106" t="s">
        <v>115</v>
      </c>
      <c r="C317" s="106" t="s">
        <v>116</v>
      </c>
      <c r="D317" s="107" t="s">
        <v>117</v>
      </c>
      <c r="E317" s="108">
        <v>10</v>
      </c>
      <c r="F317" s="204">
        <f t="shared" si="17"/>
        <v>756.42000000000269</v>
      </c>
      <c r="G317" s="117">
        <f t="shared" si="18"/>
        <v>101777.64</v>
      </c>
      <c r="H317" s="118"/>
      <c r="I317" s="13"/>
      <c r="J317" s="13">
        <v>10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4"/>
      <c r="AD317" s="128"/>
      <c r="AE317" s="128"/>
      <c r="AF317" s="128"/>
      <c r="AG317" s="128"/>
      <c r="AH317" s="128"/>
      <c r="AI317" s="128"/>
      <c r="AJ317" s="122"/>
      <c r="AK317" s="123"/>
    </row>
    <row r="318" spans="1:37" x14ac:dyDescent="0.3">
      <c r="A318" s="127">
        <v>43929</v>
      </c>
      <c r="B318" s="71" t="s">
        <v>121</v>
      </c>
      <c r="C318" s="106" t="s">
        <v>116</v>
      </c>
      <c r="D318" s="107" t="s">
        <v>117</v>
      </c>
      <c r="E318" s="108">
        <v>-6</v>
      </c>
      <c r="F318" s="204">
        <f t="shared" si="17"/>
        <v>750.42000000000269</v>
      </c>
      <c r="G318" s="117">
        <f t="shared" si="18"/>
        <v>101777.64</v>
      </c>
      <c r="H318" s="118"/>
      <c r="I318" s="13"/>
      <c r="J318" s="13"/>
      <c r="K318" s="13"/>
      <c r="L318" s="13"/>
      <c r="M318" s="13">
        <v>-6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4"/>
      <c r="AD318" s="128"/>
      <c r="AE318" s="128"/>
      <c r="AF318" s="128"/>
      <c r="AG318" s="128"/>
      <c r="AH318" s="128"/>
      <c r="AI318" s="128"/>
      <c r="AJ318" s="122"/>
      <c r="AK318" s="123"/>
    </row>
    <row r="319" spans="1:37" x14ac:dyDescent="0.3">
      <c r="A319" s="127">
        <v>43932</v>
      </c>
      <c r="B319" s="71" t="s">
        <v>639</v>
      </c>
      <c r="C319" s="106" t="s">
        <v>116</v>
      </c>
      <c r="D319" s="107" t="s">
        <v>117</v>
      </c>
      <c r="E319" s="108">
        <v>80</v>
      </c>
      <c r="F319" s="204">
        <f t="shared" si="17"/>
        <v>830.42000000000269</v>
      </c>
      <c r="G319" s="117">
        <f t="shared" si="18"/>
        <v>101777.64</v>
      </c>
      <c r="H319" s="118"/>
      <c r="I319" s="13"/>
      <c r="J319" s="13"/>
      <c r="K319" s="13"/>
      <c r="L319" s="13"/>
      <c r="M319" s="13"/>
      <c r="N319" s="13"/>
      <c r="O319" s="13"/>
      <c r="P319" s="13"/>
      <c r="Q319" s="13">
        <v>80</v>
      </c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4"/>
      <c r="AD319" s="128"/>
      <c r="AE319" s="128"/>
      <c r="AF319" s="128"/>
      <c r="AG319" s="128"/>
      <c r="AH319" s="128"/>
      <c r="AI319" s="128"/>
      <c r="AJ319" s="122"/>
      <c r="AK319" s="123"/>
    </row>
    <row r="320" spans="1:37" x14ac:dyDescent="0.3">
      <c r="A320" s="127">
        <v>43936</v>
      </c>
      <c r="B320" s="71" t="s">
        <v>127</v>
      </c>
      <c r="C320" s="106" t="s">
        <v>116</v>
      </c>
      <c r="D320" s="107" t="s">
        <v>117</v>
      </c>
      <c r="E320" s="108">
        <v>10</v>
      </c>
      <c r="F320" s="204">
        <f t="shared" si="17"/>
        <v>840.42000000000269</v>
      </c>
      <c r="G320" s="117">
        <f t="shared" si="18"/>
        <v>101777.64</v>
      </c>
      <c r="H320" s="118"/>
      <c r="I320" s="13"/>
      <c r="J320" s="13"/>
      <c r="K320" s="13">
        <v>10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4"/>
      <c r="AD320" s="128"/>
      <c r="AE320" s="128"/>
      <c r="AF320" s="128"/>
      <c r="AG320" s="128"/>
      <c r="AH320" s="128"/>
      <c r="AI320" s="128"/>
      <c r="AJ320" s="122"/>
      <c r="AK320" s="123"/>
    </row>
    <row r="321" spans="1:37" x14ac:dyDescent="0.3">
      <c r="A321" s="127">
        <v>43938</v>
      </c>
      <c r="B321" s="71" t="s">
        <v>640</v>
      </c>
      <c r="C321" s="106" t="s">
        <v>116</v>
      </c>
      <c r="D321" s="107" t="s">
        <v>117</v>
      </c>
      <c r="E321" s="108">
        <v>3000</v>
      </c>
      <c r="F321" s="204">
        <f t="shared" si="17"/>
        <v>3840.4200000000028</v>
      </c>
      <c r="G321" s="117">
        <f t="shared" si="18"/>
        <v>101777.64</v>
      </c>
      <c r="H321" s="118"/>
      <c r="I321" s="13"/>
      <c r="J321" s="13"/>
      <c r="K321" s="13"/>
      <c r="L321" s="13">
        <v>3000</v>
      </c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4"/>
      <c r="AD321" s="128"/>
      <c r="AE321" s="128"/>
      <c r="AF321" s="128"/>
      <c r="AG321" s="128"/>
      <c r="AH321" s="128"/>
      <c r="AI321" s="128"/>
      <c r="AJ321" s="122"/>
      <c r="AK321" s="123"/>
    </row>
    <row r="322" spans="1:37" x14ac:dyDescent="0.3">
      <c r="A322" s="127">
        <v>43939</v>
      </c>
      <c r="B322" s="71" t="s">
        <v>641</v>
      </c>
      <c r="C322" s="106" t="s">
        <v>116</v>
      </c>
      <c r="D322" s="107" t="s">
        <v>117</v>
      </c>
      <c r="E322" s="108">
        <v>-1406</v>
      </c>
      <c r="F322" s="204">
        <f t="shared" si="17"/>
        <v>2434.4200000000028</v>
      </c>
      <c r="G322" s="117">
        <f t="shared" si="18"/>
        <v>101777.64</v>
      </c>
      <c r="H322" s="118"/>
      <c r="I322" s="13"/>
      <c r="J322" s="13"/>
      <c r="K322" s="13"/>
      <c r="L322" s="13"/>
      <c r="M322" s="13"/>
      <c r="N322" s="13"/>
      <c r="O322" s="13">
        <v>-1406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4"/>
      <c r="AD322" s="128"/>
      <c r="AE322" s="128"/>
      <c r="AF322" s="128"/>
      <c r="AG322" s="128"/>
      <c r="AH322" s="128"/>
      <c r="AI322" s="128"/>
      <c r="AJ322" s="122"/>
      <c r="AK322" s="123"/>
    </row>
    <row r="323" spans="1:37" x14ac:dyDescent="0.3">
      <c r="A323" s="127">
        <v>43939</v>
      </c>
      <c r="B323" s="106" t="s">
        <v>646</v>
      </c>
      <c r="C323" s="106" t="s">
        <v>116</v>
      </c>
      <c r="D323" s="107" t="s">
        <v>117</v>
      </c>
      <c r="E323" s="108">
        <v>87.6</v>
      </c>
      <c r="F323" s="204">
        <f t="shared" si="17"/>
        <v>2522.0200000000027</v>
      </c>
      <c r="G323" s="117">
        <f t="shared" si="18"/>
        <v>101777.64</v>
      </c>
      <c r="H323" s="118"/>
      <c r="I323" s="13"/>
      <c r="J323" s="13"/>
      <c r="K323" s="13"/>
      <c r="L323" s="13"/>
      <c r="M323" s="13"/>
      <c r="N323" s="13"/>
      <c r="O323" s="13"/>
      <c r="P323" s="13"/>
      <c r="Q323" s="13">
        <v>87.6</v>
      </c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4"/>
      <c r="AD323" s="128"/>
      <c r="AE323" s="128"/>
      <c r="AF323" s="128"/>
      <c r="AG323" s="128"/>
      <c r="AH323" s="128"/>
      <c r="AI323" s="128"/>
      <c r="AJ323" s="122"/>
      <c r="AK323" s="123"/>
    </row>
    <row r="324" spans="1:37" x14ac:dyDescent="0.3">
      <c r="A324" s="127">
        <v>43955</v>
      </c>
      <c r="B324" s="71" t="s">
        <v>115</v>
      </c>
      <c r="C324" s="106" t="s">
        <v>116</v>
      </c>
      <c r="D324" s="107" t="s">
        <v>117</v>
      </c>
      <c r="E324" s="108">
        <v>10</v>
      </c>
      <c r="F324" s="204">
        <f t="shared" si="17"/>
        <v>2532.0200000000027</v>
      </c>
      <c r="G324" s="117">
        <f t="shared" si="18"/>
        <v>101777.64</v>
      </c>
      <c r="H324" s="118"/>
      <c r="I324" s="13"/>
      <c r="J324" s="13">
        <v>10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4"/>
      <c r="AD324" s="128"/>
      <c r="AE324" s="128"/>
      <c r="AF324" s="128"/>
      <c r="AG324" s="128"/>
      <c r="AH324" s="128"/>
      <c r="AI324" s="128"/>
      <c r="AJ324" s="122"/>
      <c r="AK324" s="123"/>
    </row>
    <row r="325" spans="1:37" x14ac:dyDescent="0.3">
      <c r="A325" s="127">
        <v>43957</v>
      </c>
      <c r="B325" s="71" t="s">
        <v>647</v>
      </c>
      <c r="C325" s="106" t="s">
        <v>116</v>
      </c>
      <c r="D325" s="107" t="s">
        <v>117</v>
      </c>
      <c r="E325" s="108">
        <v>-675</v>
      </c>
      <c r="F325" s="204">
        <f t="shared" si="17"/>
        <v>1857.0200000000027</v>
      </c>
      <c r="G325" s="117">
        <f t="shared" si="18"/>
        <v>101777.64</v>
      </c>
      <c r="H325" s="118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>
        <v>-675</v>
      </c>
      <c r="V325" s="13"/>
      <c r="W325" s="13"/>
      <c r="X325" s="13"/>
      <c r="Y325" s="13"/>
      <c r="Z325" s="13"/>
      <c r="AA325" s="13"/>
      <c r="AB325" s="13"/>
      <c r="AC325" s="14"/>
      <c r="AD325" s="128"/>
      <c r="AE325" s="128"/>
      <c r="AF325" s="128"/>
      <c r="AG325" s="128"/>
      <c r="AH325" s="128"/>
      <c r="AI325" s="128"/>
      <c r="AJ325" s="5"/>
      <c r="AK325" s="123"/>
    </row>
    <row r="326" spans="1:37" x14ac:dyDescent="0.3">
      <c r="A326" s="127">
        <v>43958</v>
      </c>
      <c r="B326" s="71" t="s">
        <v>648</v>
      </c>
      <c r="C326" s="106" t="s">
        <v>116</v>
      </c>
      <c r="D326" s="107" t="s">
        <v>117</v>
      </c>
      <c r="E326" s="108">
        <v>-473.46</v>
      </c>
      <c r="F326" s="204">
        <f t="shared" si="17"/>
        <v>1383.5600000000027</v>
      </c>
      <c r="G326" s="117">
        <f t="shared" si="18"/>
        <v>101777.64</v>
      </c>
      <c r="H326" s="118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>
        <v>-473.46</v>
      </c>
      <c r="V326" s="13"/>
      <c r="W326" s="13"/>
      <c r="X326" s="13"/>
      <c r="Y326" s="13"/>
      <c r="Z326" s="13"/>
      <c r="AA326" s="13"/>
      <c r="AB326" s="13"/>
      <c r="AC326" s="14"/>
      <c r="AD326" s="128"/>
      <c r="AE326" s="128"/>
      <c r="AF326" s="128"/>
      <c r="AG326" s="128"/>
      <c r="AH326" s="128"/>
      <c r="AI326" s="128"/>
      <c r="AJ326" s="5"/>
      <c r="AK326" s="123"/>
    </row>
    <row r="327" spans="1:37" x14ac:dyDescent="0.3">
      <c r="A327" s="127">
        <v>43960</v>
      </c>
      <c r="B327" s="71" t="s">
        <v>121</v>
      </c>
      <c r="C327" s="106" t="s">
        <v>116</v>
      </c>
      <c r="D327" s="107" t="s">
        <v>117</v>
      </c>
      <c r="E327" s="108">
        <v>-6</v>
      </c>
      <c r="F327" s="204">
        <f t="shared" si="17"/>
        <v>1377.5600000000027</v>
      </c>
      <c r="G327" s="117">
        <f t="shared" si="18"/>
        <v>101777.64</v>
      </c>
      <c r="H327" s="118"/>
      <c r="I327" s="13"/>
      <c r="J327" s="13"/>
      <c r="K327" s="13"/>
      <c r="L327" s="13"/>
      <c r="M327" s="13">
        <v>-6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4"/>
      <c r="AD327" s="128"/>
      <c r="AE327" s="128"/>
      <c r="AF327" s="128"/>
      <c r="AG327" s="128"/>
      <c r="AH327" s="128"/>
      <c r="AI327" s="128"/>
      <c r="AJ327" s="5"/>
      <c r="AK327" s="123"/>
    </row>
    <row r="328" spans="1:37" x14ac:dyDescent="0.3">
      <c r="A328" s="127">
        <v>43985</v>
      </c>
      <c r="B328" s="71" t="s">
        <v>115</v>
      </c>
      <c r="C328" s="106" t="s">
        <v>116</v>
      </c>
      <c r="D328" s="107" t="s">
        <v>117</v>
      </c>
      <c r="E328" s="108">
        <v>10</v>
      </c>
      <c r="F328" s="204">
        <f t="shared" si="17"/>
        <v>1387.5600000000027</v>
      </c>
      <c r="G328" s="117">
        <f t="shared" si="18"/>
        <v>101777.64</v>
      </c>
      <c r="H328" s="118"/>
      <c r="I328" s="13"/>
      <c r="J328" s="13">
        <v>10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4"/>
      <c r="AD328" s="128"/>
      <c r="AE328" s="128"/>
      <c r="AF328" s="128"/>
      <c r="AG328" s="128"/>
      <c r="AH328" s="128"/>
      <c r="AI328" s="128"/>
      <c r="AJ328" s="5"/>
      <c r="AK328" s="123"/>
    </row>
    <row r="329" spans="1:37" x14ac:dyDescent="0.3">
      <c r="A329" s="127">
        <v>43990</v>
      </c>
      <c r="B329" s="71" t="s">
        <v>649</v>
      </c>
      <c r="C329" s="106" t="s">
        <v>116</v>
      </c>
      <c r="D329" s="107" t="s">
        <v>117</v>
      </c>
      <c r="E329" s="108">
        <v>1260</v>
      </c>
      <c r="F329" s="204">
        <f t="shared" si="17"/>
        <v>2647.5600000000027</v>
      </c>
      <c r="G329" s="117">
        <f t="shared" si="18"/>
        <v>101777.64</v>
      </c>
      <c r="H329" s="118"/>
      <c r="I329" s="13"/>
      <c r="J329" s="13">
        <v>1260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4"/>
      <c r="AD329" s="128"/>
      <c r="AE329" s="128"/>
      <c r="AF329" s="128"/>
      <c r="AG329" s="128"/>
      <c r="AH329" s="128"/>
      <c r="AI329" s="128"/>
      <c r="AJ329" s="5"/>
      <c r="AK329" s="123"/>
    </row>
    <row r="330" spans="1:37" x14ac:dyDescent="0.3">
      <c r="A330" s="127">
        <v>43990</v>
      </c>
      <c r="B330" s="71" t="s">
        <v>121</v>
      </c>
      <c r="C330" s="106" t="s">
        <v>116</v>
      </c>
      <c r="D330" s="107" t="s">
        <v>117</v>
      </c>
      <c r="E330" s="108">
        <v>-6</v>
      </c>
      <c r="F330" s="204">
        <f t="shared" si="17"/>
        <v>2641.5600000000027</v>
      </c>
      <c r="G330" s="117">
        <f t="shared" si="18"/>
        <v>101777.64</v>
      </c>
      <c r="H330" s="118"/>
      <c r="I330" s="13"/>
      <c r="J330" s="13"/>
      <c r="K330" s="13"/>
      <c r="L330" s="13"/>
      <c r="M330" s="13">
        <v>-6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4"/>
      <c r="AD330" s="128"/>
      <c r="AE330" s="128"/>
      <c r="AF330" s="128"/>
      <c r="AG330" s="128"/>
      <c r="AH330" s="128"/>
      <c r="AI330" s="128"/>
      <c r="AJ330" s="5"/>
      <c r="AK330" s="123"/>
    </row>
    <row r="331" spans="1:37" x14ac:dyDescent="0.3">
      <c r="A331" s="127">
        <v>44012</v>
      </c>
      <c r="B331" s="71" t="s">
        <v>650</v>
      </c>
      <c r="C331" s="106" t="s">
        <v>116</v>
      </c>
      <c r="D331" s="107" t="s">
        <v>117</v>
      </c>
      <c r="E331" s="108">
        <v>-540</v>
      </c>
      <c r="F331" s="204">
        <f t="shared" si="17"/>
        <v>2101.5600000000027</v>
      </c>
      <c r="G331" s="117">
        <f t="shared" si="18"/>
        <v>101777.64</v>
      </c>
      <c r="H331" s="118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>
        <v>-540</v>
      </c>
      <c r="V331" s="13"/>
      <c r="W331" s="13"/>
      <c r="X331" s="13"/>
      <c r="Y331" s="13"/>
      <c r="Z331" s="13"/>
      <c r="AA331" s="13"/>
      <c r="AB331" s="13"/>
      <c r="AC331" s="14"/>
      <c r="AD331" s="128"/>
      <c r="AE331" s="128"/>
      <c r="AF331" s="128"/>
      <c r="AG331" s="128"/>
      <c r="AH331" s="128"/>
      <c r="AI331" s="128"/>
      <c r="AJ331" s="5"/>
      <c r="AK331" s="123"/>
    </row>
    <row r="332" spans="1:37" x14ac:dyDescent="0.3">
      <c r="A332" s="301">
        <v>44013</v>
      </c>
      <c r="B332" s="302" t="s">
        <v>651</v>
      </c>
      <c r="C332" s="303" t="s">
        <v>116</v>
      </c>
      <c r="D332" s="304" t="s">
        <v>117</v>
      </c>
      <c r="E332" s="305">
        <v>-45.78</v>
      </c>
      <c r="F332" s="306">
        <f t="shared" si="17"/>
        <v>2055.7800000000025</v>
      </c>
      <c r="G332" s="109">
        <f t="shared" si="18"/>
        <v>101777.64</v>
      </c>
      <c r="H332" s="118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4"/>
      <c r="AD332" s="128"/>
      <c r="AE332" s="128"/>
      <c r="AF332" s="128"/>
      <c r="AG332" s="128"/>
      <c r="AH332" s="128"/>
      <c r="AI332" s="128"/>
      <c r="AJ332" s="5"/>
      <c r="AK332" s="123"/>
    </row>
    <row r="333" spans="1:37" x14ac:dyDescent="0.3">
      <c r="A333" s="127">
        <v>44015</v>
      </c>
      <c r="B333" s="71" t="s">
        <v>115</v>
      </c>
      <c r="C333" s="106" t="s">
        <v>116</v>
      </c>
      <c r="D333" s="107" t="s">
        <v>117</v>
      </c>
      <c r="E333" s="108">
        <v>10</v>
      </c>
      <c r="F333" s="204">
        <f t="shared" si="17"/>
        <v>2065.7800000000025</v>
      </c>
      <c r="G333" s="117">
        <f t="shared" si="18"/>
        <v>101777.64</v>
      </c>
      <c r="H333" s="118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4"/>
      <c r="AD333" s="128"/>
      <c r="AE333" s="128"/>
      <c r="AF333" s="128"/>
      <c r="AG333" s="128"/>
      <c r="AH333" s="128"/>
      <c r="AI333" s="128"/>
      <c r="AJ333" s="5"/>
      <c r="AK333" s="123"/>
    </row>
    <row r="334" spans="1:37" x14ac:dyDescent="0.3">
      <c r="A334" s="127">
        <v>44021</v>
      </c>
      <c r="B334" s="71" t="s">
        <v>121</v>
      </c>
      <c r="C334" s="106" t="s">
        <v>116</v>
      </c>
      <c r="D334" s="107" t="s">
        <v>117</v>
      </c>
      <c r="E334" s="108">
        <v>-6</v>
      </c>
      <c r="F334" s="204">
        <f t="shared" si="17"/>
        <v>2059.7800000000025</v>
      </c>
      <c r="G334" s="117">
        <f t="shared" si="18"/>
        <v>101777.64</v>
      </c>
      <c r="H334" s="118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4"/>
      <c r="AD334" s="128"/>
      <c r="AE334" s="128"/>
      <c r="AF334" s="128"/>
      <c r="AG334" s="128"/>
      <c r="AH334" s="128"/>
      <c r="AI334" s="128"/>
      <c r="AJ334" s="5"/>
      <c r="AK334" s="123"/>
    </row>
    <row r="335" spans="1:37" x14ac:dyDescent="0.3">
      <c r="A335" s="127">
        <v>44032</v>
      </c>
      <c r="B335" s="315" t="s">
        <v>657</v>
      </c>
      <c r="C335" s="106" t="s">
        <v>116</v>
      </c>
      <c r="D335" s="107" t="s">
        <v>117</v>
      </c>
      <c r="E335" s="108">
        <v>-405</v>
      </c>
      <c r="F335" s="204">
        <f t="shared" si="17"/>
        <v>1654.7800000000025</v>
      </c>
      <c r="G335" s="117">
        <f t="shared" si="18"/>
        <v>101777.64</v>
      </c>
      <c r="H335" s="118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>
        <v>-180</v>
      </c>
      <c r="V335" s="13"/>
      <c r="W335" s="13"/>
      <c r="X335" s="13"/>
      <c r="Y335" s="13"/>
      <c r="Z335" s="13"/>
      <c r="AA335" s="13"/>
      <c r="AB335" s="13"/>
      <c r="AC335" s="14"/>
      <c r="AD335" s="128"/>
      <c r="AE335" s="128"/>
      <c r="AF335" s="128"/>
      <c r="AG335" s="128"/>
      <c r="AH335" s="128"/>
      <c r="AI335" s="128"/>
      <c r="AJ335" s="5"/>
      <c r="AK335" s="123"/>
    </row>
    <row r="336" spans="1:37" x14ac:dyDescent="0.3">
      <c r="A336" s="127">
        <v>44109</v>
      </c>
      <c r="B336" s="71" t="s">
        <v>665</v>
      </c>
      <c r="C336" s="106" t="s">
        <v>116</v>
      </c>
      <c r="D336" s="107" t="s">
        <v>117</v>
      </c>
      <c r="E336" s="108">
        <v>0</v>
      </c>
      <c r="F336" s="204" t="str">
        <f t="shared" si="17"/>
        <v/>
      </c>
      <c r="G336" s="117">
        <f t="shared" ref="G336" si="19">IF(B336=0, " ", G335+SUM(AD336:AI336))</f>
        <v>109220.93</v>
      </c>
      <c r="H336" s="118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4"/>
      <c r="AD336" s="128">
        <v>7443.29</v>
      </c>
      <c r="AE336" s="128"/>
      <c r="AF336" s="128"/>
      <c r="AG336" s="128"/>
      <c r="AH336" s="128"/>
      <c r="AI336" s="128"/>
      <c r="AJ336" s="5"/>
      <c r="AK336" s="123"/>
    </row>
    <row r="337" spans="1:37" x14ac:dyDescent="0.3">
      <c r="A337" s="127"/>
      <c r="B337" s="71"/>
      <c r="C337" s="106"/>
      <c r="D337" s="107"/>
      <c r="E337" s="108"/>
      <c r="F337" s="204" t="str">
        <f t="shared" si="17"/>
        <v/>
      </c>
      <c r="G337" s="117" t="str">
        <f t="shared" si="18"/>
        <v xml:space="preserve"> </v>
      </c>
      <c r="H337" s="118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4"/>
      <c r="AD337" s="128"/>
      <c r="AE337" s="128"/>
      <c r="AF337" s="128"/>
      <c r="AG337" s="128"/>
      <c r="AH337" s="128"/>
      <c r="AI337" s="128"/>
      <c r="AJ337" s="5"/>
      <c r="AK337" s="123"/>
    </row>
    <row r="338" spans="1:37" x14ac:dyDescent="0.3">
      <c r="A338" s="127"/>
      <c r="B338" s="71"/>
      <c r="C338" s="106"/>
      <c r="D338" s="107"/>
      <c r="E338" s="108"/>
      <c r="F338" s="204" t="str">
        <f t="shared" si="17"/>
        <v/>
      </c>
      <c r="G338" s="117" t="str">
        <f t="shared" si="18"/>
        <v xml:space="preserve"> </v>
      </c>
      <c r="H338" s="118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4"/>
      <c r="AD338" s="128"/>
      <c r="AE338" s="128"/>
      <c r="AF338" s="128"/>
      <c r="AG338" s="128"/>
      <c r="AH338" s="128"/>
      <c r="AI338" s="128"/>
      <c r="AJ338" s="5"/>
      <c r="AK338" s="123"/>
    </row>
    <row r="339" spans="1:37" x14ac:dyDescent="0.3">
      <c r="A339" s="127"/>
      <c r="B339" s="71"/>
      <c r="C339" s="106"/>
      <c r="D339" s="107"/>
      <c r="E339" s="108"/>
      <c r="F339" s="204" t="str">
        <f t="shared" si="17"/>
        <v/>
      </c>
      <c r="G339" s="117" t="str">
        <f t="shared" si="18"/>
        <v xml:space="preserve"> </v>
      </c>
      <c r="H339" s="118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4"/>
      <c r="AD339" s="128"/>
      <c r="AE339" s="128"/>
      <c r="AF339" s="128"/>
      <c r="AG339" s="128"/>
      <c r="AH339" s="128"/>
      <c r="AI339" s="128"/>
      <c r="AJ339" s="5"/>
      <c r="AK339" s="123"/>
    </row>
    <row r="340" spans="1:37" x14ac:dyDescent="0.3">
      <c r="A340" s="127"/>
      <c r="B340" s="71"/>
      <c r="C340" s="106"/>
      <c r="D340" s="107"/>
      <c r="E340" s="108"/>
      <c r="F340" s="204" t="str">
        <f t="shared" si="17"/>
        <v/>
      </c>
      <c r="G340" s="117" t="str">
        <f t="shared" si="18"/>
        <v xml:space="preserve"> </v>
      </c>
      <c r="H340" s="118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4"/>
      <c r="AD340" s="128"/>
      <c r="AE340" s="128"/>
      <c r="AF340" s="128"/>
      <c r="AG340" s="128"/>
      <c r="AH340" s="128"/>
      <c r="AI340" s="128"/>
      <c r="AJ340" s="5"/>
      <c r="AK340" s="123"/>
    </row>
    <row r="341" spans="1:37" x14ac:dyDescent="0.3">
      <c r="A341" s="127"/>
      <c r="B341" s="71"/>
      <c r="C341" s="106"/>
      <c r="D341" s="107"/>
      <c r="E341" s="108"/>
      <c r="F341" s="204" t="str">
        <f t="shared" si="17"/>
        <v/>
      </c>
      <c r="G341" s="117" t="str">
        <f t="shared" si="18"/>
        <v xml:space="preserve"> </v>
      </c>
      <c r="H341" s="118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4"/>
      <c r="AD341" s="128"/>
      <c r="AE341" s="128"/>
      <c r="AF341" s="128"/>
      <c r="AG341" s="128"/>
      <c r="AH341" s="128"/>
      <c r="AI341" s="128"/>
      <c r="AJ341" s="5"/>
      <c r="AK341" s="123"/>
    </row>
    <row r="342" spans="1:37" x14ac:dyDescent="0.3">
      <c r="A342" s="127"/>
      <c r="B342" s="71"/>
      <c r="C342" s="106"/>
      <c r="D342" s="107"/>
      <c r="E342" s="108"/>
      <c r="F342" s="204" t="str">
        <f t="shared" si="17"/>
        <v/>
      </c>
      <c r="G342" s="117" t="str">
        <f t="shared" si="18"/>
        <v xml:space="preserve"> </v>
      </c>
      <c r="H342" s="118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4"/>
      <c r="AD342" s="128"/>
      <c r="AE342" s="128"/>
      <c r="AF342" s="128"/>
      <c r="AG342" s="128"/>
      <c r="AH342" s="128"/>
      <c r="AI342" s="128"/>
      <c r="AJ342" s="5"/>
      <c r="AK342" s="123"/>
    </row>
    <row r="343" spans="1:37" x14ac:dyDescent="0.3">
      <c r="A343" s="127"/>
      <c r="B343" s="71"/>
      <c r="C343" s="106"/>
      <c r="D343" s="107"/>
      <c r="E343" s="108"/>
      <c r="F343" s="204" t="str">
        <f t="shared" si="17"/>
        <v/>
      </c>
      <c r="G343" s="117" t="str">
        <f t="shared" si="18"/>
        <v xml:space="preserve"> </v>
      </c>
      <c r="H343" s="118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4"/>
      <c r="AD343" s="128"/>
      <c r="AE343" s="128"/>
      <c r="AF343" s="128"/>
      <c r="AG343" s="128"/>
      <c r="AH343" s="128"/>
      <c r="AI343" s="128"/>
      <c r="AJ343" s="5"/>
      <c r="AK343" s="123"/>
    </row>
    <row r="344" spans="1:37" x14ac:dyDescent="0.3">
      <c r="A344" s="127"/>
      <c r="B344" s="71"/>
      <c r="C344" s="106"/>
      <c r="D344" s="107"/>
      <c r="E344" s="108"/>
      <c r="F344" s="204" t="str">
        <f t="shared" si="17"/>
        <v/>
      </c>
      <c r="G344" s="117" t="str">
        <f t="shared" si="18"/>
        <v xml:space="preserve"> </v>
      </c>
      <c r="H344" s="118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4"/>
      <c r="AD344" s="128"/>
      <c r="AE344" s="128"/>
      <c r="AF344" s="128"/>
      <c r="AG344" s="128"/>
      <c r="AH344" s="128"/>
      <c r="AI344" s="128"/>
      <c r="AJ344" s="5"/>
      <c r="AK344" s="123"/>
    </row>
    <row r="345" spans="1:37" x14ac:dyDescent="0.3">
      <c r="A345" s="127"/>
      <c r="B345" s="71"/>
      <c r="C345" s="106"/>
      <c r="D345" s="107"/>
      <c r="E345" s="108"/>
      <c r="F345" s="204" t="str">
        <f t="shared" si="17"/>
        <v/>
      </c>
      <c r="G345" s="117" t="str">
        <f t="shared" si="18"/>
        <v xml:space="preserve"> </v>
      </c>
      <c r="H345" s="118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4"/>
      <c r="AD345" s="128"/>
      <c r="AE345" s="128"/>
      <c r="AF345" s="128"/>
      <c r="AG345" s="128"/>
      <c r="AH345" s="128"/>
      <c r="AI345" s="128"/>
      <c r="AJ345" s="5"/>
      <c r="AK345" s="123"/>
    </row>
    <row r="346" spans="1:37" x14ac:dyDescent="0.3">
      <c r="A346" s="127"/>
      <c r="B346" s="71"/>
      <c r="C346" s="106"/>
      <c r="D346" s="107"/>
      <c r="E346" s="108"/>
      <c r="F346" s="204" t="str">
        <f t="shared" si="17"/>
        <v/>
      </c>
      <c r="G346" s="117" t="str">
        <f t="shared" si="18"/>
        <v xml:space="preserve"> </v>
      </c>
      <c r="H346" s="118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4"/>
      <c r="AD346" s="128"/>
      <c r="AE346" s="128"/>
      <c r="AF346" s="128"/>
      <c r="AG346" s="128"/>
      <c r="AH346" s="128"/>
      <c r="AI346" s="128"/>
      <c r="AJ346" s="5"/>
      <c r="AK346" s="123"/>
    </row>
    <row r="347" spans="1:37" x14ac:dyDescent="0.3">
      <c r="A347" s="127"/>
      <c r="B347" s="71"/>
      <c r="C347" s="106"/>
      <c r="D347" s="107"/>
      <c r="E347" s="108"/>
      <c r="F347" s="204" t="str">
        <f t="shared" si="17"/>
        <v/>
      </c>
      <c r="G347" s="117" t="str">
        <f t="shared" si="18"/>
        <v xml:space="preserve"> </v>
      </c>
      <c r="H347" s="118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4"/>
      <c r="AD347" s="128"/>
      <c r="AE347" s="128"/>
      <c r="AF347" s="128"/>
      <c r="AG347" s="128"/>
      <c r="AH347" s="128"/>
      <c r="AI347" s="128"/>
      <c r="AJ347" s="5"/>
      <c r="AK347" s="123"/>
    </row>
    <row r="348" spans="1:37" x14ac:dyDescent="0.3">
      <c r="A348" s="127"/>
      <c r="B348" s="71"/>
      <c r="C348" s="106"/>
      <c r="D348" s="107"/>
      <c r="E348" s="108"/>
      <c r="F348" s="204" t="str">
        <f t="shared" si="17"/>
        <v/>
      </c>
      <c r="G348" s="117" t="str">
        <f t="shared" si="18"/>
        <v xml:space="preserve"> </v>
      </c>
      <c r="H348" s="118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4"/>
      <c r="AD348" s="128"/>
      <c r="AE348" s="128"/>
      <c r="AF348" s="128"/>
      <c r="AG348" s="128"/>
      <c r="AH348" s="128"/>
      <c r="AI348" s="128"/>
      <c r="AJ348" s="5"/>
      <c r="AK348" s="123"/>
    </row>
    <row r="349" spans="1:37" x14ac:dyDescent="0.3">
      <c r="A349" s="127"/>
      <c r="B349" s="71"/>
      <c r="C349" s="106"/>
      <c r="D349" s="107"/>
      <c r="E349" s="108"/>
      <c r="F349" s="204" t="str">
        <f t="shared" si="17"/>
        <v/>
      </c>
      <c r="G349" s="117" t="str">
        <f t="shared" si="18"/>
        <v xml:space="preserve"> </v>
      </c>
      <c r="H349" s="118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4"/>
      <c r="AD349" s="128"/>
      <c r="AE349" s="128"/>
      <c r="AF349" s="128"/>
      <c r="AG349" s="128"/>
      <c r="AH349" s="128"/>
      <c r="AI349" s="128"/>
      <c r="AJ349" s="5"/>
      <c r="AK349" s="123"/>
    </row>
    <row r="350" spans="1:37" x14ac:dyDescent="0.3">
      <c r="A350" s="127"/>
      <c r="B350" s="71"/>
      <c r="C350" s="106"/>
      <c r="D350" s="107"/>
      <c r="E350" s="108"/>
      <c r="F350" s="204" t="str">
        <f t="shared" si="17"/>
        <v/>
      </c>
      <c r="G350" s="117" t="str">
        <f t="shared" si="18"/>
        <v xml:space="preserve"> </v>
      </c>
      <c r="H350" s="118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4"/>
      <c r="AD350" s="128"/>
      <c r="AE350" s="128"/>
      <c r="AF350" s="128"/>
      <c r="AG350" s="128"/>
      <c r="AH350" s="128"/>
      <c r="AI350" s="128"/>
      <c r="AJ350" s="5"/>
      <c r="AK350" s="123"/>
    </row>
    <row r="351" spans="1:37" x14ac:dyDescent="0.3">
      <c r="A351" s="127"/>
      <c r="B351" s="71"/>
      <c r="C351" s="106"/>
      <c r="D351" s="107"/>
      <c r="E351" s="108"/>
      <c r="F351" s="204" t="str">
        <f t="shared" si="17"/>
        <v/>
      </c>
      <c r="G351" s="117" t="str">
        <f t="shared" si="18"/>
        <v xml:space="preserve"> </v>
      </c>
      <c r="H351" s="118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4"/>
      <c r="AD351" s="128"/>
      <c r="AE351" s="128"/>
      <c r="AF351" s="128"/>
      <c r="AG351" s="128"/>
      <c r="AH351" s="128"/>
      <c r="AI351" s="128"/>
      <c r="AJ351" s="5"/>
      <c r="AK351" s="123"/>
    </row>
    <row r="352" spans="1:37" x14ac:dyDescent="0.3">
      <c r="A352" s="127"/>
      <c r="B352" s="71"/>
      <c r="C352" s="106"/>
      <c r="D352" s="107"/>
      <c r="E352" s="108"/>
      <c r="F352" s="204" t="str">
        <f t="shared" si="17"/>
        <v/>
      </c>
      <c r="G352" s="117" t="str">
        <f t="shared" si="18"/>
        <v xml:space="preserve"> </v>
      </c>
      <c r="H352" s="118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4"/>
      <c r="AD352" s="128"/>
      <c r="AE352" s="128"/>
      <c r="AF352" s="128"/>
      <c r="AG352" s="128"/>
      <c r="AH352" s="128"/>
      <c r="AI352" s="128"/>
      <c r="AJ352" s="5"/>
      <c r="AK352" s="123"/>
    </row>
    <row r="353" spans="1:37" x14ac:dyDescent="0.3">
      <c r="A353" s="127"/>
      <c r="B353" s="71"/>
      <c r="C353" s="106"/>
      <c r="D353" s="107"/>
      <c r="E353" s="108"/>
      <c r="F353" s="204" t="str">
        <f t="shared" si="17"/>
        <v/>
      </c>
      <c r="G353" s="117" t="str">
        <f t="shared" si="18"/>
        <v xml:space="preserve"> </v>
      </c>
      <c r="H353" s="118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4"/>
      <c r="AD353" s="128"/>
      <c r="AE353" s="128"/>
      <c r="AF353" s="128"/>
      <c r="AG353" s="128"/>
      <c r="AH353" s="128"/>
      <c r="AI353" s="128"/>
      <c r="AJ353" s="5"/>
      <c r="AK353" s="123"/>
    </row>
    <row r="354" spans="1:37" x14ac:dyDescent="0.3">
      <c r="A354" s="127"/>
      <c r="B354" s="71"/>
      <c r="C354" s="106"/>
      <c r="D354" s="107"/>
      <c r="E354" s="108"/>
      <c r="F354" s="204" t="str">
        <f t="shared" si="17"/>
        <v/>
      </c>
      <c r="G354" s="117" t="str">
        <f t="shared" si="18"/>
        <v xml:space="preserve"> </v>
      </c>
      <c r="H354" s="118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4"/>
      <c r="AD354" s="128"/>
      <c r="AE354" s="128"/>
      <c r="AF354" s="128"/>
      <c r="AG354" s="128"/>
      <c r="AH354" s="128"/>
      <c r="AI354" s="128"/>
      <c r="AJ354" s="5"/>
      <c r="AK354" s="123"/>
    </row>
    <row r="355" spans="1:37" x14ac:dyDescent="0.3">
      <c r="A355" s="127"/>
      <c r="B355" s="71"/>
      <c r="C355" s="106"/>
      <c r="D355" s="107"/>
      <c r="E355" s="108"/>
      <c r="F355" s="204" t="str">
        <f t="shared" si="17"/>
        <v/>
      </c>
      <c r="G355" s="117" t="str">
        <f t="shared" si="18"/>
        <v xml:space="preserve"> </v>
      </c>
      <c r="H355" s="118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4"/>
      <c r="AD355" s="128"/>
      <c r="AE355" s="128"/>
      <c r="AF355" s="128"/>
      <c r="AG355" s="128"/>
      <c r="AH355" s="128"/>
      <c r="AI355" s="128"/>
      <c r="AJ355" s="5"/>
      <c r="AK355" s="123"/>
    </row>
    <row r="356" spans="1:37" x14ac:dyDescent="0.3">
      <c r="A356" s="127"/>
      <c r="B356" s="71"/>
      <c r="C356" s="106"/>
      <c r="D356" s="107"/>
      <c r="E356" s="108"/>
      <c r="F356" s="204" t="str">
        <f t="shared" si="17"/>
        <v/>
      </c>
      <c r="G356" s="117" t="str">
        <f t="shared" si="18"/>
        <v xml:space="preserve"> </v>
      </c>
      <c r="H356" s="118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4"/>
      <c r="AD356" s="128"/>
      <c r="AE356" s="128"/>
      <c r="AF356" s="128"/>
      <c r="AG356" s="128"/>
      <c r="AH356" s="128"/>
      <c r="AI356" s="128"/>
      <c r="AJ356" s="5"/>
      <c r="AK356" s="123"/>
    </row>
  </sheetData>
  <phoneticPr fontId="8" type="noConversion"/>
  <conditionalFormatting sqref="B3:C3 C4 C5:AK5">
    <cfRule type="cellIs" dxfId="3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9"/>
  <sheetViews>
    <sheetView topLeftCell="A9" zoomScale="90" zoomScaleNormal="90" zoomScaleSheetLayoutView="100" workbookViewId="0">
      <selection activeCell="C30" sqref="C30"/>
    </sheetView>
  </sheetViews>
  <sheetFormatPr defaultRowHeight="17.399999999999999" x14ac:dyDescent="0.3"/>
  <cols>
    <col min="1" max="1" width="27.44140625" style="183" customWidth="1"/>
    <col min="2" max="2" width="11.6640625" style="184" customWidth="1"/>
    <col min="3" max="3" width="14" style="184" customWidth="1"/>
    <col min="4" max="4" width="10" style="185" customWidth="1"/>
    <col min="5" max="5" width="11.88671875" style="184" customWidth="1"/>
    <col min="6" max="6" width="41.6640625" style="183" customWidth="1"/>
    <col min="7" max="7" width="11" bestFit="1" customWidth="1"/>
    <col min="10" max="10" width="13.88671875" customWidth="1"/>
    <col min="11" max="11" width="3.33203125" customWidth="1"/>
    <col min="12" max="15" width="3.6640625" customWidth="1"/>
    <col min="16" max="19" width="6.44140625" customWidth="1"/>
    <col min="20" max="20" width="10.88671875" customWidth="1"/>
    <col min="21" max="21" width="7.33203125" customWidth="1"/>
    <col min="22" max="22" width="12" customWidth="1"/>
    <col min="23" max="23" width="10.33203125" customWidth="1"/>
    <col min="26" max="26" width="28.5546875" customWidth="1"/>
    <col min="38" max="39" width="10" customWidth="1"/>
    <col min="40" max="40" width="11.88671875" customWidth="1"/>
    <col min="41" max="41" width="11.109375" customWidth="1"/>
    <col min="42" max="42" width="9.109375" customWidth="1"/>
    <col min="43" max="43" width="10" customWidth="1"/>
  </cols>
  <sheetData>
    <row r="1" spans="1:52" s="141" customFormat="1" ht="30.75" customHeight="1" thickBot="1" x14ac:dyDescent="0.35">
      <c r="A1" s="325" t="s">
        <v>51</v>
      </c>
      <c r="B1" s="326"/>
      <c r="C1" s="327"/>
      <c r="D1" s="162"/>
      <c r="E1" s="163"/>
      <c r="F1" s="164"/>
    </row>
    <row r="2" spans="1:52" s="141" customFormat="1" x14ac:dyDescent="0.3">
      <c r="A2" s="333" t="s">
        <v>52</v>
      </c>
      <c r="B2" s="334"/>
      <c r="C2" s="215">
        <f>Latest_Current_Balance</f>
        <v>1654.7800000000025</v>
      </c>
      <c r="D2" s="162"/>
      <c r="E2" s="163"/>
      <c r="F2" s="164"/>
    </row>
    <row r="3" spans="1:52" s="141" customFormat="1" x14ac:dyDescent="0.3">
      <c r="A3" s="333" t="s">
        <v>53</v>
      </c>
      <c r="B3" s="334"/>
      <c r="C3" s="166" t="s">
        <v>54</v>
      </c>
      <c r="D3" s="162"/>
      <c r="E3" s="163"/>
      <c r="F3" s="164"/>
      <c r="N3" s="293"/>
      <c r="O3" s="293"/>
      <c r="P3" s="293"/>
      <c r="Q3" s="293"/>
      <c r="R3" s="293"/>
    </row>
    <row r="4" spans="1:52" s="141" customFormat="1" x14ac:dyDescent="0.3">
      <c r="A4" s="333" t="s">
        <v>55</v>
      </c>
      <c r="B4" s="334"/>
      <c r="C4" s="166" t="s">
        <v>54</v>
      </c>
      <c r="D4" s="162"/>
      <c r="E4" s="163"/>
      <c r="F4" s="164"/>
      <c r="N4" s="293"/>
      <c r="O4" s="293"/>
      <c r="P4" s="293"/>
      <c r="Q4" s="223"/>
      <c r="R4" s="223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</row>
    <row r="5" spans="1:52" s="141" customFormat="1" x14ac:dyDescent="0.3">
      <c r="A5" s="347" t="s">
        <v>56</v>
      </c>
      <c r="B5" s="348"/>
      <c r="C5" s="165">
        <f>Latest_Current_Balance</f>
        <v>1654.7800000000025</v>
      </c>
      <c r="D5" s="162"/>
      <c r="E5" s="163"/>
      <c r="F5" s="164"/>
      <c r="N5" s="293"/>
      <c r="O5" s="293"/>
      <c r="P5" s="223"/>
      <c r="Q5" s="223"/>
      <c r="R5" s="223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</row>
    <row r="6" spans="1:52" s="141" customFormat="1" ht="18" thickBot="1" x14ac:dyDescent="0.35">
      <c r="A6" s="167"/>
      <c r="B6" s="163"/>
      <c r="C6" s="163"/>
      <c r="D6" s="162"/>
      <c r="E6" s="163"/>
      <c r="F6" s="164"/>
      <c r="N6" s="293"/>
      <c r="O6" s="293"/>
      <c r="P6" s="223"/>
      <c r="Q6" s="223"/>
      <c r="R6" s="223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</row>
    <row r="7" spans="1:52" s="141" customFormat="1" ht="18" thickBot="1" x14ac:dyDescent="0.35">
      <c r="A7" s="325" t="s">
        <v>57</v>
      </c>
      <c r="B7" s="326"/>
      <c r="C7" s="327"/>
      <c r="D7" s="162"/>
      <c r="E7" s="163"/>
      <c r="F7" s="164"/>
      <c r="N7" s="293"/>
      <c r="O7" s="293"/>
      <c r="P7" s="223"/>
      <c r="Q7" s="223"/>
      <c r="R7" s="223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</row>
    <row r="8" spans="1:52" s="141" customFormat="1" x14ac:dyDescent="0.3">
      <c r="A8" s="345" t="s">
        <v>52</v>
      </c>
      <c r="B8" s="346"/>
      <c r="C8" s="168">
        <v>307.82</v>
      </c>
      <c r="D8" s="162"/>
      <c r="E8" s="163"/>
      <c r="F8" s="164"/>
      <c r="N8" s="293"/>
      <c r="O8" s="293"/>
      <c r="P8" s="223"/>
      <c r="Q8" s="223"/>
      <c r="R8" s="223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</row>
    <row r="9" spans="1:52" s="141" customFormat="1" x14ac:dyDescent="0.3">
      <c r="A9" s="345" t="s">
        <v>53</v>
      </c>
      <c r="B9" s="346"/>
      <c r="C9" s="168">
        <v>0</v>
      </c>
      <c r="D9" s="162"/>
      <c r="E9" s="163"/>
      <c r="F9" s="164"/>
      <c r="N9" s="293"/>
      <c r="O9" s="293"/>
      <c r="P9" s="223"/>
      <c r="Q9" s="223"/>
      <c r="R9" s="223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</row>
    <row r="10" spans="1:52" s="141" customFormat="1" x14ac:dyDescent="0.3">
      <c r="A10" s="345" t="s">
        <v>55</v>
      </c>
      <c r="B10" s="346"/>
      <c r="C10" s="168">
        <v>0</v>
      </c>
      <c r="D10" s="162"/>
      <c r="E10" s="163"/>
      <c r="F10" s="164"/>
      <c r="N10" s="293"/>
      <c r="O10" s="293"/>
      <c r="P10" s="223"/>
      <c r="Q10" s="223"/>
      <c r="R10" s="223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</row>
    <row r="11" spans="1:52" s="141" customFormat="1" x14ac:dyDescent="0.3">
      <c r="A11" s="339" t="s">
        <v>56</v>
      </c>
      <c r="B11" s="340"/>
      <c r="C11" s="169">
        <v>307.82</v>
      </c>
      <c r="D11" s="162"/>
      <c r="E11" s="163"/>
      <c r="F11" s="164" t="s">
        <v>237</v>
      </c>
      <c r="N11" s="293"/>
      <c r="O11" s="293"/>
      <c r="P11" s="223"/>
      <c r="Q11" s="223"/>
      <c r="R11" s="223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</row>
    <row r="12" spans="1:52" s="141" customFormat="1" ht="18" thickBot="1" x14ac:dyDescent="0.35">
      <c r="A12" s="167"/>
      <c r="B12" s="163"/>
      <c r="C12" s="163"/>
      <c r="D12" s="162"/>
      <c r="E12" s="163"/>
      <c r="F12" s="164"/>
      <c r="N12" s="293"/>
      <c r="O12" s="293"/>
      <c r="P12" s="223"/>
      <c r="Q12" s="223"/>
      <c r="R12" s="223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</row>
    <row r="13" spans="1:52" s="141" customFormat="1" ht="15" thickBot="1" x14ac:dyDescent="0.35">
      <c r="A13" s="331" t="s">
        <v>652</v>
      </c>
      <c r="B13" s="332"/>
      <c r="C13" s="332"/>
      <c r="D13" s="205" t="s">
        <v>58</v>
      </c>
      <c r="E13" s="226">
        <f ca="1">TODAY()</f>
        <v>44279</v>
      </c>
      <c r="F13" s="206"/>
      <c r="N13" s="293"/>
      <c r="O13" s="293"/>
      <c r="P13" s="296"/>
      <c r="Q13" s="223"/>
      <c r="R13" s="223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</row>
    <row r="14" spans="1:52" s="141" customFormat="1" ht="28.8" x14ac:dyDescent="0.3">
      <c r="A14" s="207"/>
      <c r="B14" s="318" t="s">
        <v>236</v>
      </c>
      <c r="C14" s="318" t="s">
        <v>655</v>
      </c>
      <c r="D14" s="290" t="s">
        <v>34</v>
      </c>
      <c r="E14" s="291" t="s">
        <v>73</v>
      </c>
      <c r="F14" s="208" t="s">
        <v>60</v>
      </c>
      <c r="N14" s="293"/>
      <c r="O14" s="293"/>
      <c r="P14" s="223"/>
      <c r="Q14" s="223"/>
      <c r="R14" s="223"/>
      <c r="S14" s="142"/>
      <c r="T14" s="142"/>
      <c r="U14" s="142"/>
      <c r="V14" s="142"/>
      <c r="W14" s="142"/>
      <c r="X14" s="142"/>
      <c r="Y14" s="142"/>
      <c r="Z14" s="143" t="s">
        <v>61</v>
      </c>
      <c r="AA14" s="141" t="s">
        <v>62</v>
      </c>
      <c r="AB14" s="142" t="s">
        <v>32</v>
      </c>
      <c r="AC14" s="142" t="s">
        <v>33</v>
      </c>
      <c r="AD14" s="144" t="s">
        <v>34</v>
      </c>
      <c r="AE14" s="142" t="s">
        <v>35</v>
      </c>
      <c r="AJ14" s="142" t="s">
        <v>32</v>
      </c>
      <c r="AK14" s="142" t="s">
        <v>33</v>
      </c>
      <c r="AL14" s="144" t="s">
        <v>34</v>
      </c>
      <c r="AM14" s="141" t="s">
        <v>35</v>
      </c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</row>
    <row r="15" spans="1:52" s="141" customFormat="1" ht="14.4" x14ac:dyDescent="0.3">
      <c r="A15" s="281" t="s">
        <v>235</v>
      </c>
      <c r="B15" s="282"/>
      <c r="C15" s="282"/>
      <c r="D15" s="283"/>
      <c r="E15" s="284"/>
      <c r="F15" s="285"/>
      <c r="N15" s="293"/>
      <c r="O15" s="293"/>
      <c r="P15" s="223"/>
      <c r="Q15" s="223"/>
      <c r="R15" s="223"/>
      <c r="S15" s="142"/>
      <c r="T15" s="142"/>
      <c r="U15" s="142"/>
      <c r="V15" s="142"/>
      <c r="W15" s="142"/>
      <c r="X15" s="142"/>
      <c r="Y15" s="142"/>
      <c r="Z15" s="143"/>
      <c r="AB15" s="142"/>
      <c r="AC15" s="142"/>
      <c r="AD15" s="144"/>
      <c r="AE15" s="142"/>
      <c r="AJ15" s="142"/>
      <c r="AK15" s="142"/>
      <c r="AL15" s="144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</row>
    <row r="16" spans="1:52" s="141" customFormat="1" ht="14.4" x14ac:dyDescent="0.3">
      <c r="A16" s="273" t="s">
        <v>26</v>
      </c>
      <c r="B16" s="286">
        <f>HLOOKUP($A16,Account_table,3,FALSE)</f>
        <v>12000</v>
      </c>
      <c r="C16" s="286">
        <f>HLOOKUP($A16,Account_table,2,FALSE)</f>
        <v>12845.79</v>
      </c>
      <c r="D16" s="287"/>
      <c r="E16" s="272"/>
      <c r="F16" s="274" t="s">
        <v>664</v>
      </c>
      <c r="P16" s="223"/>
      <c r="Q16" s="142"/>
      <c r="R16" s="142"/>
      <c r="S16" s="142"/>
      <c r="T16" s="142"/>
      <c r="U16" s="142"/>
      <c r="V16" s="142"/>
      <c r="W16" s="142"/>
      <c r="X16" s="142"/>
      <c r="Y16" s="142"/>
      <c r="Z16" s="143"/>
      <c r="AB16" s="142"/>
      <c r="AC16" s="142"/>
      <c r="AD16" s="144"/>
      <c r="AE16" s="142"/>
      <c r="AJ16" s="142"/>
      <c r="AK16" s="142"/>
      <c r="AL16" s="144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</row>
    <row r="17" spans="1:52" s="141" customFormat="1" ht="14.4" x14ac:dyDescent="0.3">
      <c r="A17" s="273"/>
      <c r="B17" s="286"/>
      <c r="C17" s="286"/>
      <c r="D17" s="287"/>
      <c r="E17" s="272"/>
      <c r="F17" s="274"/>
      <c r="P17" s="223"/>
      <c r="Q17" s="142"/>
      <c r="R17" s="142"/>
      <c r="S17" s="142"/>
      <c r="T17" s="142"/>
      <c r="U17" s="142"/>
      <c r="V17" s="142"/>
      <c r="W17" s="142"/>
      <c r="X17" s="142"/>
      <c r="Y17" s="142"/>
      <c r="Z17" s="143"/>
      <c r="AB17" s="142"/>
      <c r="AC17" s="142"/>
      <c r="AD17" s="144"/>
      <c r="AE17" s="142"/>
      <c r="AJ17" s="142"/>
      <c r="AK17" s="142"/>
      <c r="AL17" s="144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</row>
    <row r="18" spans="1:52" s="141" customFormat="1" ht="14.4" x14ac:dyDescent="0.3">
      <c r="A18" s="273" t="s">
        <v>27</v>
      </c>
      <c r="B18" s="286">
        <f>HLOOKUP($A18,Account_table,3,FALSE)</f>
        <v>0</v>
      </c>
      <c r="C18" s="286">
        <f>HLOOKUP($A18,Account_table,2,FALSE)</f>
        <v>3000</v>
      </c>
      <c r="D18" s="287"/>
      <c r="E18" s="272"/>
      <c r="F18" s="274"/>
      <c r="P18" s="223"/>
      <c r="Q18" s="142"/>
      <c r="R18" s="142"/>
      <c r="S18" s="142"/>
      <c r="T18" s="142"/>
      <c r="U18" s="142"/>
      <c r="V18" s="142"/>
      <c r="W18" s="142"/>
      <c r="X18" s="142"/>
      <c r="Y18" s="142"/>
      <c r="Z18" s="143"/>
      <c r="AB18" s="142"/>
      <c r="AC18" s="142"/>
      <c r="AD18" s="144"/>
      <c r="AE18" s="142"/>
      <c r="AJ18" s="142"/>
      <c r="AK18" s="142"/>
      <c r="AL18" s="144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</row>
    <row r="19" spans="1:52" s="141" customFormat="1" ht="14.4" x14ac:dyDescent="0.3">
      <c r="A19" s="273"/>
      <c r="B19" s="286"/>
      <c r="C19" s="286"/>
      <c r="D19" s="287"/>
      <c r="E19" s="272"/>
      <c r="F19" s="274"/>
      <c r="P19" s="223"/>
      <c r="Q19" s="142"/>
      <c r="R19" s="142"/>
      <c r="S19" s="142"/>
      <c r="T19" s="142"/>
      <c r="U19" s="142"/>
      <c r="V19" s="142"/>
      <c r="W19" s="142"/>
      <c r="X19" s="142"/>
      <c r="Y19" s="142"/>
      <c r="Z19" s="143"/>
      <c r="AB19" s="142"/>
      <c r="AC19" s="142"/>
      <c r="AD19" s="144"/>
      <c r="AE19" s="142"/>
      <c r="AJ19" s="142"/>
      <c r="AK19" s="142"/>
      <c r="AL19" s="144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</row>
    <row r="20" spans="1:52" s="141" customFormat="1" ht="14.4" x14ac:dyDescent="0.3">
      <c r="A20" s="271" t="s">
        <v>70</v>
      </c>
      <c r="B20" s="297">
        <f>SUM(B16:B18)</f>
        <v>12000</v>
      </c>
      <c r="C20" s="297">
        <f>C16-C18</f>
        <v>9845.7900000000009</v>
      </c>
      <c r="D20" s="287"/>
      <c r="E20" s="272"/>
      <c r="F20" s="274"/>
      <c r="P20" s="223"/>
      <c r="Q20" s="142"/>
      <c r="R20" s="142"/>
      <c r="S20" s="142"/>
      <c r="T20" s="142"/>
      <c r="U20" s="142"/>
      <c r="V20" s="142"/>
      <c r="W20" s="142"/>
      <c r="X20" s="142"/>
      <c r="Y20" s="142"/>
      <c r="Z20" s="143"/>
      <c r="AB20" s="142"/>
      <c r="AC20" s="142"/>
      <c r="AD20" s="144"/>
      <c r="AE20" s="142"/>
      <c r="AJ20" s="142"/>
      <c r="AK20" s="142"/>
      <c r="AL20" s="144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</row>
    <row r="21" spans="1:52" s="141" customFormat="1" ht="14.4" x14ac:dyDescent="0.3">
      <c r="A21" s="288"/>
      <c r="B21" s="289"/>
      <c r="C21" s="289"/>
      <c r="D21" s="290"/>
      <c r="E21" s="291"/>
      <c r="F21" s="292"/>
      <c r="P21" s="223"/>
      <c r="Q21" s="142"/>
      <c r="R21" s="142"/>
      <c r="S21" s="142"/>
      <c r="T21" s="142"/>
      <c r="U21" s="142"/>
      <c r="V21" s="142"/>
      <c r="W21" s="142"/>
      <c r="X21" s="142"/>
      <c r="Y21" s="142"/>
      <c r="Z21" s="143"/>
      <c r="AB21" s="142"/>
      <c r="AC21" s="142"/>
      <c r="AD21" s="144"/>
      <c r="AE21" s="142"/>
      <c r="AJ21" s="142"/>
      <c r="AK21" s="142"/>
      <c r="AL21" s="144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</row>
    <row r="22" spans="1:52" s="141" customFormat="1" ht="14.4" x14ac:dyDescent="0.3">
      <c r="A22" s="279" t="s">
        <v>653</v>
      </c>
      <c r="B22" s="308"/>
      <c r="C22" s="308"/>
      <c r="D22" s="216"/>
      <c r="E22" s="217"/>
      <c r="F22" s="210"/>
      <c r="Q22" s="142"/>
      <c r="R22" s="142"/>
      <c r="S22" s="142"/>
      <c r="T22" s="142"/>
      <c r="U22" s="142"/>
      <c r="V22" s="142"/>
      <c r="W22" s="142"/>
      <c r="X22" s="142"/>
      <c r="Y22" s="142"/>
      <c r="Z22" s="145" t="s">
        <v>4</v>
      </c>
      <c r="AA22" s="146" t="s">
        <v>64</v>
      </c>
      <c r="AB22" s="147">
        <v>13</v>
      </c>
      <c r="AC22" s="147">
        <v>14</v>
      </c>
      <c r="AD22" s="147">
        <v>15</v>
      </c>
      <c r="AE22" s="147">
        <v>16</v>
      </c>
      <c r="AF22" s="147" t="str">
        <f t="shared" ref="AF22:AF48" si="0">CONCATENATE($AA22,AB22)</f>
        <v>H13</v>
      </c>
      <c r="AG22" s="147" t="str">
        <f t="shared" ref="AG22:AG48" si="1">CONCATENATE($AA22,AC22)</f>
        <v>H14</v>
      </c>
      <c r="AH22" s="147" t="str">
        <f t="shared" ref="AH22:AH48" si="2">CONCATENATE($AA22,AD22)</f>
        <v>H15</v>
      </c>
      <c r="AI22" s="148" t="str">
        <f t="shared" ref="AI22:AI48" si="3">CONCATENATE($AA22,AE22)</f>
        <v>H16</v>
      </c>
      <c r="AJ22" s="141" t="e">
        <f t="shared" ref="AJ22:AJ48" ca="1" si="4">INDIRECT("'"&amp;$Z$14&amp;"'!"&amp;AF22&amp;"")</f>
        <v>#REF!</v>
      </c>
      <c r="AK22" s="141" t="e">
        <f t="shared" ref="AK22:AK48" ca="1" si="5">INDIRECT("'"&amp;$Z$14&amp;"'!"&amp;AG22&amp;"")</f>
        <v>#REF!</v>
      </c>
      <c r="AL22" s="144" t="e">
        <f t="shared" ref="AL22:AL48" ca="1" si="6">INDIRECT("'"&amp;$Z$14&amp;"'!"&amp;AH22&amp;"")</f>
        <v>#REF!</v>
      </c>
      <c r="AM22" s="141" t="e">
        <f t="shared" ref="AM22:AM48" ca="1" si="7">INDIRECT("'"&amp;$Z$14&amp;"'!"&amp;AI22&amp;"")</f>
        <v>#REF!</v>
      </c>
      <c r="AN22" s="142">
        <f t="shared" ref="AN22:AN48" si="8">HLOOKUP($Z22,Account_table,2,FALSE)</f>
        <v>3000</v>
      </c>
      <c r="AO22" s="142">
        <f t="shared" ref="AO22:AO48" si="9">HLOOKUP($Z22,Account_table,3,FALSE)</f>
        <v>0</v>
      </c>
      <c r="AP22" s="142" t="str">
        <f t="shared" ref="AP22:AP48" si="10">HLOOKUP($Z22,Account_table,4,FALSE)</f>
        <v>-</v>
      </c>
      <c r="AQ22" s="142">
        <f t="shared" ref="AQ22:AQ48" si="11">HLOOKUP($Z22,Account_table,5,FALSE)</f>
        <v>-3000</v>
      </c>
      <c r="AR22" s="142"/>
      <c r="AS22" s="142"/>
      <c r="AT22" s="142"/>
      <c r="AU22" s="142"/>
      <c r="AV22" s="142"/>
      <c r="AW22" s="142"/>
      <c r="AX22" s="142"/>
      <c r="AY22" s="142"/>
      <c r="AZ22" s="142"/>
    </row>
    <row r="23" spans="1:52" s="141" customFormat="1" ht="14.4" x14ac:dyDescent="0.3">
      <c r="A23" s="207" t="s">
        <v>4</v>
      </c>
      <c r="B23" s="308">
        <f>HLOOKUP($A23,Account_table,3,FALSE)</f>
        <v>0</v>
      </c>
      <c r="C23" s="308">
        <f>HLOOKUP($A23,Account_table,2,FALSE)</f>
        <v>3000</v>
      </c>
      <c r="D23" s="216"/>
      <c r="E23" s="217"/>
      <c r="F23" s="210" t="s">
        <v>643</v>
      </c>
      <c r="Q23" s="142"/>
      <c r="R23" s="142"/>
      <c r="S23" s="142"/>
      <c r="T23" s="142"/>
      <c r="U23" s="142"/>
      <c r="V23" s="142"/>
      <c r="W23" s="142"/>
      <c r="X23" s="142"/>
      <c r="Y23" s="142"/>
      <c r="Z23" s="149" t="s">
        <v>5</v>
      </c>
      <c r="AA23" s="150" t="s">
        <v>65</v>
      </c>
      <c r="AB23" s="141">
        <v>13</v>
      </c>
      <c r="AC23" s="141">
        <v>14</v>
      </c>
      <c r="AD23" s="141">
        <v>15</v>
      </c>
      <c r="AE23" s="141">
        <v>16</v>
      </c>
      <c r="AF23" s="141" t="str">
        <f>CONCATENATE($AA23,AB23)</f>
        <v>I13</v>
      </c>
      <c r="AG23" s="141" t="str">
        <f>CONCATENATE($AA23,AC23)</f>
        <v>I14</v>
      </c>
      <c r="AH23" s="141" t="str">
        <f>CONCATENATE($AA23,AD23)</f>
        <v>I15</v>
      </c>
      <c r="AI23" s="151" t="str">
        <f>CONCATENATE($AA23,AE23)</f>
        <v>I16</v>
      </c>
      <c r="AJ23" s="141" t="e">
        <f ca="1">INDIRECT("'"&amp;$Z$14&amp;"'!"&amp;AF23&amp;"")</f>
        <v>#REF!</v>
      </c>
      <c r="AK23" s="141" t="e">
        <f ca="1">INDIRECT("'"&amp;$Z$14&amp;"'!"&amp;AG23&amp;"")</f>
        <v>#REF!</v>
      </c>
      <c r="AL23" s="144" t="e">
        <f ca="1">INDIRECT("'"&amp;$Z$14&amp;"'!"&amp;AH23&amp;"")</f>
        <v>#REF!</v>
      </c>
      <c r="AM23" s="141" t="e">
        <f ca="1">INDIRECT("'"&amp;$Z$14&amp;"'!"&amp;AI23&amp;"")</f>
        <v>#REF!</v>
      </c>
      <c r="AN23" s="142">
        <f>HLOOKUP($Z23,Account_table,2,FALSE)</f>
        <v>13750</v>
      </c>
      <c r="AO23" s="142">
        <f>HLOOKUP($Z23,Account_table,3,FALSE)</f>
        <v>13750</v>
      </c>
      <c r="AP23" s="142">
        <f>HLOOKUP($Z23,Account_table,4,FALSE)</f>
        <v>1</v>
      </c>
      <c r="AQ23" s="142">
        <f>HLOOKUP($Z23,Account_table,5,FALSE)</f>
        <v>0</v>
      </c>
      <c r="AR23" s="142"/>
      <c r="AS23" s="142"/>
      <c r="AT23" s="142"/>
      <c r="AU23" s="142"/>
      <c r="AV23" s="142"/>
      <c r="AW23" s="142"/>
      <c r="AX23" s="142"/>
      <c r="AY23" s="142"/>
      <c r="AZ23" s="142"/>
    </row>
    <row r="24" spans="1:52" s="141" customFormat="1" ht="14.4" x14ac:dyDescent="0.3">
      <c r="A24" s="207" t="s">
        <v>5</v>
      </c>
      <c r="B24" s="308">
        <f>HLOOKUP($A24,Account_table,3,FALSE)</f>
        <v>13750</v>
      </c>
      <c r="C24" s="308">
        <f>HLOOKUP($A24,Account_table,2,FALSE)</f>
        <v>13750</v>
      </c>
      <c r="D24" s="216">
        <f>HLOOKUP($A24,Account_table,4,FALSE)</f>
        <v>1</v>
      </c>
      <c r="E24" s="316">
        <f>HLOOKUP($A24,Account_table,5,FALSE)</f>
        <v>0</v>
      </c>
      <c r="F24" s="210"/>
      <c r="Z24" s="149" t="s">
        <v>47</v>
      </c>
      <c r="AA24" s="150" t="s">
        <v>66</v>
      </c>
      <c r="AB24" s="141">
        <v>13</v>
      </c>
      <c r="AC24" s="141">
        <v>14</v>
      </c>
      <c r="AD24" s="141">
        <v>15</v>
      </c>
      <c r="AE24" s="141">
        <v>16</v>
      </c>
      <c r="AF24" s="141" t="str">
        <f t="shared" si="0"/>
        <v>J13</v>
      </c>
      <c r="AG24" s="141" t="str">
        <f t="shared" si="1"/>
        <v>J14</v>
      </c>
      <c r="AH24" s="141" t="str">
        <f t="shared" si="2"/>
        <v>J15</v>
      </c>
      <c r="AI24" s="151" t="str">
        <f t="shared" si="3"/>
        <v>J16</v>
      </c>
      <c r="AJ24" s="141" t="e">
        <f t="shared" ca="1" si="4"/>
        <v>#REF!</v>
      </c>
      <c r="AK24" s="141" t="e">
        <f t="shared" ca="1" si="5"/>
        <v>#REF!</v>
      </c>
      <c r="AL24" s="144" t="e">
        <f t="shared" ca="1" si="6"/>
        <v>#REF!</v>
      </c>
      <c r="AM24" s="141" t="e">
        <f t="shared" ca="1" si="7"/>
        <v>#REF!</v>
      </c>
      <c r="AN24" s="142" t="e">
        <f t="shared" si="8"/>
        <v>#N/A</v>
      </c>
      <c r="AO24" s="142" t="e">
        <f t="shared" si="9"/>
        <v>#N/A</v>
      </c>
      <c r="AP24" s="142" t="e">
        <f t="shared" si="10"/>
        <v>#N/A</v>
      </c>
      <c r="AQ24" s="142" t="e">
        <f t="shared" si="11"/>
        <v>#N/A</v>
      </c>
      <c r="AR24" s="142"/>
      <c r="AS24" s="142"/>
      <c r="AT24" s="142"/>
      <c r="AU24" s="142"/>
    </row>
    <row r="25" spans="1:52" s="141" customFormat="1" ht="14.4" x14ac:dyDescent="0.3">
      <c r="A25" s="207" t="s">
        <v>6</v>
      </c>
      <c r="B25" s="308">
        <f>HLOOKUP($A25,Account_table,3,FALSE)</f>
        <v>3600</v>
      </c>
      <c r="C25" s="308">
        <f>HLOOKUP($A25,Account_table,2,FALSE)</f>
        <v>3130</v>
      </c>
      <c r="D25" s="216">
        <f>HLOOKUP($A25,Account_table,4,FALSE)</f>
        <v>0.86944444444444446</v>
      </c>
      <c r="E25" s="316">
        <f>HLOOKUP($A25,Account_table,5,FALSE)</f>
        <v>470</v>
      </c>
      <c r="F25" s="210"/>
      <c r="G25" s="152"/>
      <c r="Z25" s="149" t="s">
        <v>7</v>
      </c>
      <c r="AA25" s="150" t="s">
        <v>67</v>
      </c>
      <c r="AB25" s="141">
        <v>13</v>
      </c>
      <c r="AC25" s="141">
        <v>14</v>
      </c>
      <c r="AD25" s="141">
        <v>15</v>
      </c>
      <c r="AE25" s="141">
        <v>16</v>
      </c>
      <c r="AF25" s="141" t="str">
        <f t="shared" si="0"/>
        <v>K13</v>
      </c>
      <c r="AG25" s="141" t="str">
        <f t="shared" si="1"/>
        <v>K14</v>
      </c>
      <c r="AH25" s="141" t="str">
        <f t="shared" si="2"/>
        <v>K15</v>
      </c>
      <c r="AI25" s="151" t="str">
        <f t="shared" si="3"/>
        <v>K16</v>
      </c>
      <c r="AJ25" s="141" t="e">
        <f t="shared" ca="1" si="4"/>
        <v>#REF!</v>
      </c>
      <c r="AK25" s="141" t="e">
        <f t="shared" ca="1" si="5"/>
        <v>#REF!</v>
      </c>
      <c r="AL25" s="144" t="e">
        <f t="shared" ca="1" si="6"/>
        <v>#REF!</v>
      </c>
      <c r="AM25" s="141" t="e">
        <f t="shared" ca="1" si="7"/>
        <v>#REF!</v>
      </c>
      <c r="AN25" s="142">
        <f t="shared" si="8"/>
        <v>1306</v>
      </c>
      <c r="AO25" s="142">
        <f t="shared" si="9"/>
        <v>3500</v>
      </c>
      <c r="AP25" s="142">
        <f t="shared" si="10"/>
        <v>0.37314285714285716</v>
      </c>
      <c r="AQ25" s="142">
        <f t="shared" si="11"/>
        <v>2194</v>
      </c>
      <c r="AR25" s="142"/>
      <c r="AS25" s="142"/>
      <c r="AT25" s="142"/>
      <c r="AU25" s="142"/>
    </row>
    <row r="26" spans="1:52" s="141" customFormat="1" ht="14.4" x14ac:dyDescent="0.3">
      <c r="A26" s="207" t="s">
        <v>7</v>
      </c>
      <c r="B26" s="308">
        <f>HLOOKUP($A26,Account_table,3,FALSE)</f>
        <v>3500</v>
      </c>
      <c r="C26" s="308">
        <f>HLOOKUP($A26,Account_table,2,FALSE)</f>
        <v>1306</v>
      </c>
      <c r="D26" s="216">
        <f>HLOOKUP($A26,Account_table,4,FALSE)</f>
        <v>0.37314285714285716</v>
      </c>
      <c r="E26" s="316">
        <f>HLOOKUP($A26,Account_table,5,FALSE)</f>
        <v>2194</v>
      </c>
      <c r="F26" s="280" t="s">
        <v>663</v>
      </c>
      <c r="G26" s="278"/>
      <c r="Z26" s="153" t="s">
        <v>8</v>
      </c>
      <c r="AA26" s="154" t="s">
        <v>68</v>
      </c>
      <c r="AB26" s="155">
        <v>13</v>
      </c>
      <c r="AC26" s="155">
        <v>14</v>
      </c>
      <c r="AD26" s="155">
        <v>15</v>
      </c>
      <c r="AE26" s="155">
        <v>16</v>
      </c>
      <c r="AF26" s="155" t="str">
        <f t="shared" si="0"/>
        <v>L13</v>
      </c>
      <c r="AG26" s="155" t="str">
        <f t="shared" si="1"/>
        <v>L14</v>
      </c>
      <c r="AH26" s="155" t="str">
        <f t="shared" si="2"/>
        <v>L15</v>
      </c>
      <c r="AI26" s="156" t="str">
        <f t="shared" si="3"/>
        <v>L16</v>
      </c>
      <c r="AJ26" s="141" t="e">
        <f t="shared" ca="1" si="4"/>
        <v>#REF!</v>
      </c>
      <c r="AK26" s="141" t="e">
        <f t="shared" ca="1" si="5"/>
        <v>#REF!</v>
      </c>
      <c r="AL26" s="144" t="e">
        <f t="shared" ca="1" si="6"/>
        <v>#REF!</v>
      </c>
      <c r="AM26" s="141" t="e">
        <f t="shared" ca="1" si="7"/>
        <v>#REF!</v>
      </c>
      <c r="AN26" s="142">
        <f t="shared" si="8"/>
        <v>5000</v>
      </c>
      <c r="AO26" s="142">
        <f t="shared" si="9"/>
        <v>5000</v>
      </c>
      <c r="AP26" s="142">
        <f t="shared" si="10"/>
        <v>1</v>
      </c>
      <c r="AQ26" s="142">
        <f t="shared" si="11"/>
        <v>0</v>
      </c>
      <c r="AR26" s="142"/>
      <c r="AS26" s="142"/>
      <c r="AT26" s="142"/>
      <c r="AU26" s="142"/>
    </row>
    <row r="27" spans="1:52" s="141" customFormat="1" ht="14.4" x14ac:dyDescent="0.3">
      <c r="A27" s="207" t="s">
        <v>8</v>
      </c>
      <c r="B27" s="308">
        <f>HLOOKUP($A27,Account_table,3,FALSE)</f>
        <v>5000</v>
      </c>
      <c r="C27" s="308">
        <f>HLOOKUP($A27,Account_table,2,FALSE)</f>
        <v>5000</v>
      </c>
      <c r="D27" s="216">
        <f>HLOOKUP($A27,Account_table,4,FALSE)</f>
        <v>1</v>
      </c>
      <c r="E27" s="316">
        <f>HLOOKUP($A27,Account_table,5,FALSE)</f>
        <v>0</v>
      </c>
      <c r="F27" s="210"/>
      <c r="Z27" s="157" t="s">
        <v>9</v>
      </c>
      <c r="AA27" s="146" t="s">
        <v>69</v>
      </c>
      <c r="AB27" s="147">
        <v>13</v>
      </c>
      <c r="AC27" s="147">
        <v>14</v>
      </c>
      <c r="AD27" s="147">
        <v>15</v>
      </c>
      <c r="AE27" s="147">
        <v>16</v>
      </c>
      <c r="AF27" s="147" t="str">
        <f t="shared" si="0"/>
        <v>M13</v>
      </c>
      <c r="AG27" s="147" t="str">
        <f t="shared" si="1"/>
        <v>M14</v>
      </c>
      <c r="AH27" s="147" t="str">
        <f t="shared" si="2"/>
        <v>M15</v>
      </c>
      <c r="AI27" s="148" t="str">
        <f t="shared" si="3"/>
        <v>M16</v>
      </c>
      <c r="AJ27" s="141" t="e">
        <f t="shared" ca="1" si="4"/>
        <v>#REF!</v>
      </c>
      <c r="AK27" s="141" t="e">
        <f t="shared" ca="1" si="5"/>
        <v>#REF!</v>
      </c>
      <c r="AL27" s="144" t="e">
        <f t="shared" ca="1" si="6"/>
        <v>#REF!</v>
      </c>
      <c r="AM27" s="141" t="e">
        <f t="shared" ca="1" si="7"/>
        <v>#REF!</v>
      </c>
      <c r="AN27" s="142">
        <f t="shared" si="8"/>
        <v>60</v>
      </c>
      <c r="AO27" s="142">
        <f t="shared" si="9"/>
        <v>72</v>
      </c>
      <c r="AP27" s="142">
        <f t="shared" si="10"/>
        <v>0.83333333333333337</v>
      </c>
      <c r="AQ27" s="142">
        <f t="shared" si="11"/>
        <v>12</v>
      </c>
      <c r="AR27" s="142"/>
      <c r="AS27" s="142"/>
      <c r="AT27" s="142"/>
      <c r="AU27" s="142"/>
    </row>
    <row r="28" spans="1:52" s="141" customFormat="1" ht="14.4" x14ac:dyDescent="0.3">
      <c r="A28" s="207"/>
      <c r="B28" s="308"/>
      <c r="C28" s="308"/>
      <c r="D28" s="216"/>
      <c r="E28" s="217"/>
      <c r="F28" s="210"/>
      <c r="Z28" s="149"/>
      <c r="AA28" s="312"/>
      <c r="AB28" s="293"/>
      <c r="AC28" s="293"/>
      <c r="AD28" s="293"/>
      <c r="AE28" s="293"/>
      <c r="AF28" s="293"/>
      <c r="AG28" s="293"/>
      <c r="AH28" s="293"/>
      <c r="AI28" s="151"/>
      <c r="AL28" s="144"/>
      <c r="AN28" s="142"/>
      <c r="AO28" s="142"/>
      <c r="AP28" s="142"/>
      <c r="AQ28" s="142"/>
      <c r="AR28" s="142"/>
      <c r="AS28" s="142"/>
      <c r="AT28" s="142"/>
      <c r="AU28" s="142"/>
    </row>
    <row r="29" spans="1:52" s="141" customFormat="1" ht="14.4" x14ac:dyDescent="0.3">
      <c r="A29" s="213" t="s">
        <v>70</v>
      </c>
      <c r="B29" s="298">
        <f>SUM(B23:B27)</f>
        <v>25850</v>
      </c>
      <c r="C29" s="298">
        <f>SUM(C23:C27)</f>
        <v>26186</v>
      </c>
      <c r="D29" s="313"/>
      <c r="E29" s="314"/>
      <c r="F29" s="214"/>
      <c r="Z29" s="149" t="s">
        <v>10</v>
      </c>
      <c r="AA29" s="150" t="s">
        <v>71</v>
      </c>
      <c r="AB29" s="141">
        <v>13</v>
      </c>
      <c r="AC29" s="141">
        <v>14</v>
      </c>
      <c r="AD29" s="141">
        <v>15</v>
      </c>
      <c r="AE29" s="141">
        <v>16</v>
      </c>
      <c r="AF29" s="141" t="str">
        <f t="shared" si="0"/>
        <v>N13</v>
      </c>
      <c r="AG29" s="141" t="str">
        <f t="shared" si="1"/>
        <v>N14</v>
      </c>
      <c r="AH29" s="141" t="str">
        <f t="shared" si="2"/>
        <v>N15</v>
      </c>
      <c r="AI29" s="151" t="str">
        <f t="shared" si="3"/>
        <v>N16</v>
      </c>
      <c r="AJ29" s="141" t="e">
        <f t="shared" ca="1" si="4"/>
        <v>#REF!</v>
      </c>
      <c r="AK29" s="141" t="e">
        <f t="shared" ca="1" si="5"/>
        <v>#REF!</v>
      </c>
      <c r="AL29" s="144" t="e">
        <f t="shared" ca="1" si="6"/>
        <v>#REF!</v>
      </c>
      <c r="AM29" s="141" t="e">
        <f t="shared" ca="1" si="7"/>
        <v>#REF!</v>
      </c>
      <c r="AN29" s="142">
        <f t="shared" si="8"/>
        <v>3786.04</v>
      </c>
      <c r="AO29" s="142">
        <f t="shared" si="9"/>
        <v>3800</v>
      </c>
      <c r="AP29" s="142">
        <f t="shared" si="10"/>
        <v>0.99632631578947373</v>
      </c>
      <c r="AQ29" s="142">
        <f t="shared" si="11"/>
        <v>13.960000000000036</v>
      </c>
      <c r="AR29" s="142"/>
      <c r="AS29" s="142"/>
      <c r="AT29" s="142"/>
      <c r="AU29" s="142"/>
    </row>
    <row r="30" spans="1:52" s="141" customFormat="1" ht="14.4" x14ac:dyDescent="0.3">
      <c r="A30" s="209"/>
      <c r="B30" s="307"/>
      <c r="C30" s="307"/>
      <c r="D30" s="309"/>
      <c r="E30" s="275"/>
      <c r="F30" s="210"/>
      <c r="Z30" s="149"/>
      <c r="AA30" s="150"/>
      <c r="AI30" s="151"/>
      <c r="AL30" s="144"/>
      <c r="AN30" s="142"/>
      <c r="AO30" s="142"/>
      <c r="AP30" s="142"/>
      <c r="AQ30" s="142"/>
      <c r="AR30" s="142"/>
      <c r="AS30" s="142"/>
      <c r="AT30" s="142"/>
      <c r="AU30" s="142"/>
    </row>
    <row r="31" spans="1:52" s="141" customFormat="1" ht="14.4" x14ac:dyDescent="0.3">
      <c r="A31" s="279" t="s">
        <v>654</v>
      </c>
      <c r="B31" s="308"/>
      <c r="C31" s="308"/>
      <c r="D31" s="310"/>
      <c r="E31" s="217"/>
      <c r="F31" s="311"/>
      <c r="Z31" s="149" t="s">
        <v>14</v>
      </c>
      <c r="AA31" s="150" t="s">
        <v>75</v>
      </c>
      <c r="AB31" s="141">
        <v>13</v>
      </c>
      <c r="AC31" s="141">
        <v>14</v>
      </c>
      <c r="AD31" s="141">
        <v>15</v>
      </c>
      <c r="AE31" s="141">
        <v>16</v>
      </c>
      <c r="AF31" s="141" t="str">
        <f t="shared" si="0"/>
        <v>R13</v>
      </c>
      <c r="AG31" s="141" t="str">
        <f t="shared" si="1"/>
        <v>R14</v>
      </c>
      <c r="AH31" s="141" t="str">
        <f t="shared" si="2"/>
        <v>R15</v>
      </c>
      <c r="AI31" s="151" t="str">
        <f t="shared" si="3"/>
        <v>R16</v>
      </c>
      <c r="AJ31" s="141" t="e">
        <f t="shared" ca="1" si="4"/>
        <v>#REF!</v>
      </c>
      <c r="AK31" s="141" t="e">
        <f t="shared" ca="1" si="5"/>
        <v>#REF!</v>
      </c>
      <c r="AL31" s="144" t="e">
        <f t="shared" ca="1" si="6"/>
        <v>#REF!</v>
      </c>
      <c r="AM31" s="141" t="e">
        <f t="shared" ca="1" si="7"/>
        <v>#REF!</v>
      </c>
      <c r="AN31" s="142">
        <f t="shared" si="8"/>
        <v>195</v>
      </c>
      <c r="AO31" s="142">
        <f t="shared" si="9"/>
        <v>200</v>
      </c>
      <c r="AP31" s="142">
        <f t="shared" si="10"/>
        <v>0.97499999999999998</v>
      </c>
      <c r="AQ31" s="142">
        <f t="shared" si="11"/>
        <v>5</v>
      </c>
      <c r="AR31" s="142"/>
      <c r="AS31" s="142"/>
      <c r="AT31" s="142"/>
      <c r="AU31" s="142"/>
    </row>
    <row r="32" spans="1:52" s="141" customFormat="1" ht="14.4" x14ac:dyDescent="0.3">
      <c r="A32" s="211" t="s">
        <v>9</v>
      </c>
      <c r="B32" s="308">
        <f>HLOOKUP($A32,Account_table,3,FALSE)</f>
        <v>72</v>
      </c>
      <c r="C32" s="308">
        <f>HLOOKUP($A32,Account_table,2,FALSE)</f>
        <v>60</v>
      </c>
      <c r="D32" s="216">
        <f>HLOOKUP($A32,Account_table,4,FALSE)</f>
        <v>0.83333333333333337</v>
      </c>
      <c r="E32" s="217">
        <f>HLOOKUP($A32,Account_table,5,FALSE)</f>
        <v>12</v>
      </c>
      <c r="F32" s="210" t="s">
        <v>658</v>
      </c>
      <c r="Z32" s="149" t="s">
        <v>15</v>
      </c>
      <c r="AA32" s="150" t="s">
        <v>76</v>
      </c>
      <c r="AB32" s="141">
        <v>13</v>
      </c>
      <c r="AC32" s="141">
        <v>14</v>
      </c>
      <c r="AD32" s="141">
        <v>15</v>
      </c>
      <c r="AE32" s="141">
        <v>16</v>
      </c>
      <c r="AF32" s="141" t="str">
        <f t="shared" si="0"/>
        <v>S13</v>
      </c>
      <c r="AG32" s="141" t="str">
        <f t="shared" si="1"/>
        <v>S14</v>
      </c>
      <c r="AH32" s="141" t="str">
        <f t="shared" si="2"/>
        <v>S15</v>
      </c>
      <c r="AI32" s="151" t="str">
        <f t="shared" si="3"/>
        <v>S16</v>
      </c>
      <c r="AJ32" s="141" t="e">
        <f t="shared" ca="1" si="4"/>
        <v>#REF!</v>
      </c>
      <c r="AK32" s="141" t="e">
        <f t="shared" ca="1" si="5"/>
        <v>#REF!</v>
      </c>
      <c r="AL32" s="144" t="e">
        <f t="shared" ca="1" si="6"/>
        <v>#REF!</v>
      </c>
      <c r="AM32" s="141" t="e">
        <f t="shared" ca="1" si="7"/>
        <v>#REF!</v>
      </c>
      <c r="AN32" s="142">
        <f t="shared" si="8"/>
        <v>5592.7099999999991</v>
      </c>
      <c r="AO32" s="142">
        <f t="shared" si="9"/>
        <v>5000</v>
      </c>
      <c r="AP32" s="142">
        <f t="shared" si="10"/>
        <v>1.1185419999999999</v>
      </c>
      <c r="AQ32" s="142">
        <f t="shared" si="11"/>
        <v>-592.70999999999913</v>
      </c>
      <c r="AR32" s="142"/>
      <c r="AS32" s="142"/>
      <c r="AT32" s="142"/>
      <c r="AU32" s="142"/>
    </row>
    <row r="33" spans="1:47" s="141" customFormat="1" ht="14.4" x14ac:dyDescent="0.3">
      <c r="A33" s="211" t="s">
        <v>10</v>
      </c>
      <c r="B33" s="308">
        <f>HLOOKUP($A33,Account_table,3,FALSE)</f>
        <v>3800</v>
      </c>
      <c r="C33" s="308">
        <f>HLOOKUP($A33,Account_table,2,FALSE)</f>
        <v>3786.04</v>
      </c>
      <c r="D33" s="216">
        <f>HLOOKUP($A33,Account_table,4,FALSE)</f>
        <v>0.99632631578947373</v>
      </c>
      <c r="E33" s="217">
        <f>HLOOKUP($A33,Account_table,5,FALSE)</f>
        <v>13.960000000000036</v>
      </c>
      <c r="F33" s="210"/>
      <c r="Z33" s="149" t="s">
        <v>16</v>
      </c>
      <c r="AA33" s="150" t="s">
        <v>77</v>
      </c>
      <c r="AB33" s="141">
        <v>13</v>
      </c>
      <c r="AC33" s="141">
        <v>14</v>
      </c>
      <c r="AD33" s="141">
        <v>15</v>
      </c>
      <c r="AE33" s="141">
        <v>16</v>
      </c>
      <c r="AF33" s="141" t="str">
        <f t="shared" si="0"/>
        <v>T13</v>
      </c>
      <c r="AG33" s="141" t="str">
        <f t="shared" si="1"/>
        <v>T14</v>
      </c>
      <c r="AH33" s="141" t="str">
        <f t="shared" si="2"/>
        <v>T15</v>
      </c>
      <c r="AI33" s="151" t="str">
        <f t="shared" si="3"/>
        <v>T16</v>
      </c>
      <c r="AJ33" s="141" t="e">
        <f t="shared" ca="1" si="4"/>
        <v>#REF!</v>
      </c>
      <c r="AK33" s="141" t="e">
        <f t="shared" ca="1" si="5"/>
        <v>#REF!</v>
      </c>
      <c r="AL33" s="144" t="e">
        <f t="shared" ca="1" si="6"/>
        <v>#REF!</v>
      </c>
      <c r="AM33" s="141" t="e">
        <f t="shared" ca="1" si="7"/>
        <v>#REF!</v>
      </c>
      <c r="AN33" s="142">
        <f t="shared" si="8"/>
        <v>573.20000000000005</v>
      </c>
      <c r="AO33" s="142">
        <f t="shared" si="9"/>
        <v>1000</v>
      </c>
      <c r="AP33" s="142">
        <f t="shared" si="10"/>
        <v>0.57320000000000004</v>
      </c>
      <c r="AQ33" s="142">
        <f t="shared" si="11"/>
        <v>426.79999999999995</v>
      </c>
      <c r="AR33" s="142"/>
      <c r="AS33" s="142"/>
      <c r="AT33" s="142"/>
      <c r="AU33" s="142"/>
    </row>
    <row r="34" spans="1:47" s="141" customFormat="1" ht="14.4" x14ac:dyDescent="0.3">
      <c r="A34" s="211" t="s">
        <v>11</v>
      </c>
      <c r="B34" s="308">
        <f>HLOOKUP($A34,Account_table,3,FALSE)</f>
        <v>1600</v>
      </c>
      <c r="C34" s="308">
        <f>HLOOKUP($A34,Account_table,2,FALSE)</f>
        <v>1465</v>
      </c>
      <c r="D34" s="216">
        <f>HLOOKUP($A34,Account_table,4,FALSE)</f>
        <v>0.91562500000000002</v>
      </c>
      <c r="E34" s="217">
        <f>HLOOKUP($A34,Account_table,5,FALSE)</f>
        <v>135</v>
      </c>
      <c r="F34" s="210"/>
      <c r="G34" s="276"/>
      <c r="Z34" s="149" t="s">
        <v>17</v>
      </c>
      <c r="AA34" s="150" t="s">
        <v>78</v>
      </c>
      <c r="AB34" s="141">
        <v>13</v>
      </c>
      <c r="AC34" s="141">
        <v>14</v>
      </c>
      <c r="AD34" s="141">
        <v>15</v>
      </c>
      <c r="AE34" s="141">
        <v>16</v>
      </c>
      <c r="AF34" s="141" t="str">
        <f t="shared" si="0"/>
        <v>U13</v>
      </c>
      <c r="AG34" s="141" t="str">
        <f t="shared" si="1"/>
        <v>U14</v>
      </c>
      <c r="AH34" s="141" t="str">
        <f t="shared" si="2"/>
        <v>U15</v>
      </c>
      <c r="AI34" s="151" t="str">
        <f t="shared" si="3"/>
        <v>U16</v>
      </c>
      <c r="AJ34" s="141" t="e">
        <f t="shared" ca="1" si="4"/>
        <v>#REF!</v>
      </c>
      <c r="AK34" s="141" t="e">
        <f t="shared" ca="1" si="5"/>
        <v>#REF!</v>
      </c>
      <c r="AL34" s="144" t="e">
        <f t="shared" ca="1" si="6"/>
        <v>#REF!</v>
      </c>
      <c r="AM34" s="141" t="e">
        <f t="shared" ca="1" si="7"/>
        <v>#REF!</v>
      </c>
      <c r="AN34" s="142">
        <f t="shared" si="8"/>
        <v>6576.69</v>
      </c>
      <c r="AO34" s="142">
        <f t="shared" si="9"/>
        <v>6500</v>
      </c>
      <c r="AP34" s="142">
        <f t="shared" si="10"/>
        <v>1.0117984615384614</v>
      </c>
      <c r="AQ34" s="142">
        <f t="shared" si="11"/>
        <v>-76.6899999999996</v>
      </c>
      <c r="AR34" s="142"/>
      <c r="AS34" s="142"/>
      <c r="AT34" s="142"/>
      <c r="AU34" s="142"/>
    </row>
    <row r="35" spans="1:47" s="141" customFormat="1" ht="14.4" x14ac:dyDescent="0.3">
      <c r="A35" s="211" t="s">
        <v>12</v>
      </c>
      <c r="B35" s="308">
        <f>HLOOKUP($A35,Account_table,3,FALSE)</f>
        <v>6250</v>
      </c>
      <c r="C35" s="308">
        <f>HLOOKUP($A35,Account_table,2,FALSE)</f>
        <v>5800.3200000000006</v>
      </c>
      <c r="D35" s="216">
        <f>HLOOKUP($A35,Account_table,4,FALSE)</f>
        <v>0.92805120000000008</v>
      </c>
      <c r="E35" s="217">
        <f>HLOOKUP($A35,Account_table,5,FALSE)</f>
        <v>449.67999999999938</v>
      </c>
      <c r="F35" s="210"/>
      <c r="Z35" s="153" t="s">
        <v>18</v>
      </c>
      <c r="AA35" s="154" t="s">
        <v>79</v>
      </c>
      <c r="AB35" s="155">
        <v>13</v>
      </c>
      <c r="AC35" s="155">
        <v>14</v>
      </c>
      <c r="AD35" s="155">
        <v>15</v>
      </c>
      <c r="AE35" s="155">
        <v>16</v>
      </c>
      <c r="AF35" s="155" t="str">
        <f t="shared" si="0"/>
        <v>V13</v>
      </c>
      <c r="AG35" s="155" t="str">
        <f t="shared" si="1"/>
        <v>V14</v>
      </c>
      <c r="AH35" s="155" t="str">
        <f t="shared" si="2"/>
        <v>V15</v>
      </c>
      <c r="AI35" s="156" t="str">
        <f t="shared" si="3"/>
        <v>V16</v>
      </c>
      <c r="AJ35" s="141" t="e">
        <f t="shared" ca="1" si="4"/>
        <v>#REF!</v>
      </c>
      <c r="AK35" s="141" t="e">
        <f t="shared" ca="1" si="5"/>
        <v>#REF!</v>
      </c>
      <c r="AL35" s="144" t="e">
        <f t="shared" ca="1" si="6"/>
        <v>#REF!</v>
      </c>
      <c r="AM35" s="141" t="e">
        <f t="shared" ca="1" si="7"/>
        <v>#REF!</v>
      </c>
      <c r="AN35" s="142">
        <f t="shared" si="8"/>
        <v>125</v>
      </c>
      <c r="AO35" s="142">
        <f t="shared" si="9"/>
        <v>300</v>
      </c>
      <c r="AP35" s="142">
        <f t="shared" si="10"/>
        <v>0.41666666666666669</v>
      </c>
      <c r="AQ35" s="142">
        <f t="shared" si="11"/>
        <v>175</v>
      </c>
      <c r="AR35" s="142"/>
      <c r="AS35" s="142"/>
      <c r="AT35" s="142"/>
      <c r="AU35" s="142"/>
    </row>
    <row r="36" spans="1:47" s="141" customFormat="1" ht="14.4" x14ac:dyDescent="0.3">
      <c r="A36" s="211" t="s">
        <v>13</v>
      </c>
      <c r="B36" s="308">
        <f t="shared" ref="B36:B41" si="12">HLOOKUP($A36,Account_table,3,FALSE)</f>
        <v>5000</v>
      </c>
      <c r="C36" s="308">
        <f t="shared" ref="C36:C41" si="13">HLOOKUP($A36,Account_table,2,FALSE)</f>
        <v>3047.4500000000003</v>
      </c>
      <c r="D36" s="216">
        <f t="shared" ref="D36:D41" si="14">HLOOKUP($A36,Account_table,4,FALSE)</f>
        <v>0.60949000000000009</v>
      </c>
      <c r="E36" s="217">
        <f t="shared" ref="E36:E41" si="15">HLOOKUP($A36,Account_table,5,FALSE)</f>
        <v>1952.5499999999997</v>
      </c>
      <c r="F36" s="210"/>
      <c r="Z36" s="149" t="s">
        <v>80</v>
      </c>
      <c r="AA36" s="150" t="s">
        <v>81</v>
      </c>
      <c r="AB36" s="141">
        <v>13</v>
      </c>
      <c r="AC36" s="141">
        <v>14</v>
      </c>
      <c r="AD36" s="141">
        <v>15</v>
      </c>
      <c r="AE36" s="141">
        <v>16</v>
      </c>
      <c r="AF36" s="141" t="str">
        <f t="shared" si="0"/>
        <v>X13</v>
      </c>
      <c r="AG36" s="141" t="str">
        <f t="shared" si="1"/>
        <v>X14</v>
      </c>
      <c r="AH36" s="141" t="str">
        <f t="shared" si="2"/>
        <v>X15</v>
      </c>
      <c r="AI36" s="151" t="str">
        <f t="shared" si="3"/>
        <v>X16</v>
      </c>
      <c r="AJ36" s="141" t="e">
        <f t="shared" ca="1" si="4"/>
        <v>#REF!</v>
      </c>
      <c r="AK36" s="141" t="e">
        <f t="shared" ca="1" si="5"/>
        <v>#REF!</v>
      </c>
      <c r="AL36" s="144" t="e">
        <f t="shared" ca="1" si="6"/>
        <v>#REF!</v>
      </c>
      <c r="AM36" s="141" t="e">
        <f t="shared" ca="1" si="7"/>
        <v>#REF!</v>
      </c>
      <c r="AN36" s="142" t="e">
        <f t="shared" si="8"/>
        <v>#N/A</v>
      </c>
      <c r="AO36" s="142" t="e">
        <f t="shared" si="9"/>
        <v>#N/A</v>
      </c>
      <c r="AP36" s="142" t="e">
        <f t="shared" si="10"/>
        <v>#N/A</v>
      </c>
      <c r="AQ36" s="142" t="e">
        <f t="shared" si="11"/>
        <v>#N/A</v>
      </c>
      <c r="AR36" s="142"/>
      <c r="AS36" s="142"/>
      <c r="AT36" s="142"/>
      <c r="AU36" s="142"/>
    </row>
    <row r="37" spans="1:47" s="141" customFormat="1" ht="14.4" x14ac:dyDescent="0.3">
      <c r="A37" s="211" t="s">
        <v>14</v>
      </c>
      <c r="B37" s="308">
        <f t="shared" si="12"/>
        <v>200</v>
      </c>
      <c r="C37" s="308">
        <f t="shared" si="13"/>
        <v>195</v>
      </c>
      <c r="D37" s="216">
        <f t="shared" si="14"/>
        <v>0.97499999999999998</v>
      </c>
      <c r="E37" s="217">
        <f t="shared" si="15"/>
        <v>5</v>
      </c>
      <c r="F37" s="210" t="s">
        <v>659</v>
      </c>
      <c r="Z37" s="149" t="s">
        <v>20</v>
      </c>
      <c r="AA37" s="150" t="s">
        <v>82</v>
      </c>
      <c r="AB37" s="141">
        <v>13</v>
      </c>
      <c r="AC37" s="141">
        <v>14</v>
      </c>
      <c r="AD37" s="141">
        <v>15</v>
      </c>
      <c r="AE37" s="141">
        <v>16</v>
      </c>
      <c r="AF37" s="141" t="str">
        <f t="shared" si="0"/>
        <v>Y13</v>
      </c>
      <c r="AG37" s="141" t="str">
        <f t="shared" si="1"/>
        <v>Y14</v>
      </c>
      <c r="AH37" s="141" t="str">
        <f t="shared" si="2"/>
        <v>Y15</v>
      </c>
      <c r="AI37" s="151" t="str">
        <f t="shared" si="3"/>
        <v>Y16</v>
      </c>
      <c r="AJ37" s="141" t="e">
        <f t="shared" ca="1" si="4"/>
        <v>#REF!</v>
      </c>
      <c r="AK37" s="141" t="e">
        <f t="shared" ca="1" si="5"/>
        <v>#REF!</v>
      </c>
      <c r="AL37" s="144" t="e">
        <f t="shared" ca="1" si="6"/>
        <v>#REF!</v>
      </c>
      <c r="AM37" s="141" t="e">
        <f t="shared" ca="1" si="7"/>
        <v>#REF!</v>
      </c>
      <c r="AN37" s="142">
        <f t="shared" si="8"/>
        <v>547.14</v>
      </c>
      <c r="AO37" s="142">
        <f t="shared" si="9"/>
        <v>450</v>
      </c>
      <c r="AP37" s="142">
        <f t="shared" si="10"/>
        <v>1.2158666666666667</v>
      </c>
      <c r="AQ37" s="142">
        <f t="shared" si="11"/>
        <v>-97.139999999999986</v>
      </c>
      <c r="AR37" s="142"/>
      <c r="AS37" s="142"/>
      <c r="AT37" s="142"/>
      <c r="AU37" s="142"/>
    </row>
    <row r="38" spans="1:47" s="141" customFormat="1" ht="14.4" x14ac:dyDescent="0.3">
      <c r="A38" s="211" t="s">
        <v>15</v>
      </c>
      <c r="B38" s="308">
        <f t="shared" si="12"/>
        <v>5000</v>
      </c>
      <c r="C38" s="308">
        <f t="shared" si="13"/>
        <v>5592.7099999999991</v>
      </c>
      <c r="D38" s="216">
        <f t="shared" si="14"/>
        <v>1.1185419999999999</v>
      </c>
      <c r="E38" s="217">
        <f>HLOOKUP($A38,Account_table,5,FALSE)</f>
        <v>-592.70999999999913</v>
      </c>
      <c r="F38" s="277" t="s">
        <v>642</v>
      </c>
      <c r="Z38" s="149" t="s">
        <v>83</v>
      </c>
      <c r="AA38" s="150" t="s">
        <v>84</v>
      </c>
      <c r="AB38" s="141">
        <v>13</v>
      </c>
      <c r="AC38" s="141">
        <v>14</v>
      </c>
      <c r="AD38" s="141">
        <v>15</v>
      </c>
      <c r="AE38" s="141">
        <v>16</v>
      </c>
      <c r="AF38" s="141" t="str">
        <f t="shared" si="0"/>
        <v>Z13</v>
      </c>
      <c r="AG38" s="141" t="str">
        <f t="shared" si="1"/>
        <v>Z14</v>
      </c>
      <c r="AH38" s="141" t="str">
        <f t="shared" si="2"/>
        <v>Z15</v>
      </c>
      <c r="AI38" s="151" t="str">
        <f t="shared" si="3"/>
        <v>Z16</v>
      </c>
      <c r="AJ38" s="141" t="e">
        <f t="shared" ca="1" si="4"/>
        <v>#REF!</v>
      </c>
      <c r="AK38" s="141" t="e">
        <f t="shared" ca="1" si="5"/>
        <v>#REF!</v>
      </c>
      <c r="AL38" s="144" t="e">
        <f t="shared" ca="1" si="6"/>
        <v>#REF!</v>
      </c>
      <c r="AM38" s="141" t="e">
        <f t="shared" ca="1" si="7"/>
        <v>#REF!</v>
      </c>
      <c r="AN38" s="142" t="e">
        <f t="shared" si="8"/>
        <v>#N/A</v>
      </c>
      <c r="AO38" s="142" t="e">
        <f t="shared" si="9"/>
        <v>#N/A</v>
      </c>
      <c r="AP38" s="142" t="e">
        <f t="shared" si="10"/>
        <v>#N/A</v>
      </c>
      <c r="AQ38" s="142" t="e">
        <f t="shared" si="11"/>
        <v>#N/A</v>
      </c>
      <c r="AR38" s="142"/>
      <c r="AS38" s="142"/>
      <c r="AT38" s="142"/>
      <c r="AU38" s="142"/>
    </row>
    <row r="39" spans="1:47" s="141" customFormat="1" ht="14.4" x14ac:dyDescent="0.3">
      <c r="A39" s="211" t="s">
        <v>16</v>
      </c>
      <c r="B39" s="308">
        <f t="shared" si="12"/>
        <v>1000</v>
      </c>
      <c r="C39" s="308">
        <f t="shared" si="13"/>
        <v>573.20000000000005</v>
      </c>
      <c r="D39" s="216">
        <f t="shared" si="14"/>
        <v>0.57320000000000004</v>
      </c>
      <c r="E39" s="217">
        <f t="shared" si="15"/>
        <v>426.79999999999995</v>
      </c>
      <c r="F39" s="210" t="s">
        <v>239</v>
      </c>
      <c r="Z39" s="149" t="s">
        <v>21</v>
      </c>
      <c r="AA39" s="150" t="s">
        <v>85</v>
      </c>
      <c r="AB39" s="141">
        <v>13</v>
      </c>
      <c r="AC39" s="141">
        <v>14</v>
      </c>
      <c r="AD39" s="141">
        <v>15</v>
      </c>
      <c r="AE39" s="141">
        <v>16</v>
      </c>
      <c r="AF39" s="141" t="str">
        <f t="shared" si="0"/>
        <v>AA13</v>
      </c>
      <c r="AG39" s="141" t="str">
        <f t="shared" si="1"/>
        <v>AA14</v>
      </c>
      <c r="AH39" s="141" t="str">
        <f t="shared" si="2"/>
        <v>AA15</v>
      </c>
      <c r="AI39" s="151" t="str">
        <f t="shared" si="3"/>
        <v>AA16</v>
      </c>
      <c r="AJ39" s="141" t="e">
        <f t="shared" ca="1" si="4"/>
        <v>#REF!</v>
      </c>
      <c r="AK39" s="141" t="e">
        <f t="shared" ca="1" si="5"/>
        <v>#REF!</v>
      </c>
      <c r="AL39" s="144" t="e">
        <f t="shared" ca="1" si="6"/>
        <v>#REF!</v>
      </c>
      <c r="AM39" s="141" t="e">
        <f t="shared" ca="1" si="7"/>
        <v>#REF!</v>
      </c>
      <c r="AN39" s="142">
        <f t="shared" si="8"/>
        <v>487.3</v>
      </c>
      <c r="AO39" s="142">
        <f t="shared" si="9"/>
        <v>325</v>
      </c>
      <c r="AP39" s="142">
        <f t="shared" si="10"/>
        <v>1.4993846153846153</v>
      </c>
      <c r="AQ39" s="142">
        <f t="shared" si="11"/>
        <v>-162.30000000000001</v>
      </c>
      <c r="AR39" s="142"/>
      <c r="AS39" s="142"/>
      <c r="AT39" s="142"/>
      <c r="AU39" s="142"/>
    </row>
    <row r="40" spans="1:47" s="141" customFormat="1" ht="14.4" x14ac:dyDescent="0.3">
      <c r="A40" s="211" t="s">
        <v>17</v>
      </c>
      <c r="B40" s="308">
        <f t="shared" si="12"/>
        <v>6500</v>
      </c>
      <c r="C40" s="308">
        <f t="shared" si="13"/>
        <v>6576.69</v>
      </c>
      <c r="D40" s="216">
        <f t="shared" si="14"/>
        <v>1.0117984615384614</v>
      </c>
      <c r="E40" s="217">
        <f t="shared" si="15"/>
        <v>-76.6899999999996</v>
      </c>
      <c r="F40" s="210" t="s">
        <v>662</v>
      </c>
      <c r="G40" s="276"/>
      <c r="Z40" s="149" t="s">
        <v>22</v>
      </c>
      <c r="AA40" s="150" t="s">
        <v>86</v>
      </c>
      <c r="AB40" s="141">
        <v>13</v>
      </c>
      <c r="AC40" s="141">
        <v>14</v>
      </c>
      <c r="AD40" s="141">
        <v>15</v>
      </c>
      <c r="AE40" s="141">
        <v>16</v>
      </c>
      <c r="AF40" s="141" t="str">
        <f t="shared" si="0"/>
        <v>AB13</v>
      </c>
      <c r="AG40" s="141" t="str">
        <f t="shared" si="1"/>
        <v>AB14</v>
      </c>
      <c r="AH40" s="141" t="str">
        <f t="shared" si="2"/>
        <v>AB15</v>
      </c>
      <c r="AI40" s="151" t="str">
        <f t="shared" si="3"/>
        <v>AB16</v>
      </c>
      <c r="AJ40" s="141" t="e">
        <f t="shared" ca="1" si="4"/>
        <v>#REF!</v>
      </c>
      <c r="AK40" s="141" t="e">
        <f t="shared" ca="1" si="5"/>
        <v>#REF!</v>
      </c>
      <c r="AL40" s="144" t="e">
        <f t="shared" ca="1" si="6"/>
        <v>#REF!</v>
      </c>
      <c r="AM40" s="141" t="e">
        <f t="shared" ca="1" si="7"/>
        <v>#REF!</v>
      </c>
      <c r="AN40" s="142">
        <f t="shared" si="8"/>
        <v>85</v>
      </c>
      <c r="AO40" s="142">
        <f t="shared" si="9"/>
        <v>350</v>
      </c>
      <c r="AP40" s="142">
        <f t="shared" si="10"/>
        <v>0.24285714285714285</v>
      </c>
      <c r="AQ40" s="142">
        <f t="shared" si="11"/>
        <v>265</v>
      </c>
      <c r="AR40" s="142"/>
      <c r="AS40" s="142"/>
      <c r="AT40" s="142"/>
      <c r="AU40" s="142"/>
    </row>
    <row r="41" spans="1:47" s="141" customFormat="1" ht="14.4" x14ac:dyDescent="0.3">
      <c r="A41" s="211" t="s">
        <v>18</v>
      </c>
      <c r="B41" s="308">
        <f t="shared" si="12"/>
        <v>300</v>
      </c>
      <c r="C41" s="308">
        <f t="shared" si="13"/>
        <v>125</v>
      </c>
      <c r="D41" s="216">
        <f t="shared" si="14"/>
        <v>0.41666666666666669</v>
      </c>
      <c r="E41" s="217">
        <f t="shared" si="15"/>
        <v>175</v>
      </c>
      <c r="F41" s="210" t="s">
        <v>644</v>
      </c>
      <c r="Z41" s="149" t="s">
        <v>23</v>
      </c>
      <c r="AA41" s="150" t="s">
        <v>87</v>
      </c>
      <c r="AB41" s="141">
        <v>13</v>
      </c>
      <c r="AC41" s="141">
        <v>14</v>
      </c>
      <c r="AD41" s="141">
        <v>15</v>
      </c>
      <c r="AE41" s="141">
        <v>16</v>
      </c>
      <c r="AF41" s="141" t="str">
        <f t="shared" si="0"/>
        <v>AC13</v>
      </c>
      <c r="AG41" s="141" t="str">
        <f t="shared" si="1"/>
        <v>AC14</v>
      </c>
      <c r="AH41" s="141" t="str">
        <f t="shared" si="2"/>
        <v>AC15</v>
      </c>
      <c r="AI41" s="151" t="str">
        <f t="shared" si="3"/>
        <v>AC16</v>
      </c>
      <c r="AJ41" s="141" t="e">
        <f t="shared" ca="1" si="4"/>
        <v>#REF!</v>
      </c>
      <c r="AK41" s="141" t="e">
        <f t="shared" ca="1" si="5"/>
        <v>#REF!</v>
      </c>
      <c r="AL41" s="144" t="e">
        <f t="shared" ca="1" si="6"/>
        <v>#REF!</v>
      </c>
      <c r="AM41" s="141" t="e">
        <f t="shared" ca="1" si="7"/>
        <v>#REF!</v>
      </c>
      <c r="AN41" s="142">
        <f t="shared" si="8"/>
        <v>1039.8499999999999</v>
      </c>
      <c r="AO41" s="142">
        <f t="shared" si="9"/>
        <v>0</v>
      </c>
      <c r="AP41" s="142" t="str">
        <f t="shared" si="10"/>
        <v>-</v>
      </c>
      <c r="AQ41" s="142">
        <f t="shared" si="11"/>
        <v>-1039.8499999999999</v>
      </c>
      <c r="AR41" s="142"/>
      <c r="AS41" s="142"/>
      <c r="AT41" s="142"/>
      <c r="AU41" s="142"/>
    </row>
    <row r="42" spans="1:47" s="141" customFormat="1" ht="14.4" x14ac:dyDescent="0.3">
      <c r="A42" s="212" t="s">
        <v>19</v>
      </c>
      <c r="B42" s="308">
        <f t="shared" ref="B42:B47" si="16">HLOOKUP($A42,Account_table,3,FALSE)</f>
        <v>200</v>
      </c>
      <c r="C42" s="308">
        <f t="shared" ref="C42:C47" si="17">HLOOKUP($A42,Account_table,2,FALSE)</f>
        <v>123.33</v>
      </c>
      <c r="D42" s="216">
        <f t="shared" ref="D42:D47" si="18">HLOOKUP($A42,Account_table,4,FALSE)</f>
        <v>0.61665000000000003</v>
      </c>
      <c r="E42" s="217">
        <f t="shared" ref="E42:E47" si="19">HLOOKUP($A42,Account_table,5,FALSE)</f>
        <v>76.67</v>
      </c>
      <c r="F42" s="210"/>
      <c r="Z42" s="158" t="s">
        <v>25</v>
      </c>
      <c r="AA42" s="159" t="s">
        <v>88</v>
      </c>
      <c r="AB42" s="160">
        <v>13</v>
      </c>
      <c r="AC42" s="160">
        <v>14</v>
      </c>
      <c r="AD42" s="160">
        <v>15</v>
      </c>
      <c r="AE42" s="160">
        <v>16</v>
      </c>
      <c r="AF42" s="160" t="str">
        <f t="shared" si="0"/>
        <v>AE13</v>
      </c>
      <c r="AG42" s="160" t="str">
        <f t="shared" si="1"/>
        <v>AE14</v>
      </c>
      <c r="AH42" s="160" t="str">
        <f t="shared" si="2"/>
        <v>AE15</v>
      </c>
      <c r="AI42" s="161" t="str">
        <f t="shared" si="3"/>
        <v>AE16</v>
      </c>
      <c r="AJ42" s="141" t="e">
        <f t="shared" ca="1" si="4"/>
        <v>#REF!</v>
      </c>
      <c r="AK42" s="141" t="e">
        <f t="shared" ca="1" si="5"/>
        <v>#REF!</v>
      </c>
      <c r="AL42" s="144" t="e">
        <f t="shared" ca="1" si="6"/>
        <v>#REF!</v>
      </c>
      <c r="AM42" s="141" t="e">
        <f t="shared" ca="1" si="7"/>
        <v>#REF!</v>
      </c>
      <c r="AN42" s="142">
        <f t="shared" si="8"/>
        <v>0</v>
      </c>
      <c r="AO42" s="142">
        <f t="shared" si="9"/>
        <v>0</v>
      </c>
      <c r="AP42" s="142">
        <f t="shared" si="10"/>
        <v>0</v>
      </c>
      <c r="AQ42" s="142">
        <f t="shared" si="11"/>
        <v>0</v>
      </c>
      <c r="AR42" s="142"/>
      <c r="AS42" s="142"/>
      <c r="AT42" s="142"/>
      <c r="AU42" s="142"/>
    </row>
    <row r="43" spans="1:47" s="141" customFormat="1" ht="14.4" x14ac:dyDescent="0.3">
      <c r="A43" s="212" t="s">
        <v>20</v>
      </c>
      <c r="B43" s="308">
        <f t="shared" si="16"/>
        <v>450</v>
      </c>
      <c r="C43" s="308">
        <f t="shared" si="17"/>
        <v>547.14</v>
      </c>
      <c r="D43" s="216">
        <f t="shared" si="18"/>
        <v>1.2158666666666667</v>
      </c>
      <c r="E43" s="217">
        <f t="shared" si="19"/>
        <v>-97.139999999999986</v>
      </c>
      <c r="F43" s="210"/>
      <c r="G43" s="276"/>
      <c r="Z43" s="149" t="s">
        <v>26</v>
      </c>
      <c r="AA43" s="150" t="s">
        <v>89</v>
      </c>
      <c r="AB43" s="141">
        <v>13</v>
      </c>
      <c r="AC43" s="141">
        <v>14</v>
      </c>
      <c r="AD43" s="141">
        <v>15</v>
      </c>
      <c r="AE43" s="141">
        <v>16</v>
      </c>
      <c r="AF43" s="141" t="str">
        <f t="shared" si="0"/>
        <v>AG13</v>
      </c>
      <c r="AG43" s="141" t="str">
        <f t="shared" si="1"/>
        <v>AG14</v>
      </c>
      <c r="AH43" s="141" t="str">
        <f t="shared" si="2"/>
        <v>AG15</v>
      </c>
      <c r="AI43" s="151" t="str">
        <f t="shared" si="3"/>
        <v>AG16</v>
      </c>
      <c r="AJ43" s="141" t="e">
        <f t="shared" ca="1" si="4"/>
        <v>#REF!</v>
      </c>
      <c r="AK43" s="141" t="e">
        <f t="shared" ca="1" si="5"/>
        <v>#REF!</v>
      </c>
      <c r="AL43" s="144" t="e">
        <f t="shared" ca="1" si="6"/>
        <v>#REF!</v>
      </c>
      <c r="AM43" s="141" t="e">
        <f t="shared" ca="1" si="7"/>
        <v>#REF!</v>
      </c>
      <c r="AN43" s="142">
        <f t="shared" si="8"/>
        <v>12845.79</v>
      </c>
      <c r="AO43" s="142">
        <f t="shared" si="9"/>
        <v>12000</v>
      </c>
      <c r="AP43" s="142">
        <f t="shared" si="10"/>
        <v>1.0704825</v>
      </c>
      <c r="AQ43" s="142">
        <f t="shared" si="11"/>
        <v>-845.79000000000087</v>
      </c>
      <c r="AR43" s="142"/>
      <c r="AS43" s="142"/>
      <c r="AT43" s="142"/>
      <c r="AU43" s="142"/>
    </row>
    <row r="44" spans="1:47" s="141" customFormat="1" ht="14.4" x14ac:dyDescent="0.3">
      <c r="A44" s="212" t="s">
        <v>21</v>
      </c>
      <c r="B44" s="308">
        <f t="shared" si="16"/>
        <v>325</v>
      </c>
      <c r="C44" s="319">
        <f t="shared" si="17"/>
        <v>487.3</v>
      </c>
      <c r="D44" s="216">
        <f t="shared" si="18"/>
        <v>1.4993846153846153</v>
      </c>
      <c r="E44" s="217">
        <f t="shared" si="19"/>
        <v>-162.30000000000001</v>
      </c>
      <c r="F44" s="210" t="s">
        <v>238</v>
      </c>
      <c r="Z44" s="157" t="s">
        <v>28</v>
      </c>
      <c r="AA44" s="146" t="s">
        <v>90</v>
      </c>
      <c r="AB44" s="147">
        <v>13</v>
      </c>
      <c r="AC44" s="147">
        <v>14</v>
      </c>
      <c r="AD44" s="147">
        <v>15</v>
      </c>
      <c r="AE44" s="147">
        <v>16</v>
      </c>
      <c r="AF44" s="147" t="str">
        <f t="shared" si="0"/>
        <v>AI13</v>
      </c>
      <c r="AG44" s="147" t="str">
        <f t="shared" si="1"/>
        <v>AI14</v>
      </c>
      <c r="AH44" s="147" t="str">
        <f t="shared" si="2"/>
        <v>AI15</v>
      </c>
      <c r="AI44" s="148" t="str">
        <f t="shared" si="3"/>
        <v>AI16</v>
      </c>
      <c r="AJ44" s="141" t="e">
        <f t="shared" ca="1" si="4"/>
        <v>#REF!</v>
      </c>
      <c r="AK44" s="141" t="e">
        <f t="shared" ca="1" si="5"/>
        <v>#REF!</v>
      </c>
      <c r="AL44" s="144" t="e">
        <f t="shared" ca="1" si="6"/>
        <v>#REF!</v>
      </c>
      <c r="AM44" s="141" t="e">
        <f t="shared" ca="1" si="7"/>
        <v>#REF!</v>
      </c>
      <c r="AN44" s="142">
        <f t="shared" si="8"/>
        <v>0</v>
      </c>
      <c r="AO44" s="142">
        <f t="shared" si="9"/>
        <v>0</v>
      </c>
      <c r="AP44" s="142" t="str">
        <f t="shared" si="10"/>
        <v>-</v>
      </c>
      <c r="AQ44" s="142">
        <f t="shared" si="11"/>
        <v>0</v>
      </c>
      <c r="AR44" s="142"/>
      <c r="AS44" s="142"/>
      <c r="AT44" s="142"/>
      <c r="AU44" s="142"/>
    </row>
    <row r="45" spans="1:47" s="141" customFormat="1" ht="14.4" x14ac:dyDescent="0.3">
      <c r="A45" s="212" t="s">
        <v>22</v>
      </c>
      <c r="B45" s="308">
        <f t="shared" si="16"/>
        <v>350</v>
      </c>
      <c r="C45" s="308">
        <f t="shared" si="17"/>
        <v>85</v>
      </c>
      <c r="D45" s="216">
        <f t="shared" si="18"/>
        <v>0.24285714285714285</v>
      </c>
      <c r="E45" s="217">
        <f t="shared" si="19"/>
        <v>265</v>
      </c>
      <c r="F45" s="210"/>
      <c r="Z45" s="149" t="s">
        <v>29</v>
      </c>
      <c r="AA45" s="150" t="s">
        <v>91</v>
      </c>
      <c r="AB45" s="141">
        <v>13</v>
      </c>
      <c r="AC45" s="141">
        <v>14</v>
      </c>
      <c r="AD45" s="141">
        <v>15</v>
      </c>
      <c r="AE45" s="141">
        <v>16</v>
      </c>
      <c r="AF45" s="141" t="str">
        <f t="shared" si="0"/>
        <v>AJ13</v>
      </c>
      <c r="AG45" s="141" t="str">
        <f t="shared" si="1"/>
        <v>AJ14</v>
      </c>
      <c r="AH45" s="141" t="str">
        <f t="shared" si="2"/>
        <v>AJ15</v>
      </c>
      <c r="AI45" s="151" t="str">
        <f t="shared" si="3"/>
        <v>AJ16</v>
      </c>
      <c r="AJ45" s="141" t="e">
        <f t="shared" ca="1" si="4"/>
        <v>#REF!</v>
      </c>
      <c r="AK45" s="141" t="e">
        <f t="shared" ca="1" si="5"/>
        <v>#REF!</v>
      </c>
      <c r="AL45" s="144" t="e">
        <f t="shared" ca="1" si="6"/>
        <v>#REF!</v>
      </c>
      <c r="AM45" s="141" t="e">
        <f t="shared" ca="1" si="7"/>
        <v>#REF!</v>
      </c>
      <c r="AN45" s="142">
        <f t="shared" si="8"/>
        <v>0</v>
      </c>
      <c r="AO45" s="142">
        <f t="shared" si="9"/>
        <v>0</v>
      </c>
      <c r="AP45" s="142" t="str">
        <f t="shared" si="10"/>
        <v>-</v>
      </c>
      <c r="AQ45" s="142">
        <f t="shared" si="11"/>
        <v>0</v>
      </c>
      <c r="AR45" s="142"/>
      <c r="AS45" s="142"/>
      <c r="AT45" s="142"/>
      <c r="AU45" s="142"/>
    </row>
    <row r="46" spans="1:47" s="141" customFormat="1" ht="14.4" x14ac:dyDescent="0.3">
      <c r="A46" s="212" t="s">
        <v>23</v>
      </c>
      <c r="B46" s="308">
        <f t="shared" si="16"/>
        <v>0</v>
      </c>
      <c r="C46" s="308">
        <f t="shared" si="17"/>
        <v>1039.8499999999999</v>
      </c>
      <c r="D46" s="216" t="str">
        <f t="shared" si="18"/>
        <v>-</v>
      </c>
      <c r="E46" s="217">
        <f t="shared" si="19"/>
        <v>-1039.8499999999999</v>
      </c>
      <c r="F46" s="210" t="s">
        <v>660</v>
      </c>
      <c r="Z46" s="149" t="s">
        <v>30</v>
      </c>
      <c r="AA46" s="150" t="s">
        <v>92</v>
      </c>
      <c r="AB46" s="141">
        <v>13</v>
      </c>
      <c r="AC46" s="141">
        <v>14</v>
      </c>
      <c r="AD46" s="141">
        <v>15</v>
      </c>
      <c r="AE46" s="141">
        <v>16</v>
      </c>
      <c r="AF46" s="141" t="str">
        <f t="shared" si="0"/>
        <v>AK13</v>
      </c>
      <c r="AG46" s="141" t="str">
        <f t="shared" si="1"/>
        <v>AK14</v>
      </c>
      <c r="AH46" s="141" t="str">
        <f t="shared" si="2"/>
        <v>AK15</v>
      </c>
      <c r="AI46" s="151" t="str">
        <f t="shared" si="3"/>
        <v>AK16</v>
      </c>
      <c r="AJ46" s="141" t="e">
        <f t="shared" ca="1" si="4"/>
        <v>#REF!</v>
      </c>
      <c r="AK46" s="141" t="e">
        <f t="shared" ca="1" si="5"/>
        <v>#REF!</v>
      </c>
      <c r="AL46" s="144" t="e">
        <f t="shared" ca="1" si="6"/>
        <v>#REF!</v>
      </c>
      <c r="AM46" s="141" t="e">
        <f t="shared" ca="1" si="7"/>
        <v>#REF!</v>
      </c>
      <c r="AN46" s="142">
        <f t="shared" si="8"/>
        <v>0</v>
      </c>
      <c r="AO46" s="142">
        <f t="shared" si="9"/>
        <v>2000</v>
      </c>
      <c r="AP46" s="142">
        <f t="shared" si="10"/>
        <v>0</v>
      </c>
      <c r="AQ46" s="142">
        <f t="shared" si="11"/>
        <v>2000</v>
      </c>
      <c r="AR46" s="142"/>
      <c r="AS46" s="142"/>
      <c r="AT46" s="142"/>
      <c r="AU46" s="142"/>
    </row>
    <row r="47" spans="1:47" s="141" customFormat="1" ht="14.4" x14ac:dyDescent="0.3">
      <c r="A47" s="212" t="s">
        <v>24</v>
      </c>
      <c r="B47" s="308">
        <f t="shared" si="16"/>
        <v>500</v>
      </c>
      <c r="C47" s="308">
        <f t="shared" si="17"/>
        <v>241.21999999999997</v>
      </c>
      <c r="D47" s="216">
        <f t="shared" si="18"/>
        <v>0.48243999999999992</v>
      </c>
      <c r="E47" s="217">
        <f t="shared" si="19"/>
        <v>258.78000000000003</v>
      </c>
      <c r="F47" s="210"/>
      <c r="G47" s="276" t="s">
        <v>645</v>
      </c>
      <c r="Z47" s="149" t="s">
        <v>93</v>
      </c>
      <c r="AA47" s="150" t="s">
        <v>94</v>
      </c>
      <c r="AB47" s="141">
        <v>13</v>
      </c>
      <c r="AC47" s="141">
        <v>14</v>
      </c>
      <c r="AD47" s="141">
        <v>15</v>
      </c>
      <c r="AE47" s="141">
        <v>16</v>
      </c>
      <c r="AF47" s="141" t="str">
        <f t="shared" si="0"/>
        <v>AL13</v>
      </c>
      <c r="AG47" s="141" t="str">
        <f t="shared" si="1"/>
        <v>AL14</v>
      </c>
      <c r="AH47" s="141" t="str">
        <f t="shared" si="2"/>
        <v>AL15</v>
      </c>
      <c r="AI47" s="151" t="str">
        <f t="shared" si="3"/>
        <v>AL16</v>
      </c>
      <c r="AJ47" s="141" t="e">
        <f t="shared" ca="1" si="4"/>
        <v>#REF!</v>
      </c>
      <c r="AK47" s="141" t="e">
        <f t="shared" ca="1" si="5"/>
        <v>#REF!</v>
      </c>
      <c r="AL47" s="144" t="e">
        <f t="shared" ca="1" si="6"/>
        <v>#REF!</v>
      </c>
      <c r="AM47" s="141" t="e">
        <f t="shared" ca="1" si="7"/>
        <v>#REF!</v>
      </c>
      <c r="AN47" s="142" t="e">
        <f t="shared" si="8"/>
        <v>#N/A</v>
      </c>
      <c r="AO47" s="142" t="e">
        <f t="shared" si="9"/>
        <v>#N/A</v>
      </c>
      <c r="AP47" s="142" t="e">
        <f t="shared" si="10"/>
        <v>#N/A</v>
      </c>
      <c r="AQ47" s="142" t="e">
        <f t="shared" si="11"/>
        <v>#N/A</v>
      </c>
      <c r="AR47" s="142"/>
      <c r="AS47" s="142"/>
      <c r="AT47" s="142"/>
      <c r="AU47" s="142"/>
    </row>
    <row r="48" spans="1:47" s="141" customFormat="1" ht="14.4" x14ac:dyDescent="0.3">
      <c r="A48" s="212"/>
      <c r="B48" s="308"/>
      <c r="C48" s="308"/>
      <c r="D48" s="216"/>
      <c r="E48" s="217"/>
      <c r="F48" s="210"/>
      <c r="Z48" s="153" t="s">
        <v>31</v>
      </c>
      <c r="AA48" s="154" t="s">
        <v>95</v>
      </c>
      <c r="AB48" s="155">
        <v>13</v>
      </c>
      <c r="AC48" s="155">
        <v>14</v>
      </c>
      <c r="AD48" s="155">
        <v>15</v>
      </c>
      <c r="AE48" s="155">
        <v>16</v>
      </c>
      <c r="AF48" s="155" t="str">
        <f t="shared" si="0"/>
        <v>AM13</v>
      </c>
      <c r="AG48" s="155" t="str">
        <f t="shared" si="1"/>
        <v>AM14</v>
      </c>
      <c r="AH48" s="155" t="str">
        <f t="shared" si="2"/>
        <v>AM15</v>
      </c>
      <c r="AI48" s="156" t="str">
        <f t="shared" si="3"/>
        <v>AM16</v>
      </c>
      <c r="AJ48" s="141" t="e">
        <f t="shared" ca="1" si="4"/>
        <v>#REF!</v>
      </c>
      <c r="AK48" s="141" t="e">
        <f t="shared" ca="1" si="5"/>
        <v>#REF!</v>
      </c>
      <c r="AL48" s="144" t="e">
        <f t="shared" ca="1" si="6"/>
        <v>#REF!</v>
      </c>
      <c r="AM48" s="141" t="e">
        <f t="shared" ca="1" si="7"/>
        <v>#REF!</v>
      </c>
      <c r="AN48" s="142">
        <f t="shared" si="8"/>
        <v>0</v>
      </c>
      <c r="AO48" s="142">
        <f t="shared" si="9"/>
        <v>300</v>
      </c>
      <c r="AP48" s="142">
        <f t="shared" si="10"/>
        <v>0</v>
      </c>
      <c r="AQ48" s="142">
        <f t="shared" si="11"/>
        <v>300</v>
      </c>
      <c r="AR48" s="142"/>
      <c r="AS48" s="142"/>
      <c r="AT48" s="142"/>
      <c r="AU48" s="142"/>
    </row>
    <row r="49" spans="1:52" s="141" customFormat="1" ht="14.4" x14ac:dyDescent="0.3">
      <c r="A49" s="213" t="s">
        <v>70</v>
      </c>
      <c r="B49" s="298">
        <f>SUM(B32:B48)</f>
        <v>31547</v>
      </c>
      <c r="C49" s="298">
        <f>SUM(C32:C48)</f>
        <v>29745.25</v>
      </c>
      <c r="D49" s="298"/>
      <c r="E49" s="299">
        <f>SUM(E32:E48)</f>
        <v>1801.7500000000002</v>
      </c>
      <c r="F49" s="214"/>
    </row>
    <row r="50" spans="1:52" s="141" customFormat="1" x14ac:dyDescent="0.3">
      <c r="A50" s="335" t="s">
        <v>656</v>
      </c>
      <c r="B50" s="336"/>
      <c r="C50" s="300">
        <f>C20+C29-C49</f>
        <v>6286.5400000000009</v>
      </c>
      <c r="D50" s="295"/>
      <c r="E50" s="294"/>
      <c r="F50" s="317" t="s">
        <v>661</v>
      </c>
    </row>
    <row r="51" spans="1:52" s="141" customFormat="1" x14ac:dyDescent="0.3">
      <c r="A51" s="164"/>
      <c r="B51" s="181"/>
      <c r="C51" s="181"/>
      <c r="D51" s="162"/>
      <c r="E51" s="181"/>
      <c r="F51" s="164"/>
    </row>
    <row r="52" spans="1:52" s="141" customFormat="1" ht="18" thickBot="1" x14ac:dyDescent="0.35">
      <c r="A52" s="164"/>
      <c r="B52" s="181"/>
      <c r="C52" s="181"/>
      <c r="D52" s="162"/>
      <c r="E52" s="181"/>
      <c r="F52" s="164"/>
      <c r="O52" s="293"/>
      <c r="P52" s="293"/>
    </row>
    <row r="53" spans="1:52" s="141" customFormat="1" ht="18" thickBot="1" x14ac:dyDescent="0.35">
      <c r="A53" s="328" t="s">
        <v>96</v>
      </c>
      <c r="B53" s="329"/>
      <c r="C53" s="330"/>
      <c r="D53" s="162"/>
      <c r="E53" s="163"/>
      <c r="F53" s="324" t="s">
        <v>97</v>
      </c>
      <c r="O53" s="293"/>
      <c r="P53" s="223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</row>
    <row r="54" spans="1:52" s="141" customFormat="1" ht="17.100000000000001" customHeight="1" x14ac:dyDescent="0.3">
      <c r="A54" s="349" t="s">
        <v>52</v>
      </c>
      <c r="B54" s="350"/>
      <c r="C54" s="224">
        <f>Latest_Capital_Balance</f>
        <v>109220.93</v>
      </c>
      <c r="D54" s="162"/>
      <c r="E54" s="163"/>
      <c r="F54" s="324"/>
      <c r="O54" s="293"/>
      <c r="P54" s="223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</row>
    <row r="55" spans="1:52" s="141" customFormat="1" ht="17.100000000000001" customHeight="1" x14ac:dyDescent="0.3">
      <c r="A55" s="341" t="s">
        <v>53</v>
      </c>
      <c r="B55" s="342"/>
      <c r="C55" s="182">
        <v>0</v>
      </c>
      <c r="D55" s="162"/>
      <c r="E55" s="163"/>
      <c r="F55" s="324"/>
      <c r="O55" s="293"/>
      <c r="P55" s="223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</row>
    <row r="56" spans="1:52" s="141" customFormat="1" ht="17.100000000000001" customHeight="1" x14ac:dyDescent="0.3">
      <c r="A56" s="341" t="s">
        <v>55</v>
      </c>
      <c r="B56" s="342"/>
      <c r="C56" s="182">
        <v>0</v>
      </c>
      <c r="D56" s="162"/>
      <c r="E56" s="163"/>
      <c r="F56" s="324"/>
      <c r="O56" s="293"/>
      <c r="P56" s="223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</row>
    <row r="57" spans="1:52" s="141" customFormat="1" x14ac:dyDescent="0.3">
      <c r="A57" s="343" t="s">
        <v>56</v>
      </c>
      <c r="B57" s="344"/>
      <c r="C57" s="225">
        <f>SUM(C54:C56)</f>
        <v>109220.93</v>
      </c>
      <c r="D57" s="162"/>
      <c r="E57" s="163"/>
      <c r="F57" s="324"/>
      <c r="O57" s="293"/>
      <c r="P57" s="223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</row>
    <row r="58" spans="1:52" s="141" customFormat="1" x14ac:dyDescent="0.3">
      <c r="A58" s="164"/>
      <c r="B58" s="163"/>
      <c r="C58" s="163"/>
      <c r="D58" s="162"/>
      <c r="E58" s="163"/>
      <c r="F58" s="164"/>
      <c r="O58" s="293"/>
      <c r="P58" s="223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</row>
    <row r="59" spans="1:52" s="141" customFormat="1" ht="18" thickBot="1" x14ac:dyDescent="0.35">
      <c r="A59" s="164"/>
      <c r="B59" s="181"/>
      <c r="C59" s="181"/>
      <c r="D59" s="162"/>
      <c r="E59" s="181"/>
      <c r="F59" s="164"/>
      <c r="O59" s="293"/>
      <c r="P59" s="293"/>
    </row>
    <row r="60" spans="1:52" s="141" customFormat="1" ht="35.4" thickBot="1" x14ac:dyDescent="0.35">
      <c r="A60" s="337" t="s">
        <v>98</v>
      </c>
      <c r="B60" s="338"/>
      <c r="C60" s="338"/>
      <c r="D60" s="170" t="s">
        <v>58</v>
      </c>
      <c r="E60" s="171">
        <f ca="1">TODAY()</f>
        <v>44279</v>
      </c>
      <c r="F60" s="172" t="s">
        <v>99</v>
      </c>
    </row>
    <row r="61" spans="1:52" s="141" customFormat="1" ht="34.799999999999997" x14ac:dyDescent="0.3">
      <c r="A61" s="173"/>
      <c r="B61" s="174" t="s">
        <v>100</v>
      </c>
      <c r="C61" s="174" t="s">
        <v>59</v>
      </c>
      <c r="D61" s="175"/>
      <c r="E61" s="174"/>
      <c r="F61" s="176" t="s">
        <v>60</v>
      </c>
    </row>
    <row r="62" spans="1:52" s="141" customFormat="1" x14ac:dyDescent="0.3">
      <c r="A62" s="177" t="s">
        <v>63</v>
      </c>
      <c r="B62" s="178"/>
      <c r="C62" s="178"/>
      <c r="D62" s="179"/>
      <c r="E62" s="178"/>
      <c r="F62" s="180"/>
    </row>
    <row r="63" spans="1:52" s="141" customFormat="1" x14ac:dyDescent="0.3">
      <c r="A63" s="188" t="s">
        <v>26</v>
      </c>
      <c r="B63" s="189">
        <f>HLOOKUP($A63,Account_table,3,FALSE)</f>
        <v>12000</v>
      </c>
      <c r="C63" s="189">
        <f>HLOOKUP($A63,Account_table,2,FALSE)</f>
        <v>12845.79</v>
      </c>
      <c r="D63" s="190"/>
      <c r="E63" s="191"/>
      <c r="F63" s="187" t="s">
        <v>101</v>
      </c>
    </row>
    <row r="64" spans="1:52" s="141" customFormat="1" x14ac:dyDescent="0.3">
      <c r="A64" s="192" t="s">
        <v>70</v>
      </c>
      <c r="B64" s="193">
        <f>SUM(B63:B63)</f>
        <v>12000</v>
      </c>
      <c r="C64" s="193">
        <f>SUM(C63:C63)</f>
        <v>12845.79</v>
      </c>
      <c r="D64" s="194"/>
      <c r="E64" s="193"/>
      <c r="F64" s="195"/>
    </row>
    <row r="65" spans="1:6" s="141" customFormat="1" x14ac:dyDescent="0.3">
      <c r="A65" s="192"/>
      <c r="B65" s="193"/>
      <c r="C65" s="193"/>
      <c r="D65" s="194"/>
      <c r="E65" s="193"/>
      <c r="F65" s="195"/>
    </row>
    <row r="66" spans="1:6" s="141" customFormat="1" ht="34.799999999999997" x14ac:dyDescent="0.3">
      <c r="A66" s="196"/>
      <c r="B66" s="193" t="s">
        <v>100</v>
      </c>
      <c r="C66" s="193" t="s">
        <v>72</v>
      </c>
      <c r="D66" s="194" t="s">
        <v>34</v>
      </c>
      <c r="E66" s="193" t="s">
        <v>73</v>
      </c>
      <c r="F66" s="197" t="s">
        <v>60</v>
      </c>
    </row>
    <row r="67" spans="1:6" s="141" customFormat="1" x14ac:dyDescent="0.3">
      <c r="A67" s="192" t="s">
        <v>74</v>
      </c>
      <c r="B67" s="189"/>
      <c r="C67" s="189"/>
      <c r="D67" s="190"/>
      <c r="E67" s="189"/>
      <c r="F67" s="195"/>
    </row>
    <row r="68" spans="1:6" s="141" customFormat="1" x14ac:dyDescent="0.3">
      <c r="A68" s="188" t="s">
        <v>27</v>
      </c>
      <c r="B68" s="189">
        <f t="shared" ref="B68:B73" si="20">HLOOKUP($A68,Account_table,3,FALSE)</f>
        <v>0</v>
      </c>
      <c r="C68" s="189">
        <f t="shared" ref="C68:C73" si="21">HLOOKUP($A68,Account_table,2,FALSE)</f>
        <v>3000</v>
      </c>
      <c r="D68" s="190" t="str">
        <f t="shared" ref="D68:D73" si="22">HLOOKUP($A68,Account_table,4,FALSE)</f>
        <v>-</v>
      </c>
      <c r="E68" s="189">
        <f t="shared" ref="E68:E73" si="23">HLOOKUP($A68,Account_table,5,FALSE)</f>
        <v>-3000</v>
      </c>
      <c r="F68" s="187"/>
    </row>
    <row r="69" spans="1:6" s="141" customFormat="1" x14ac:dyDescent="0.3">
      <c r="A69" s="188" t="s">
        <v>28</v>
      </c>
      <c r="B69" s="189">
        <f t="shared" si="20"/>
        <v>0</v>
      </c>
      <c r="C69" s="189">
        <f t="shared" si="21"/>
        <v>0</v>
      </c>
      <c r="D69" s="190" t="str">
        <f t="shared" si="22"/>
        <v>-</v>
      </c>
      <c r="E69" s="189">
        <f t="shared" si="23"/>
        <v>0</v>
      </c>
      <c r="F69" s="195"/>
    </row>
    <row r="70" spans="1:6" s="141" customFormat="1" x14ac:dyDescent="0.3">
      <c r="A70" s="188" t="s">
        <v>29</v>
      </c>
      <c r="B70" s="189">
        <f t="shared" si="20"/>
        <v>0</v>
      </c>
      <c r="C70" s="189">
        <f t="shared" si="21"/>
        <v>0</v>
      </c>
      <c r="D70" s="190" t="str">
        <f t="shared" si="22"/>
        <v>-</v>
      </c>
      <c r="E70" s="189">
        <f t="shared" si="23"/>
        <v>0</v>
      </c>
      <c r="F70" s="195"/>
    </row>
    <row r="71" spans="1:6" s="141" customFormat="1" x14ac:dyDescent="0.3">
      <c r="A71" s="188" t="s">
        <v>30</v>
      </c>
      <c r="B71" s="189">
        <f t="shared" si="20"/>
        <v>2000</v>
      </c>
      <c r="C71" s="189">
        <f t="shared" si="21"/>
        <v>0</v>
      </c>
      <c r="D71" s="190">
        <f t="shared" si="22"/>
        <v>0</v>
      </c>
      <c r="E71" s="189">
        <f t="shared" si="23"/>
        <v>2000</v>
      </c>
      <c r="F71" s="195"/>
    </row>
    <row r="72" spans="1:6" s="141" customFormat="1" x14ac:dyDescent="0.3">
      <c r="A72" s="188" t="s">
        <v>93</v>
      </c>
      <c r="B72" s="189" t="e">
        <f t="shared" si="20"/>
        <v>#N/A</v>
      </c>
      <c r="C72" s="189" t="e">
        <f t="shared" si="21"/>
        <v>#N/A</v>
      </c>
      <c r="D72" s="190" t="e">
        <f t="shared" si="22"/>
        <v>#N/A</v>
      </c>
      <c r="E72" s="189" t="e">
        <f t="shared" si="23"/>
        <v>#N/A</v>
      </c>
      <c r="F72" s="195"/>
    </row>
    <row r="73" spans="1:6" s="141" customFormat="1" x14ac:dyDescent="0.3">
      <c r="A73" s="188" t="s">
        <v>31</v>
      </c>
      <c r="B73" s="189">
        <f t="shared" si="20"/>
        <v>300</v>
      </c>
      <c r="C73" s="189">
        <f t="shared" si="21"/>
        <v>0</v>
      </c>
      <c r="D73" s="190">
        <f t="shared" si="22"/>
        <v>0</v>
      </c>
      <c r="E73" s="189">
        <f t="shared" si="23"/>
        <v>300</v>
      </c>
      <c r="F73" s="195"/>
    </row>
    <row r="74" spans="1:6" s="141" customFormat="1" x14ac:dyDescent="0.3">
      <c r="A74" s="196"/>
      <c r="B74" s="189"/>
      <c r="C74" s="189"/>
      <c r="D74" s="190"/>
      <c r="E74" s="189"/>
      <c r="F74" s="195"/>
    </row>
    <row r="75" spans="1:6" s="141" customFormat="1" x14ac:dyDescent="0.3">
      <c r="A75" s="198" t="s">
        <v>70</v>
      </c>
      <c r="B75" s="199" t="e">
        <f>SUM(B68:B74)</f>
        <v>#N/A</v>
      </c>
      <c r="C75" s="199" t="e">
        <f>SUM(C68:C74)</f>
        <v>#N/A</v>
      </c>
      <c r="D75" s="200"/>
      <c r="E75" s="199" t="e">
        <f>SUM(E68:E74)</f>
        <v>#N/A</v>
      </c>
      <c r="F75" s="201"/>
    </row>
    <row r="89" spans="2:2" x14ac:dyDescent="0.3">
      <c r="B89" s="186"/>
    </row>
  </sheetData>
  <mergeCells count="19">
    <mergeCell ref="A60:C60"/>
    <mergeCell ref="A11:B11"/>
    <mergeCell ref="A4:B4"/>
    <mergeCell ref="A55:B55"/>
    <mergeCell ref="A56:B56"/>
    <mergeCell ref="A57:B57"/>
    <mergeCell ref="A8:B8"/>
    <mergeCell ref="A10:B10"/>
    <mergeCell ref="A5:B5"/>
    <mergeCell ref="A54:B54"/>
    <mergeCell ref="A9:B9"/>
    <mergeCell ref="F53:F57"/>
    <mergeCell ref="A1:C1"/>
    <mergeCell ref="A53:C53"/>
    <mergeCell ref="A7:C7"/>
    <mergeCell ref="A13:C13"/>
    <mergeCell ref="A3:B3"/>
    <mergeCell ref="A2:B2"/>
    <mergeCell ref="A50:B50"/>
  </mergeCells>
  <phoneticPr fontId="8" type="noConversion"/>
  <conditionalFormatting sqref="D74:D75 D48:D52 D64:D67 D59:D62 D13 D15:D22 AL14:AL21 D28:D31 AD14:AD48">
    <cfRule type="cellIs" dxfId="2" priority="13" operator="between">
      <formula>1</formula>
      <formula>10</formula>
    </cfRule>
  </conditionalFormatting>
  <conditionalFormatting sqref="P13">
    <cfRule type="cellIs" dxfId="1" priority="12" operator="between">
      <formula>1</formula>
      <formula>10</formula>
    </cfRule>
  </conditionalFormatting>
  <conditionalFormatting sqref="D14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  <rowBreaks count="1" manualBreakCount="1">
    <brk id="5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zoomScale="97" zoomScaleNormal="120" workbookViewId="0">
      <selection activeCell="B35" sqref="B35"/>
    </sheetView>
  </sheetViews>
  <sheetFormatPr defaultRowHeight="14.4" x14ac:dyDescent="0.3"/>
  <cols>
    <col min="1" max="1" width="29.109375" customWidth="1"/>
    <col min="2" max="2" width="20.109375" customWidth="1"/>
    <col min="3" max="3" width="44" bestFit="1" customWidth="1"/>
    <col min="4" max="4" width="10.33203125" customWidth="1"/>
    <col min="5" max="5" width="22.6640625" customWidth="1"/>
    <col min="6" max="6" width="14.5546875" customWidth="1"/>
  </cols>
  <sheetData>
    <row r="1" spans="1:6" x14ac:dyDescent="0.3">
      <c r="A1" s="351" t="s">
        <v>102</v>
      </c>
      <c r="B1" s="351"/>
    </row>
    <row r="2" spans="1:6" ht="15" thickBot="1" x14ac:dyDescent="0.35"/>
    <row r="3" spans="1:6" ht="15" thickBot="1" x14ac:dyDescent="0.35">
      <c r="A3" s="15" t="s">
        <v>103</v>
      </c>
      <c r="B3" s="16">
        <f>'2019-2020 Current Account'!F10</f>
        <v>3107.86</v>
      </c>
      <c r="C3" s="24"/>
      <c r="D3" s="24"/>
      <c r="E3" s="24"/>
      <c r="F3" s="24"/>
    </row>
    <row r="4" spans="1:6" x14ac:dyDescent="0.3">
      <c r="A4" s="17"/>
      <c r="B4" s="18" t="s">
        <v>104</v>
      </c>
      <c r="C4" s="18" t="s">
        <v>105</v>
      </c>
      <c r="D4" s="50"/>
      <c r="E4" s="50" t="s">
        <v>106</v>
      </c>
    </row>
    <row r="5" spans="1:6" x14ac:dyDescent="0.3">
      <c r="A5" s="19" t="s">
        <v>63</v>
      </c>
      <c r="B5" s="20"/>
      <c r="C5" s="20"/>
      <c r="D5" s="21"/>
      <c r="E5" s="21"/>
    </row>
    <row r="6" spans="1:6" x14ac:dyDescent="0.3">
      <c r="A6" s="22" t="s">
        <v>107</v>
      </c>
      <c r="B6" s="23">
        <f>HLOOKUP($A6,Account_table,2,FALSE)</f>
        <v>3000</v>
      </c>
      <c r="C6" s="23">
        <f>HLOOKUP($A6,Account_table,3,FALSE)</f>
        <v>0</v>
      </c>
      <c r="D6" s="21"/>
      <c r="E6" s="21">
        <v>0</v>
      </c>
    </row>
    <row r="7" spans="1:6" x14ac:dyDescent="0.3">
      <c r="A7" s="22" t="str">
        <f>Report!A24</f>
        <v>JCR Current</v>
      </c>
      <c r="B7" s="23">
        <f>HLOOKUP($A7,Account_table,2,FALSE)</f>
        <v>13750</v>
      </c>
      <c r="C7" s="23">
        <v>13500</v>
      </c>
      <c r="D7" s="21"/>
      <c r="E7" s="21">
        <v>13750</v>
      </c>
    </row>
    <row r="8" spans="1:6" x14ac:dyDescent="0.3">
      <c r="A8" s="22" t="s">
        <v>6</v>
      </c>
      <c r="B8" s="23">
        <f>HLOOKUP($A8,Account_table,2,FALSE)</f>
        <v>3130</v>
      </c>
      <c r="C8" s="23">
        <v>3600</v>
      </c>
      <c r="D8" s="21"/>
      <c r="E8" s="21">
        <v>3600</v>
      </c>
    </row>
    <row r="9" spans="1:6" x14ac:dyDescent="0.3">
      <c r="A9" s="22" t="str">
        <f>Report!A26</f>
        <v>Equipment hire</v>
      </c>
      <c r="B9" s="23">
        <f>HLOOKUP($A9,Account_table,2,FALSE)</f>
        <v>1306</v>
      </c>
      <c r="C9" s="23">
        <f>HLOOKUP($A9,Account_table,3,FALSE)</f>
        <v>3500</v>
      </c>
      <c r="D9" s="21"/>
      <c r="E9" s="21">
        <v>5500</v>
      </c>
    </row>
    <row r="10" spans="1:6" x14ac:dyDescent="0.3">
      <c r="A10" s="22" t="str">
        <f>Report!A27</f>
        <v>Sponsorship</v>
      </c>
      <c r="B10" s="23">
        <f>HLOOKUP($A10,Account_table,2,FALSE)</f>
        <v>5000</v>
      </c>
      <c r="C10" s="23">
        <f>HLOOKUP($A10,Account_table,3,FALSE)</f>
        <v>5000</v>
      </c>
      <c r="D10" s="21"/>
      <c r="E10" s="21">
        <v>5000</v>
      </c>
    </row>
    <row r="11" spans="1:6" x14ac:dyDescent="0.3">
      <c r="A11" s="22"/>
      <c r="B11" s="23"/>
      <c r="C11" s="23"/>
      <c r="D11" s="21"/>
      <c r="E11" s="21"/>
    </row>
    <row r="12" spans="1:6" x14ac:dyDescent="0.3">
      <c r="A12" s="19" t="s">
        <v>70</v>
      </c>
      <c r="B12" s="25">
        <f>SUM(B6:B10)</f>
        <v>26186</v>
      </c>
      <c r="C12" s="25">
        <f>SUM(C6:C10)</f>
        <v>25600</v>
      </c>
      <c r="D12" s="26"/>
      <c r="E12" s="26">
        <f>SUM(E6:E10)</f>
        <v>27850</v>
      </c>
    </row>
    <row r="13" spans="1:6" x14ac:dyDescent="0.3">
      <c r="A13" s="22"/>
      <c r="B13" s="23"/>
      <c r="C13" s="27"/>
      <c r="D13" s="21"/>
      <c r="E13" s="21"/>
    </row>
    <row r="14" spans="1:6" x14ac:dyDescent="0.3">
      <c r="A14" s="19" t="s">
        <v>74</v>
      </c>
      <c r="B14" s="23"/>
      <c r="C14" s="27"/>
      <c r="D14" s="21"/>
      <c r="E14" s="21"/>
    </row>
    <row r="15" spans="1:6" x14ac:dyDescent="0.3">
      <c r="A15" s="22" t="str">
        <f>Report!A32</f>
        <v>Bank charges</v>
      </c>
      <c r="B15" s="23">
        <f t="shared" ref="B15:B30" si="0">HLOOKUP($A15,Account_table,2,FALSE)</f>
        <v>60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3">
      <c r="A16" s="22" t="str">
        <f>Report!A33</f>
        <v>Insurance</v>
      </c>
      <c r="B16" s="23">
        <f t="shared" si="0"/>
        <v>3786.04</v>
      </c>
      <c r="C16" s="23">
        <f>HLOOKUP($A16,Account_table,3,FALSE)</f>
        <v>3800</v>
      </c>
      <c r="D16" s="21"/>
      <c r="E16" s="21">
        <v>3800</v>
      </c>
    </row>
    <row r="17" spans="1:5" x14ac:dyDescent="0.3">
      <c r="A17" s="22" t="str">
        <f>Report!A34</f>
        <v>Membership</v>
      </c>
      <c r="B17" s="23">
        <f t="shared" si="0"/>
        <v>1465</v>
      </c>
      <c r="C17" s="23">
        <f t="shared" si="1"/>
        <v>1600</v>
      </c>
      <c r="D17" s="21"/>
      <c r="E17" s="21">
        <v>1600</v>
      </c>
    </row>
    <row r="18" spans="1:5" x14ac:dyDescent="0.3">
      <c r="A18" s="22" t="str">
        <f>Report!A35</f>
        <v>Maintenance and Boat Refurb</v>
      </c>
      <c r="B18" s="23">
        <f t="shared" si="0"/>
        <v>5800.3200000000006</v>
      </c>
      <c r="C18" s="23">
        <f t="shared" si="1"/>
        <v>6250</v>
      </c>
      <c r="D18" s="21"/>
      <c r="E18" s="21">
        <v>6250</v>
      </c>
    </row>
    <row r="19" spans="1:5" x14ac:dyDescent="0.3">
      <c r="A19" s="22" t="str">
        <f>Report!A36</f>
        <v>Race entry</v>
      </c>
      <c r="B19" s="23">
        <f t="shared" si="0"/>
        <v>3047.4500000000003</v>
      </c>
      <c r="C19" s="23">
        <f t="shared" si="1"/>
        <v>5000</v>
      </c>
      <c r="D19" s="21"/>
      <c r="E19" s="21">
        <v>5000</v>
      </c>
    </row>
    <row r="20" spans="1:5" x14ac:dyDescent="0.3">
      <c r="A20" s="22" t="str">
        <f>Report!A37</f>
        <v>Transport</v>
      </c>
      <c r="B20" s="23">
        <f t="shared" si="0"/>
        <v>195</v>
      </c>
      <c r="C20" s="23">
        <v>200</v>
      </c>
      <c r="D20" s="21"/>
      <c r="E20" s="21">
        <v>200</v>
      </c>
    </row>
    <row r="21" spans="1:5" x14ac:dyDescent="0.3">
      <c r="A21" s="22" t="str">
        <f>Report!A38</f>
        <v>Training camp</v>
      </c>
      <c r="B21" s="23">
        <f t="shared" si="0"/>
        <v>5592.7099999999991</v>
      </c>
      <c r="C21" s="23">
        <f t="shared" si="1"/>
        <v>5000</v>
      </c>
      <c r="D21" s="21"/>
      <c r="E21" s="21">
        <v>3575</v>
      </c>
    </row>
    <row r="22" spans="1:5" x14ac:dyDescent="0.3">
      <c r="A22" s="22" t="str">
        <f>Report!A39</f>
        <v>Training</v>
      </c>
      <c r="B22" s="23">
        <f t="shared" si="0"/>
        <v>573.20000000000005</v>
      </c>
      <c r="C22" s="23">
        <f t="shared" si="1"/>
        <v>1000</v>
      </c>
      <c r="D22" s="21"/>
      <c r="E22" s="21">
        <v>1000</v>
      </c>
    </row>
    <row r="23" spans="1:5" x14ac:dyDescent="0.3">
      <c r="A23" s="22" t="str">
        <f>Report!A40</f>
        <v>Coaching</v>
      </c>
      <c r="B23" s="23">
        <f t="shared" si="0"/>
        <v>6576.69</v>
      </c>
      <c r="C23" s="23">
        <f t="shared" si="1"/>
        <v>6500</v>
      </c>
      <c r="D23" s="21"/>
      <c r="E23" s="21">
        <v>6500</v>
      </c>
    </row>
    <row r="24" spans="1:5" x14ac:dyDescent="0.3">
      <c r="A24" s="22" t="str">
        <f>Report!A41</f>
        <v>Fines</v>
      </c>
      <c r="B24" s="23">
        <f t="shared" si="0"/>
        <v>125</v>
      </c>
      <c r="C24" s="23">
        <f t="shared" si="1"/>
        <v>300</v>
      </c>
      <c r="D24" s="21"/>
      <c r="E24" s="21">
        <v>300</v>
      </c>
    </row>
    <row r="25" spans="1:5" x14ac:dyDescent="0.3">
      <c r="A25" s="22" t="str">
        <f>Report!A42</f>
        <v>Ents</v>
      </c>
      <c r="B25" s="23">
        <f t="shared" si="0"/>
        <v>123.33</v>
      </c>
      <c r="C25" s="23">
        <f t="shared" si="1"/>
        <v>200</v>
      </c>
      <c r="D25" s="21"/>
      <c r="E25" s="21">
        <v>200</v>
      </c>
    </row>
    <row r="26" spans="1:5" x14ac:dyDescent="0.3">
      <c r="A26" s="22" t="str">
        <f>Report!A43</f>
        <v>Freshers/BBQ</v>
      </c>
      <c r="B26" s="23">
        <f t="shared" si="0"/>
        <v>547.14</v>
      </c>
      <c r="C26" s="23">
        <f t="shared" si="1"/>
        <v>450</v>
      </c>
      <c r="D26" s="21"/>
      <c r="E26" s="21">
        <v>450</v>
      </c>
    </row>
    <row r="27" spans="1:5" x14ac:dyDescent="0.3">
      <c r="A27" s="22" t="str">
        <f>Report!A44</f>
        <v>Misc</v>
      </c>
      <c r="B27" s="23">
        <f t="shared" si="0"/>
        <v>487.3</v>
      </c>
      <c r="C27" s="23">
        <f t="shared" si="1"/>
        <v>325</v>
      </c>
      <c r="D27" s="21"/>
      <c r="E27" s="21">
        <v>325</v>
      </c>
    </row>
    <row r="28" spans="1:5" x14ac:dyDescent="0.3">
      <c r="A28" s="22" t="str">
        <f>Report!A45</f>
        <v>Signage</v>
      </c>
      <c r="B28" s="23">
        <f t="shared" si="0"/>
        <v>85</v>
      </c>
      <c r="C28" s="23">
        <v>350</v>
      </c>
      <c r="D28" s="21"/>
      <c r="E28" s="21">
        <v>350</v>
      </c>
    </row>
    <row r="29" spans="1:5" x14ac:dyDescent="0.3">
      <c r="A29" s="22" t="str">
        <f>Report!A46</f>
        <v>Kit</v>
      </c>
      <c r="B29" s="23">
        <f t="shared" si="0"/>
        <v>1039.8499999999999</v>
      </c>
      <c r="C29" s="23">
        <f t="shared" si="1"/>
        <v>0</v>
      </c>
      <c r="D29" s="21"/>
      <c r="E29" s="21">
        <v>0</v>
      </c>
    </row>
    <row r="30" spans="1:5" x14ac:dyDescent="0.3">
      <c r="A30" s="22" t="str">
        <f>Report!A47</f>
        <v>Contingency</v>
      </c>
      <c r="B30" s="23">
        <f t="shared" si="0"/>
        <v>241.21999999999997</v>
      </c>
      <c r="C30" s="23">
        <f t="shared" si="1"/>
        <v>500</v>
      </c>
      <c r="D30" s="21"/>
      <c r="E30" s="21">
        <v>500</v>
      </c>
    </row>
    <row r="31" spans="1:5" x14ac:dyDescent="0.3">
      <c r="A31" s="22"/>
      <c r="B31" s="23"/>
      <c r="C31" s="23"/>
      <c r="D31" s="21"/>
      <c r="E31" s="21"/>
    </row>
    <row r="32" spans="1:5" x14ac:dyDescent="0.3">
      <c r="A32" s="19" t="str">
        <f>Report!A49</f>
        <v>Total</v>
      </c>
      <c r="B32" s="25">
        <f>SUM(B15:B30)</f>
        <v>29745.25</v>
      </c>
      <c r="C32" s="25">
        <f>SUM(C15:C30)</f>
        <v>31547</v>
      </c>
      <c r="D32" s="26"/>
      <c r="E32" s="26">
        <f>SUM(E15:E30)</f>
        <v>30122</v>
      </c>
    </row>
    <row r="33" spans="1:6" x14ac:dyDescent="0.3">
      <c r="A33" s="22"/>
      <c r="B33" s="23"/>
      <c r="C33" s="23"/>
      <c r="D33" s="26"/>
      <c r="E33" s="57"/>
    </row>
    <row r="34" spans="1:6" ht="15" thickBot="1" x14ac:dyDescent="0.35">
      <c r="A34" s="28" t="s">
        <v>108</v>
      </c>
      <c r="B34" s="29">
        <f>B12-B32</f>
        <v>-3559.25</v>
      </c>
      <c r="C34" s="29">
        <f>C12-C32</f>
        <v>-5947</v>
      </c>
      <c r="D34" s="55"/>
      <c r="E34" s="55">
        <f>E12-E32</f>
        <v>-2272</v>
      </c>
    </row>
    <row r="35" spans="1:6" ht="15" thickBot="1" x14ac:dyDescent="0.35">
      <c r="A35" s="33" t="s">
        <v>109</v>
      </c>
      <c r="B35" s="34">
        <f>'2019-2020 Current Account'!F10</f>
        <v>3107.86</v>
      </c>
      <c r="C35" s="32"/>
      <c r="D35" s="32"/>
      <c r="E35" s="32"/>
      <c r="F35" s="32"/>
    </row>
    <row r="37" spans="1:6" x14ac:dyDescent="0.3">
      <c r="A37" s="351" t="s">
        <v>110</v>
      </c>
      <c r="B37" s="351"/>
    </row>
    <row r="38" spans="1:6" ht="15" thickBot="1" x14ac:dyDescent="0.35"/>
    <row r="39" spans="1:6" ht="15" thickBot="1" x14ac:dyDescent="0.35">
      <c r="A39" s="37" t="s">
        <v>103</v>
      </c>
      <c r="B39" s="38">
        <f>'2019-2020 Current Account'!G10</f>
        <v>99375.14</v>
      </c>
    </row>
    <row r="40" spans="1:6" x14ac:dyDescent="0.3">
      <c r="A40" s="39"/>
      <c r="B40" s="40" t="s">
        <v>104</v>
      </c>
      <c r="C40" s="18" t="s">
        <v>111</v>
      </c>
      <c r="D40" s="50"/>
      <c r="E40" s="50" t="s">
        <v>112</v>
      </c>
    </row>
    <row r="41" spans="1:6" x14ac:dyDescent="0.3">
      <c r="A41" s="41" t="s">
        <v>63</v>
      </c>
      <c r="B41" s="42"/>
      <c r="D41" s="21"/>
      <c r="E41" s="51"/>
    </row>
    <row r="42" spans="1:6" x14ac:dyDescent="0.3">
      <c r="A42" s="43" t="str">
        <f>Report!A63</f>
        <v>Donations</v>
      </c>
      <c r="B42" s="23">
        <f>HLOOKUP($A42,Account_table,2,FALSE)</f>
        <v>12845.79</v>
      </c>
      <c r="C42" s="23">
        <f>B42+24000</f>
        <v>36845.79</v>
      </c>
      <c r="D42" s="21"/>
      <c r="E42" s="52">
        <v>7500</v>
      </c>
    </row>
    <row r="43" spans="1:6" x14ac:dyDescent="0.3">
      <c r="A43" s="43"/>
      <c r="B43" s="44"/>
      <c r="C43" s="44"/>
      <c r="D43" s="21"/>
      <c r="E43" s="51"/>
    </row>
    <row r="44" spans="1:6" x14ac:dyDescent="0.3">
      <c r="A44" s="41" t="s">
        <v>70</v>
      </c>
      <c r="B44" s="45">
        <f>SUM(B42:B43)</f>
        <v>12845.79</v>
      </c>
      <c r="C44" s="45">
        <f>SUM(C42:C43)</f>
        <v>36845.79</v>
      </c>
      <c r="D44" s="21"/>
      <c r="E44" s="53">
        <f>SUM(E42:E42)</f>
        <v>7500</v>
      </c>
    </row>
    <row r="45" spans="1:6" x14ac:dyDescent="0.3">
      <c r="A45" s="46"/>
      <c r="B45" s="42"/>
      <c r="C45" s="42"/>
      <c r="D45" s="21"/>
      <c r="E45" s="54"/>
    </row>
    <row r="46" spans="1:6" x14ac:dyDescent="0.3">
      <c r="A46" s="41" t="s">
        <v>74</v>
      </c>
      <c r="B46" s="42"/>
      <c r="C46" s="42"/>
      <c r="D46" s="21"/>
      <c r="E46" s="51"/>
    </row>
    <row r="47" spans="1:6" x14ac:dyDescent="0.3">
      <c r="A47" s="43" t="str">
        <f>Report!A68</f>
        <v>Grant to current</v>
      </c>
      <c r="B47" s="23">
        <f>HLOOKUP($A47,Account_table,2,FALSE)</f>
        <v>3000</v>
      </c>
      <c r="C47" s="23">
        <f>HLOOKUP($A47,Account_table,3,FALSE)</f>
        <v>0</v>
      </c>
      <c r="D47" s="26"/>
      <c r="E47" s="51">
        <v>10000</v>
      </c>
    </row>
    <row r="48" spans="1:6" x14ac:dyDescent="0.3">
      <c r="A48" s="43" t="str">
        <f>Report!A69</f>
        <v>New boat</v>
      </c>
      <c r="B48" s="23">
        <f>HLOOKUP($A48,Account_table,2,FALSE)</f>
        <v>0</v>
      </c>
      <c r="C48" s="23">
        <f>HLOOKUP($A48,Account_table,3,FALSE)</f>
        <v>0</v>
      </c>
      <c r="D48" s="21"/>
      <c r="E48" s="52">
        <v>25000</v>
      </c>
    </row>
    <row r="49" spans="1:6" x14ac:dyDescent="0.3">
      <c r="A49" s="43" t="str">
        <f>Report!A70</f>
        <v>New blades</v>
      </c>
      <c r="B49" s="23">
        <f>HLOOKUP($A49,Account_table,2,FALSE)</f>
        <v>0</v>
      </c>
      <c r="C49" s="23">
        <f>HLOOKUP($A49,Account_table,3,FALSE)</f>
        <v>0</v>
      </c>
      <c r="D49" s="21"/>
      <c r="E49" s="51">
        <v>0</v>
      </c>
    </row>
    <row r="50" spans="1:6" x14ac:dyDescent="0.3">
      <c r="A50" s="43" t="str">
        <f>Report!A71</f>
        <v>Other new kit</v>
      </c>
      <c r="B50" s="23">
        <f>HLOOKUP($A50,Account_table,2,FALSE)</f>
        <v>0</v>
      </c>
      <c r="C50" s="23">
        <v>3000</v>
      </c>
      <c r="D50" s="21"/>
      <c r="E50" s="51">
        <v>2500</v>
      </c>
    </row>
    <row r="51" spans="1:6" x14ac:dyDescent="0.3">
      <c r="A51" s="43" t="str">
        <f>Report!A73</f>
        <v>CA contingency</v>
      </c>
      <c r="B51" s="23">
        <f>HLOOKUP($A51,Account_table,2,FALSE)</f>
        <v>0</v>
      </c>
      <c r="C51" s="23">
        <v>500</v>
      </c>
      <c r="D51" s="21"/>
      <c r="E51" s="52">
        <v>350</v>
      </c>
    </row>
    <row r="52" spans="1:6" x14ac:dyDescent="0.3">
      <c r="A52" s="46"/>
      <c r="B52" s="48"/>
      <c r="C52" s="47"/>
      <c r="D52" s="21"/>
      <c r="E52" s="52"/>
    </row>
    <row r="53" spans="1:6" x14ac:dyDescent="0.3">
      <c r="A53" s="41" t="s">
        <v>70</v>
      </c>
      <c r="B53" s="45">
        <f>SUM(B47:B51)</f>
        <v>3000</v>
      </c>
      <c r="C53" s="45">
        <f>SUM(C47:C51)</f>
        <v>3500</v>
      </c>
      <c r="D53" s="21"/>
      <c r="E53" s="53">
        <f>SUM(E47:E51)</f>
        <v>37850</v>
      </c>
    </row>
    <row r="54" spans="1:6" x14ac:dyDescent="0.3">
      <c r="A54" s="41"/>
      <c r="B54" s="42"/>
      <c r="C54" s="47"/>
      <c r="D54" s="21"/>
      <c r="E54" s="51"/>
    </row>
    <row r="55" spans="1:6" ht="15" thickBot="1" x14ac:dyDescent="0.35">
      <c r="A55" s="49" t="s">
        <v>108</v>
      </c>
      <c r="B55" s="29">
        <f>B44-B53</f>
        <v>9845.7900000000009</v>
      </c>
      <c r="C55" s="29">
        <f>C44-C53</f>
        <v>33345.79</v>
      </c>
      <c r="D55" s="55"/>
      <c r="E55" s="55">
        <f>E44-E53</f>
        <v>-30350</v>
      </c>
      <c r="F55" t="s">
        <v>113</v>
      </c>
    </row>
    <row r="56" spans="1:6" ht="15" thickBot="1" x14ac:dyDescent="0.35">
      <c r="A56" s="30" t="s">
        <v>114</v>
      </c>
      <c r="B56" s="31">
        <f>B39+B55</f>
        <v>109220.93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D0F9-BC4E-49B7-956D-72BBFE5037B6}">
  <dimension ref="B2:O40"/>
  <sheetViews>
    <sheetView workbookViewId="0">
      <selection activeCell="H5" sqref="H5"/>
    </sheetView>
  </sheetViews>
  <sheetFormatPr defaultRowHeight="14.4" x14ac:dyDescent="0.3"/>
  <cols>
    <col min="2" max="2" width="26.6640625" bestFit="1" customWidth="1"/>
    <col min="3" max="3" width="7.109375" customWidth="1"/>
    <col min="4" max="4" width="0.5546875" hidden="1" customWidth="1"/>
    <col min="5" max="5" width="0.6640625" hidden="1" customWidth="1"/>
    <col min="6" max="6" width="0.5546875" hidden="1" customWidth="1"/>
    <col min="7" max="7" width="16.33203125" bestFit="1" customWidth="1"/>
    <col min="8" max="8" width="15.5546875" customWidth="1"/>
    <col min="9" max="9" width="20.44140625" bestFit="1" customWidth="1"/>
    <col min="10" max="10" width="10.5546875" bestFit="1" customWidth="1"/>
    <col min="11" max="11" width="13" customWidth="1"/>
    <col min="12" max="12" width="29.33203125" customWidth="1"/>
    <col min="13" max="13" width="34.33203125" customWidth="1"/>
    <col min="14" max="14" width="17.44140625" customWidth="1"/>
  </cols>
  <sheetData>
    <row r="2" spans="2:14" x14ac:dyDescent="0.3">
      <c r="C2" s="35"/>
      <c r="D2" s="245" t="s">
        <v>494</v>
      </c>
      <c r="G2" s="245" t="s">
        <v>495</v>
      </c>
      <c r="H2" s="245"/>
    </row>
    <row r="3" spans="2:14" x14ac:dyDescent="0.3">
      <c r="B3" s="246" t="s">
        <v>63</v>
      </c>
      <c r="C3" s="247"/>
      <c r="D3" s="246"/>
      <c r="E3" s="248"/>
      <c r="F3" s="248"/>
      <c r="G3" s="246"/>
      <c r="H3" s="246"/>
      <c r="K3" s="263" t="s">
        <v>519</v>
      </c>
      <c r="M3" s="263" t="s">
        <v>522</v>
      </c>
    </row>
    <row r="4" spans="2:14" x14ac:dyDescent="0.3">
      <c r="C4" s="35"/>
      <c r="D4" s="245"/>
      <c r="G4" s="245"/>
      <c r="H4" s="245"/>
      <c r="K4">
        <v>5</v>
      </c>
      <c r="M4" s="106" t="s">
        <v>518</v>
      </c>
      <c r="N4" s="13">
        <v>14.19</v>
      </c>
    </row>
    <row r="5" spans="2:14" x14ac:dyDescent="0.3">
      <c r="B5" t="s">
        <v>497</v>
      </c>
      <c r="C5" s="35"/>
      <c r="D5" s="249">
        <v>200</v>
      </c>
      <c r="G5" s="250">
        <v>200</v>
      </c>
      <c r="H5" s="250"/>
      <c r="K5">
        <v>45.71</v>
      </c>
      <c r="M5" s="106" t="s">
        <v>517</v>
      </c>
      <c r="N5" s="266">
        <v>10</v>
      </c>
    </row>
    <row r="6" spans="2:14" x14ac:dyDescent="0.3">
      <c r="B6" t="s">
        <v>498</v>
      </c>
      <c r="C6" s="35"/>
      <c r="D6">
        <v>19</v>
      </c>
      <c r="G6">
        <v>34</v>
      </c>
      <c r="K6">
        <v>56.97</v>
      </c>
      <c r="M6" s="134" t="s">
        <v>281</v>
      </c>
      <c r="N6" s="267">
        <v>-34.71</v>
      </c>
    </row>
    <row r="7" spans="2:14" x14ac:dyDescent="0.3">
      <c r="B7" t="s">
        <v>499</v>
      </c>
      <c r="C7" s="35"/>
      <c r="D7" s="249">
        <f>D5*D6</f>
        <v>3800</v>
      </c>
      <c r="G7" s="251">
        <f>G5*G6</f>
        <v>6800</v>
      </c>
      <c r="H7" s="251"/>
      <c r="K7">
        <v>3.16</v>
      </c>
      <c r="M7" s="134" t="s">
        <v>244</v>
      </c>
      <c r="N7" s="231">
        <v>-37.97</v>
      </c>
    </row>
    <row r="8" spans="2:14" x14ac:dyDescent="0.3">
      <c r="B8" t="s">
        <v>500</v>
      </c>
      <c r="C8" s="35"/>
      <c r="D8" s="252">
        <v>3250</v>
      </c>
      <c r="G8" s="250">
        <v>3250</v>
      </c>
      <c r="H8" s="250"/>
      <c r="K8">
        <v>76.34</v>
      </c>
      <c r="M8" s="134" t="s">
        <v>245</v>
      </c>
      <c r="N8" s="231">
        <v>-9.98</v>
      </c>
    </row>
    <row r="9" spans="2:14" x14ac:dyDescent="0.3">
      <c r="B9" s="245" t="s">
        <v>70</v>
      </c>
      <c r="C9" s="253"/>
      <c r="D9" s="254">
        <f>SUM(D7:D8)</f>
        <v>7050</v>
      </c>
      <c r="E9" s="245"/>
      <c r="F9" s="245"/>
      <c r="G9" s="255">
        <f>SUM(G7:G8)</f>
        <v>10050</v>
      </c>
      <c r="H9" s="255"/>
      <c r="K9">
        <v>54.31</v>
      </c>
      <c r="M9" s="134" t="s">
        <v>244</v>
      </c>
      <c r="N9" s="231">
        <v>-5.5</v>
      </c>
    </row>
    <row r="10" spans="2:14" x14ac:dyDescent="0.3">
      <c r="B10" s="256"/>
      <c r="C10" s="257"/>
      <c r="D10" s="256"/>
      <c r="E10" s="256"/>
      <c r="F10" s="256"/>
      <c r="G10" s="256"/>
      <c r="K10">
        <v>30.12</v>
      </c>
      <c r="M10" s="134" t="s">
        <v>280</v>
      </c>
      <c r="N10" s="231">
        <v>-33.96</v>
      </c>
    </row>
    <row r="11" spans="2:14" x14ac:dyDescent="0.3">
      <c r="B11" s="245" t="s">
        <v>501</v>
      </c>
      <c r="C11" s="35"/>
      <c r="K11">
        <v>8.33</v>
      </c>
      <c r="M11" s="134" t="s">
        <v>246</v>
      </c>
      <c r="N11" s="231">
        <v>-66.02</v>
      </c>
    </row>
    <row r="12" spans="2:14" x14ac:dyDescent="0.3">
      <c r="B12" t="s">
        <v>502</v>
      </c>
      <c r="C12" s="35"/>
      <c r="D12" s="258">
        <v>320</v>
      </c>
      <c r="G12" s="250">
        <v>306</v>
      </c>
      <c r="H12" s="250"/>
      <c r="K12">
        <v>8.33</v>
      </c>
      <c r="M12" s="134" t="s">
        <v>252</v>
      </c>
      <c r="N12" s="231">
        <v>-158</v>
      </c>
    </row>
    <row r="13" spans="2:14" x14ac:dyDescent="0.3">
      <c r="B13" t="s">
        <v>503</v>
      </c>
      <c r="C13" s="35"/>
      <c r="D13" s="258">
        <v>3508.32</v>
      </c>
      <c r="G13" s="250">
        <v>5978.07</v>
      </c>
      <c r="K13">
        <v>82.5</v>
      </c>
      <c r="M13" s="134" t="s">
        <v>247</v>
      </c>
      <c r="N13" s="231">
        <v>-2.2799999999999998</v>
      </c>
    </row>
    <row r="14" spans="2:14" x14ac:dyDescent="0.3">
      <c r="B14" t="s">
        <v>504</v>
      </c>
      <c r="C14" s="35"/>
      <c r="D14" s="258">
        <v>5100</v>
      </c>
      <c r="E14" t="s">
        <v>505</v>
      </c>
      <c r="G14" s="250">
        <v>5350</v>
      </c>
      <c r="K14">
        <v>12.35</v>
      </c>
      <c r="M14" s="134" t="s">
        <v>244</v>
      </c>
      <c r="N14" s="231">
        <v>-20.96</v>
      </c>
    </row>
    <row r="15" spans="2:14" x14ac:dyDescent="0.3">
      <c r="B15" t="s">
        <v>506</v>
      </c>
      <c r="C15" s="35"/>
      <c r="D15" s="258">
        <v>366.27</v>
      </c>
      <c r="G15" s="250">
        <v>814.02</v>
      </c>
      <c r="K15">
        <v>78.959999999999994</v>
      </c>
      <c r="M15" s="134" t="s">
        <v>248</v>
      </c>
      <c r="N15" s="231">
        <v>-8.9499999999999993</v>
      </c>
    </row>
    <row r="16" spans="2:14" x14ac:dyDescent="0.3">
      <c r="C16" s="35"/>
      <c r="D16" s="258"/>
      <c r="G16" s="250"/>
      <c r="K16">
        <v>85.01</v>
      </c>
      <c r="M16" s="134" t="s">
        <v>249</v>
      </c>
      <c r="N16" s="231">
        <v>-1.75</v>
      </c>
    </row>
    <row r="17" spans="2:15" x14ac:dyDescent="0.3">
      <c r="B17" t="s">
        <v>507</v>
      </c>
      <c r="C17" s="35"/>
      <c r="D17" s="258">
        <v>800</v>
      </c>
      <c r="G17" s="250">
        <v>935</v>
      </c>
      <c r="H17" s="259"/>
      <c r="K17">
        <v>12.38</v>
      </c>
      <c r="M17" s="134" t="s">
        <v>244</v>
      </c>
      <c r="N17" s="231">
        <v>-6.35</v>
      </c>
    </row>
    <row r="18" spans="2:15" x14ac:dyDescent="0.3">
      <c r="B18" t="s">
        <v>508</v>
      </c>
      <c r="C18" s="35"/>
      <c r="D18" s="258"/>
      <c r="G18" s="250">
        <v>725.71</v>
      </c>
      <c r="K18">
        <v>76.66</v>
      </c>
      <c r="M18" s="134" t="s">
        <v>244</v>
      </c>
      <c r="N18" s="231">
        <v>-13.7</v>
      </c>
    </row>
    <row r="19" spans="2:15" x14ac:dyDescent="0.3">
      <c r="C19" s="35"/>
      <c r="D19" s="258"/>
      <c r="G19" s="250"/>
      <c r="K19">
        <v>59.34</v>
      </c>
      <c r="M19" s="134" t="s">
        <v>251</v>
      </c>
      <c r="N19" s="231">
        <v>-3.15</v>
      </c>
    </row>
    <row r="20" spans="2:15" x14ac:dyDescent="0.3">
      <c r="B20" t="s">
        <v>509</v>
      </c>
      <c r="C20" s="35"/>
      <c r="D20" s="258">
        <v>45.06</v>
      </c>
      <c r="G20" s="250">
        <v>69.98</v>
      </c>
      <c r="K20" s="256">
        <v>30.24</v>
      </c>
      <c r="M20" s="134" t="s">
        <v>283</v>
      </c>
      <c r="N20" s="231">
        <v>-66.12</v>
      </c>
    </row>
    <row r="21" spans="2:15" x14ac:dyDescent="0.3">
      <c r="B21" t="s">
        <v>510</v>
      </c>
      <c r="C21" s="35"/>
      <c r="D21" s="258">
        <v>264.95</v>
      </c>
      <c r="G21" s="250">
        <v>506.95</v>
      </c>
      <c r="K21" s="250">
        <f>SUM(K4:K20)</f>
        <v>725.71</v>
      </c>
      <c r="M21" s="134" t="s">
        <v>249</v>
      </c>
      <c r="N21" s="231">
        <v>-1.74</v>
      </c>
    </row>
    <row r="22" spans="2:15" x14ac:dyDescent="0.3">
      <c r="B22" t="s">
        <v>511</v>
      </c>
      <c r="C22" s="35"/>
      <c r="D22" s="258">
        <v>129.55000000000001</v>
      </c>
      <c r="E22" t="s">
        <v>512</v>
      </c>
      <c r="G22" s="265">
        <v>893.98</v>
      </c>
      <c r="H22" t="s">
        <v>521</v>
      </c>
      <c r="M22" s="134" t="s">
        <v>252</v>
      </c>
      <c r="N22" s="231">
        <v>-157.66</v>
      </c>
    </row>
    <row r="23" spans="2:15" x14ac:dyDescent="0.3">
      <c r="B23" t="s">
        <v>496</v>
      </c>
      <c r="C23" s="35"/>
      <c r="D23" s="258">
        <v>1516.66</v>
      </c>
      <c r="E23" t="s">
        <v>513</v>
      </c>
      <c r="G23" s="250">
        <v>63</v>
      </c>
      <c r="H23" t="s">
        <v>520</v>
      </c>
      <c r="M23" s="134" t="s">
        <v>253</v>
      </c>
      <c r="N23" s="231">
        <v>-1.93</v>
      </c>
    </row>
    <row r="24" spans="2:15" x14ac:dyDescent="0.3">
      <c r="B24" s="245" t="s">
        <v>70</v>
      </c>
      <c r="C24" s="253"/>
      <c r="D24" s="260">
        <f>SUM(D12:D23)</f>
        <v>12050.81</v>
      </c>
      <c r="E24" s="245"/>
      <c r="F24" s="245"/>
      <c r="G24" s="261">
        <f>SUM(G12:G23)</f>
        <v>15642.71</v>
      </c>
      <c r="H24" s="261"/>
      <c r="M24" s="134" t="s">
        <v>254</v>
      </c>
      <c r="N24" s="231">
        <v>-63.74</v>
      </c>
    </row>
    <row r="25" spans="2:15" x14ac:dyDescent="0.3">
      <c r="C25" s="35"/>
      <c r="D25" s="260"/>
      <c r="G25" s="250"/>
      <c r="H25" s="250"/>
      <c r="M25" s="106" t="s">
        <v>255</v>
      </c>
      <c r="N25" s="231">
        <v>9.49</v>
      </c>
    </row>
    <row r="26" spans="2:15" x14ac:dyDescent="0.3">
      <c r="B26" s="245" t="s">
        <v>514</v>
      </c>
      <c r="C26" s="253"/>
      <c r="D26" s="260">
        <f>D24-D9</f>
        <v>5000.8099999999995</v>
      </c>
      <c r="E26" s="245"/>
      <c r="F26" s="245"/>
      <c r="G26" s="261">
        <f>G24-G9</f>
        <v>5592.7099999999991</v>
      </c>
      <c r="H26" s="261"/>
      <c r="M26" s="106" t="s">
        <v>256</v>
      </c>
      <c r="N26" s="231">
        <v>14.19</v>
      </c>
    </row>
    <row r="27" spans="2:15" s="245" customFormat="1" x14ac:dyDescent="0.3">
      <c r="I27"/>
      <c r="J27"/>
      <c r="M27" s="134" t="s">
        <v>257</v>
      </c>
      <c r="N27" s="231">
        <v>14.19</v>
      </c>
    </row>
    <row r="28" spans="2:15" x14ac:dyDescent="0.3">
      <c r="G28" s="251"/>
      <c r="M28" s="106" t="s">
        <v>258</v>
      </c>
      <c r="N28" s="231">
        <v>10.75</v>
      </c>
    </row>
    <row r="29" spans="2:15" x14ac:dyDescent="0.3">
      <c r="J29" s="250"/>
      <c r="M29" s="106" t="s">
        <v>259</v>
      </c>
      <c r="N29" s="231">
        <v>9.89</v>
      </c>
    </row>
    <row r="30" spans="2:15" x14ac:dyDescent="0.3">
      <c r="J30" s="250"/>
      <c r="M30" s="106" t="s">
        <v>260</v>
      </c>
      <c r="N30" s="231">
        <v>9.4600000000000009</v>
      </c>
    </row>
    <row r="31" spans="2:15" x14ac:dyDescent="0.3">
      <c r="M31" s="106" t="s">
        <v>262</v>
      </c>
      <c r="N31" s="231">
        <v>239.15</v>
      </c>
    </row>
    <row r="32" spans="2:15" x14ac:dyDescent="0.3">
      <c r="M32" s="106" t="s">
        <v>263</v>
      </c>
      <c r="N32" s="231">
        <v>8.17</v>
      </c>
      <c r="O32" s="262"/>
    </row>
    <row r="33" spans="13:14" x14ac:dyDescent="0.3">
      <c r="M33" s="134" t="s">
        <v>268</v>
      </c>
      <c r="N33" s="231">
        <v>-439.75</v>
      </c>
    </row>
    <row r="34" spans="13:14" x14ac:dyDescent="0.3">
      <c r="M34" s="134" t="s">
        <v>286</v>
      </c>
      <c r="N34" s="231">
        <v>-1.5</v>
      </c>
    </row>
    <row r="35" spans="13:14" x14ac:dyDescent="0.3">
      <c r="M35" s="134" t="s">
        <v>287</v>
      </c>
      <c r="N35" s="231">
        <v>-1.05</v>
      </c>
    </row>
    <row r="36" spans="13:14" x14ac:dyDescent="0.3">
      <c r="M36" s="106" t="s">
        <v>469</v>
      </c>
      <c r="N36" s="231">
        <v>13.33</v>
      </c>
    </row>
    <row r="37" spans="13:14" x14ac:dyDescent="0.3">
      <c r="M37" s="106" t="s">
        <v>479</v>
      </c>
      <c r="N37" s="13">
        <v>13.33</v>
      </c>
    </row>
    <row r="38" spans="13:14" x14ac:dyDescent="0.3">
      <c r="M38" s="106" t="s">
        <v>486</v>
      </c>
      <c r="N38" s="13">
        <v>-123.35</v>
      </c>
    </row>
    <row r="40" spans="13:14" x14ac:dyDescent="0.3">
      <c r="M40" s="264" t="s">
        <v>523</v>
      </c>
      <c r="N40" s="268">
        <f>SUM(N4:N38)</f>
        <v>-893.97999999999968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6C0-FCD0-4F2A-8861-E684E6C0C5F1}">
  <dimension ref="A1:F63"/>
  <sheetViews>
    <sheetView topLeftCell="A17" workbookViewId="0">
      <selection activeCell="G11" sqref="G11"/>
    </sheetView>
  </sheetViews>
  <sheetFormatPr defaultRowHeight="14.4" x14ac:dyDescent="0.3"/>
  <cols>
    <col min="1" max="1" width="13.109375" bestFit="1" customWidth="1"/>
    <col min="2" max="2" width="24.109375" bestFit="1" customWidth="1"/>
    <col min="3" max="3" width="7.6640625" bestFit="1" customWidth="1"/>
    <col min="4" max="4" width="15.109375" bestFit="1" customWidth="1"/>
  </cols>
  <sheetData>
    <row r="1" spans="1:6" ht="19.8" x14ac:dyDescent="0.4">
      <c r="A1" s="233" t="s">
        <v>288</v>
      </c>
      <c r="B1" s="233" t="s">
        <v>289</v>
      </c>
      <c r="C1" s="234" t="s">
        <v>290</v>
      </c>
      <c r="D1" s="234" t="s">
        <v>291</v>
      </c>
      <c r="E1" s="235"/>
      <c r="F1" s="235"/>
    </row>
    <row r="2" spans="1:6" x14ac:dyDescent="0.3">
      <c r="A2" s="236" t="s">
        <v>292</v>
      </c>
      <c r="B2" s="237" t="s">
        <v>293</v>
      </c>
      <c r="C2" s="236" t="s">
        <v>294</v>
      </c>
      <c r="D2" s="238">
        <v>10</v>
      </c>
      <c r="E2" s="235"/>
      <c r="F2" s="239" t="s">
        <v>295</v>
      </c>
    </row>
    <row r="3" spans="1:6" x14ac:dyDescent="0.3">
      <c r="A3" s="236" t="s">
        <v>296</v>
      </c>
      <c r="B3" s="237" t="s">
        <v>297</v>
      </c>
      <c r="C3" s="236" t="s">
        <v>298</v>
      </c>
      <c r="D3" s="238">
        <v>10</v>
      </c>
      <c r="E3" s="235"/>
      <c r="F3" s="235" t="s">
        <v>299</v>
      </c>
    </row>
    <row r="4" spans="1:6" x14ac:dyDescent="0.3">
      <c r="A4" s="236" t="s">
        <v>300</v>
      </c>
      <c r="B4" s="237" t="s">
        <v>301</v>
      </c>
      <c r="C4" s="236" t="s">
        <v>302</v>
      </c>
      <c r="D4" s="238">
        <v>10</v>
      </c>
      <c r="E4" s="235"/>
      <c r="F4" s="235"/>
    </row>
    <row r="5" spans="1:6" x14ac:dyDescent="0.3">
      <c r="A5" s="236" t="s">
        <v>303</v>
      </c>
      <c r="B5" s="237" t="s">
        <v>304</v>
      </c>
      <c r="C5" s="236" t="s">
        <v>305</v>
      </c>
      <c r="D5" s="238">
        <v>10</v>
      </c>
      <c r="E5" s="235"/>
      <c r="F5" s="235"/>
    </row>
    <row r="6" spans="1:6" x14ac:dyDescent="0.3">
      <c r="A6" s="236" t="s">
        <v>306</v>
      </c>
      <c r="B6" s="237" t="s">
        <v>307</v>
      </c>
      <c r="C6" s="236" t="s">
        <v>308</v>
      </c>
      <c r="D6" s="238">
        <v>10</v>
      </c>
      <c r="E6" s="235"/>
      <c r="F6" s="235"/>
    </row>
    <row r="7" spans="1:6" x14ac:dyDescent="0.3">
      <c r="A7" s="236" t="s">
        <v>309</v>
      </c>
      <c r="B7" s="237" t="s">
        <v>310</v>
      </c>
      <c r="C7" s="236" t="s">
        <v>311</v>
      </c>
      <c r="D7" s="238">
        <v>10</v>
      </c>
      <c r="E7" s="235"/>
      <c r="F7" s="235"/>
    </row>
    <row r="8" spans="1:6" x14ac:dyDescent="0.3">
      <c r="A8" s="236" t="s">
        <v>312</v>
      </c>
      <c r="B8" s="237" t="s">
        <v>313</v>
      </c>
      <c r="C8" s="236" t="s">
        <v>314</v>
      </c>
      <c r="D8" s="238">
        <v>10</v>
      </c>
      <c r="E8" s="235"/>
      <c r="F8" s="235"/>
    </row>
    <row r="9" spans="1:6" x14ac:dyDescent="0.3">
      <c r="A9" s="236" t="s">
        <v>315</v>
      </c>
      <c r="B9" s="237" t="s">
        <v>316</v>
      </c>
      <c r="C9" s="236" t="s">
        <v>317</v>
      </c>
      <c r="D9" s="238">
        <v>10</v>
      </c>
      <c r="E9" s="235"/>
      <c r="F9" s="235"/>
    </row>
    <row r="10" spans="1:6" x14ac:dyDescent="0.3">
      <c r="A10" s="236" t="s">
        <v>318</v>
      </c>
      <c r="B10" s="237" t="s">
        <v>319</v>
      </c>
      <c r="C10" s="236" t="s">
        <v>320</v>
      </c>
      <c r="D10" s="238">
        <v>10</v>
      </c>
      <c r="E10" s="235"/>
      <c r="F10" s="235"/>
    </row>
    <row r="11" spans="1:6" x14ac:dyDescent="0.3">
      <c r="A11" s="236" t="s">
        <v>321</v>
      </c>
      <c r="B11" s="237" t="s">
        <v>322</v>
      </c>
      <c r="C11" s="236" t="s">
        <v>323</v>
      </c>
      <c r="D11" s="238">
        <v>10</v>
      </c>
      <c r="E11" s="235"/>
      <c r="F11" s="235"/>
    </row>
    <row r="12" spans="1:6" x14ac:dyDescent="0.3">
      <c r="A12" s="236" t="s">
        <v>324</v>
      </c>
      <c r="B12" s="237" t="s">
        <v>325</v>
      </c>
      <c r="C12" s="236" t="s">
        <v>326</v>
      </c>
      <c r="D12" s="238">
        <v>10</v>
      </c>
      <c r="E12" s="235"/>
      <c r="F12" s="235"/>
    </row>
    <row r="13" spans="1:6" x14ac:dyDescent="0.3">
      <c r="A13" s="236" t="s">
        <v>327</v>
      </c>
      <c r="B13" s="237" t="s">
        <v>328</v>
      </c>
      <c r="C13" s="236" t="s">
        <v>329</v>
      </c>
      <c r="D13" s="238">
        <v>10</v>
      </c>
      <c r="E13" s="235"/>
      <c r="F13" s="235"/>
    </row>
    <row r="14" spans="1:6" x14ac:dyDescent="0.3">
      <c r="A14" s="236" t="s">
        <v>330</v>
      </c>
      <c r="B14" s="237" t="s">
        <v>331</v>
      </c>
      <c r="C14" s="236" t="s">
        <v>332</v>
      </c>
      <c r="D14" s="238">
        <v>10</v>
      </c>
      <c r="E14" s="235"/>
      <c r="F14" s="235"/>
    </row>
    <row r="15" spans="1:6" x14ac:dyDescent="0.3">
      <c r="A15" s="236" t="s">
        <v>333</v>
      </c>
      <c r="B15" s="237" t="s">
        <v>334</v>
      </c>
      <c r="C15" s="236" t="s">
        <v>335</v>
      </c>
      <c r="D15" s="238">
        <v>10</v>
      </c>
      <c r="E15" s="235"/>
      <c r="F15" s="235"/>
    </row>
    <row r="16" spans="1:6" x14ac:dyDescent="0.3">
      <c r="A16" s="236" t="s">
        <v>76</v>
      </c>
      <c r="B16" s="237" t="s">
        <v>336</v>
      </c>
      <c r="C16" s="236" t="s">
        <v>337</v>
      </c>
      <c r="D16" s="238">
        <v>10</v>
      </c>
      <c r="E16" s="235"/>
      <c r="F16" s="235"/>
    </row>
    <row r="17" spans="1:6" x14ac:dyDescent="0.3">
      <c r="A17" s="236" t="s">
        <v>338</v>
      </c>
      <c r="B17" s="237" t="s">
        <v>339</v>
      </c>
      <c r="C17" s="236" t="s">
        <v>340</v>
      </c>
      <c r="D17" s="238">
        <v>10</v>
      </c>
      <c r="E17" s="235"/>
      <c r="F17" s="235"/>
    </row>
    <row r="18" spans="1:6" x14ac:dyDescent="0.3">
      <c r="A18" s="236" t="s">
        <v>341</v>
      </c>
      <c r="B18" s="237" t="s">
        <v>342</v>
      </c>
      <c r="C18" s="236" t="s">
        <v>343</v>
      </c>
      <c r="D18" s="238">
        <v>10</v>
      </c>
      <c r="E18" s="235"/>
      <c r="F18" s="235"/>
    </row>
    <row r="19" spans="1:6" x14ac:dyDescent="0.3">
      <c r="A19" s="236" t="s">
        <v>344</v>
      </c>
      <c r="B19" s="237" t="s">
        <v>345</v>
      </c>
      <c r="C19" s="236" t="s">
        <v>346</v>
      </c>
      <c r="D19" s="238">
        <v>10</v>
      </c>
      <c r="E19" s="235"/>
      <c r="F19" s="235"/>
    </row>
    <row r="20" spans="1:6" x14ac:dyDescent="0.3">
      <c r="A20" s="236" t="s">
        <v>347</v>
      </c>
      <c r="B20" s="237" t="s">
        <v>348</v>
      </c>
      <c r="C20" s="236" t="s">
        <v>349</v>
      </c>
      <c r="D20" s="238">
        <v>10</v>
      </c>
      <c r="E20" s="235"/>
      <c r="F20" s="235"/>
    </row>
    <row r="21" spans="1:6" x14ac:dyDescent="0.3">
      <c r="A21" s="236" t="s">
        <v>350</v>
      </c>
      <c r="B21" s="237" t="s">
        <v>351</v>
      </c>
      <c r="C21" s="236" t="s">
        <v>352</v>
      </c>
      <c r="D21" s="238">
        <v>10</v>
      </c>
      <c r="E21" s="235"/>
      <c r="F21" s="235"/>
    </row>
    <row r="22" spans="1:6" x14ac:dyDescent="0.3">
      <c r="A22" s="236" t="s">
        <v>353</v>
      </c>
      <c r="B22" s="237" t="s">
        <v>354</v>
      </c>
      <c r="C22" s="236" t="s">
        <v>355</v>
      </c>
      <c r="D22" s="238">
        <v>10</v>
      </c>
      <c r="E22" s="235"/>
      <c r="F22" s="235"/>
    </row>
    <row r="23" spans="1:6" x14ac:dyDescent="0.3">
      <c r="A23" s="236" t="s">
        <v>356</v>
      </c>
      <c r="B23" s="237" t="s">
        <v>357</v>
      </c>
      <c r="C23" s="236" t="s">
        <v>358</v>
      </c>
      <c r="D23" s="238">
        <v>10</v>
      </c>
      <c r="E23" s="235"/>
      <c r="F23" s="235"/>
    </row>
    <row r="24" spans="1:6" x14ac:dyDescent="0.3">
      <c r="A24" s="236" t="s">
        <v>359</v>
      </c>
      <c r="B24" s="237" t="s">
        <v>360</v>
      </c>
      <c r="C24" s="236" t="s">
        <v>361</v>
      </c>
      <c r="D24" s="238">
        <v>10</v>
      </c>
      <c r="E24" s="235"/>
      <c r="F24" s="235"/>
    </row>
    <row r="25" spans="1:6" x14ac:dyDescent="0.3">
      <c r="A25" s="236" t="s">
        <v>362</v>
      </c>
      <c r="B25" s="237" t="s">
        <v>363</v>
      </c>
      <c r="C25" s="236" t="s">
        <v>364</v>
      </c>
      <c r="D25" s="238">
        <v>10</v>
      </c>
      <c r="E25" s="235"/>
      <c r="F25" s="235"/>
    </row>
    <row r="26" spans="1:6" x14ac:dyDescent="0.3">
      <c r="A26" s="236" t="s">
        <v>365</v>
      </c>
      <c r="B26" s="237" t="s">
        <v>366</v>
      </c>
      <c r="C26" s="236" t="s">
        <v>367</v>
      </c>
      <c r="D26" s="238">
        <v>10</v>
      </c>
      <c r="E26" s="235"/>
      <c r="F26" s="235"/>
    </row>
    <row r="27" spans="1:6" x14ac:dyDescent="0.3">
      <c r="A27" s="236" t="s">
        <v>368</v>
      </c>
      <c r="B27" s="237" t="s">
        <v>369</v>
      </c>
      <c r="C27" s="236" t="s">
        <v>370</v>
      </c>
      <c r="D27" s="238">
        <v>10</v>
      </c>
      <c r="E27" s="235"/>
      <c r="F27" s="235"/>
    </row>
    <row r="28" spans="1:6" x14ac:dyDescent="0.3">
      <c r="A28" s="236" t="s">
        <v>371</v>
      </c>
      <c r="B28" s="237" t="s">
        <v>372</v>
      </c>
      <c r="C28" s="236" t="s">
        <v>373</v>
      </c>
      <c r="D28" s="238">
        <v>10</v>
      </c>
      <c r="E28" s="235"/>
      <c r="F28" s="235"/>
    </row>
    <row r="29" spans="1:6" x14ac:dyDescent="0.3">
      <c r="A29" s="236" t="s">
        <v>374</v>
      </c>
      <c r="B29" s="237" t="s">
        <v>375</v>
      </c>
      <c r="C29" s="236" t="s">
        <v>376</v>
      </c>
      <c r="D29" s="238">
        <v>10</v>
      </c>
      <c r="E29" s="235"/>
      <c r="F29" s="235"/>
    </row>
    <row r="30" spans="1:6" x14ac:dyDescent="0.3">
      <c r="A30" s="236" t="s">
        <v>344</v>
      </c>
      <c r="B30" s="237" t="s">
        <v>377</v>
      </c>
      <c r="C30" s="236" t="s">
        <v>378</v>
      </c>
      <c r="D30" s="238">
        <v>10</v>
      </c>
      <c r="E30" s="235"/>
      <c r="F30" s="235"/>
    </row>
    <row r="31" spans="1:6" x14ac:dyDescent="0.3">
      <c r="A31" s="236" t="s">
        <v>379</v>
      </c>
      <c r="B31" s="237" t="s">
        <v>380</v>
      </c>
      <c r="C31" s="236" t="s">
        <v>381</v>
      </c>
      <c r="D31" s="238">
        <v>10</v>
      </c>
      <c r="E31" s="235"/>
      <c r="F31" s="235"/>
    </row>
    <row r="32" spans="1:6" x14ac:dyDescent="0.3">
      <c r="A32" s="236" t="s">
        <v>382</v>
      </c>
      <c r="B32" s="237" t="s">
        <v>383</v>
      </c>
      <c r="C32" s="236" t="s">
        <v>384</v>
      </c>
      <c r="D32" s="238">
        <v>10</v>
      </c>
      <c r="E32" s="235"/>
      <c r="F32" s="235"/>
    </row>
    <row r="33" spans="1:6" x14ac:dyDescent="0.3">
      <c r="A33" s="236" t="s">
        <v>385</v>
      </c>
      <c r="B33" s="237" t="s">
        <v>386</v>
      </c>
      <c r="C33" s="236" t="s">
        <v>387</v>
      </c>
      <c r="D33" s="238">
        <v>10</v>
      </c>
      <c r="E33" s="235"/>
      <c r="F33" s="235"/>
    </row>
    <row r="34" spans="1:6" x14ac:dyDescent="0.3">
      <c r="A34" s="236" t="s">
        <v>388</v>
      </c>
      <c r="B34" s="237" t="s">
        <v>389</v>
      </c>
      <c r="C34" s="236" t="s">
        <v>390</v>
      </c>
      <c r="D34" s="238">
        <v>10</v>
      </c>
      <c r="E34" s="235"/>
      <c r="F34" s="235"/>
    </row>
    <row r="35" spans="1:6" x14ac:dyDescent="0.3">
      <c r="A35" s="236" t="s">
        <v>391</v>
      </c>
      <c r="B35" s="237" t="s">
        <v>392</v>
      </c>
      <c r="C35" s="236" t="s">
        <v>393</v>
      </c>
      <c r="D35" s="238">
        <v>10</v>
      </c>
      <c r="E35" s="235"/>
      <c r="F35" s="235"/>
    </row>
    <row r="36" spans="1:6" x14ac:dyDescent="0.3">
      <c r="A36" s="236" t="s">
        <v>394</v>
      </c>
      <c r="B36" s="237" t="s">
        <v>395</v>
      </c>
      <c r="C36" s="236" t="s">
        <v>396</v>
      </c>
      <c r="D36" s="238">
        <v>10</v>
      </c>
      <c r="E36" s="235"/>
      <c r="F36" s="235"/>
    </row>
    <row r="37" spans="1:6" x14ac:dyDescent="0.3">
      <c r="A37" s="236" t="s">
        <v>397</v>
      </c>
      <c r="B37" s="237" t="s">
        <v>398</v>
      </c>
      <c r="C37" s="236" t="s">
        <v>399</v>
      </c>
      <c r="D37" s="238">
        <v>10</v>
      </c>
      <c r="E37" s="235"/>
      <c r="F37" s="235"/>
    </row>
    <row r="38" spans="1:6" x14ac:dyDescent="0.3">
      <c r="A38" s="236" t="s">
        <v>318</v>
      </c>
      <c r="B38" s="237" t="s">
        <v>400</v>
      </c>
      <c r="C38" s="236" t="s">
        <v>401</v>
      </c>
      <c r="D38" s="238">
        <v>10</v>
      </c>
      <c r="E38" s="235"/>
      <c r="F38" s="235"/>
    </row>
    <row r="39" spans="1:6" x14ac:dyDescent="0.3">
      <c r="A39" s="236" t="s">
        <v>382</v>
      </c>
      <c r="B39" s="237" t="s">
        <v>402</v>
      </c>
      <c r="C39" s="236" t="s">
        <v>403</v>
      </c>
      <c r="D39" s="238">
        <v>10</v>
      </c>
      <c r="E39" s="235"/>
      <c r="F39" s="235"/>
    </row>
    <row r="40" spans="1:6" x14ac:dyDescent="0.3">
      <c r="A40" s="236" t="s">
        <v>404</v>
      </c>
      <c r="B40" s="237" t="s">
        <v>405</v>
      </c>
      <c r="C40" s="236" t="s">
        <v>406</v>
      </c>
      <c r="D40" s="238">
        <v>10</v>
      </c>
      <c r="E40" s="235"/>
      <c r="F40" s="235"/>
    </row>
    <row r="41" spans="1:6" x14ac:dyDescent="0.3">
      <c r="A41" s="236" t="s">
        <v>407</v>
      </c>
      <c r="B41" s="237" t="s">
        <v>408</v>
      </c>
      <c r="C41" s="236" t="s">
        <v>409</v>
      </c>
      <c r="D41" s="238">
        <v>10</v>
      </c>
      <c r="E41" s="235"/>
      <c r="F41" s="235"/>
    </row>
    <row r="42" spans="1:6" x14ac:dyDescent="0.3">
      <c r="A42" s="236" t="s">
        <v>410</v>
      </c>
      <c r="B42" s="237" t="s">
        <v>411</v>
      </c>
      <c r="C42" s="236" t="s">
        <v>412</v>
      </c>
      <c r="D42" s="238">
        <v>10</v>
      </c>
      <c r="E42" s="235"/>
      <c r="F42" s="235"/>
    </row>
    <row r="43" spans="1:6" x14ac:dyDescent="0.3">
      <c r="A43" s="236" t="s">
        <v>413</v>
      </c>
      <c r="B43" s="237" t="s">
        <v>414</v>
      </c>
      <c r="C43" s="236" t="s">
        <v>415</v>
      </c>
      <c r="D43" s="238">
        <v>10</v>
      </c>
      <c r="E43" s="235"/>
      <c r="F43" s="235"/>
    </row>
    <row r="44" spans="1:6" x14ac:dyDescent="0.3">
      <c r="A44" s="236" t="s">
        <v>416</v>
      </c>
      <c r="B44" s="237" t="s">
        <v>417</v>
      </c>
      <c r="C44" s="236" t="s">
        <v>418</v>
      </c>
      <c r="D44" s="238">
        <v>10</v>
      </c>
      <c r="E44" s="235"/>
      <c r="F44" s="235"/>
    </row>
    <row r="45" spans="1:6" x14ac:dyDescent="0.3">
      <c r="A45" s="236" t="s">
        <v>419</v>
      </c>
      <c r="B45" s="237" t="s">
        <v>420</v>
      </c>
      <c r="C45" s="236" t="s">
        <v>421</v>
      </c>
      <c r="D45" s="238">
        <v>10</v>
      </c>
      <c r="E45" s="235"/>
      <c r="F45" s="235"/>
    </row>
    <row r="46" spans="1:6" x14ac:dyDescent="0.3">
      <c r="A46" s="236" t="s">
        <v>422</v>
      </c>
      <c r="B46" s="237" t="s">
        <v>423</v>
      </c>
      <c r="C46" s="236" t="s">
        <v>424</v>
      </c>
      <c r="D46" s="238">
        <v>10</v>
      </c>
      <c r="E46" s="235"/>
      <c r="F46" s="235"/>
    </row>
    <row r="47" spans="1:6" x14ac:dyDescent="0.3">
      <c r="A47" s="236" t="s">
        <v>425</v>
      </c>
      <c r="B47" s="237" t="s">
        <v>426</v>
      </c>
      <c r="C47" s="236" t="s">
        <v>427</v>
      </c>
      <c r="D47" s="238">
        <v>10</v>
      </c>
      <c r="E47" s="235"/>
      <c r="F47" s="235"/>
    </row>
    <row r="48" spans="1:6" x14ac:dyDescent="0.3">
      <c r="A48" s="240" t="s">
        <v>428</v>
      </c>
      <c r="B48" s="240" t="s">
        <v>429</v>
      </c>
      <c r="C48" s="240" t="s">
        <v>430</v>
      </c>
      <c r="D48" s="241">
        <v>25</v>
      </c>
      <c r="E48" s="235"/>
      <c r="F48" s="235"/>
    </row>
    <row r="49" spans="1:6" x14ac:dyDescent="0.3">
      <c r="A49" s="240" t="s">
        <v>431</v>
      </c>
      <c r="B49" s="240" t="s">
        <v>432</v>
      </c>
      <c r="C49" s="240" t="s">
        <v>433</v>
      </c>
      <c r="D49" s="241">
        <v>25</v>
      </c>
      <c r="E49" s="235"/>
      <c r="F49" s="235"/>
    </row>
    <row r="50" spans="1:6" x14ac:dyDescent="0.3">
      <c r="A50" s="240" t="s">
        <v>434</v>
      </c>
      <c r="B50" s="240" t="s">
        <v>345</v>
      </c>
      <c r="C50" s="240" t="s">
        <v>435</v>
      </c>
      <c r="D50" s="241">
        <v>25</v>
      </c>
      <c r="E50" s="235"/>
      <c r="F50" s="235"/>
    </row>
    <row r="51" spans="1:6" x14ac:dyDescent="0.3">
      <c r="A51" s="240" t="s">
        <v>436</v>
      </c>
      <c r="B51" s="240" t="s">
        <v>437</v>
      </c>
      <c r="C51" s="240" t="s">
        <v>438</v>
      </c>
      <c r="D51" s="241">
        <v>25</v>
      </c>
      <c r="E51" s="235"/>
      <c r="F51" s="235"/>
    </row>
    <row r="52" spans="1:6" x14ac:dyDescent="0.3">
      <c r="A52" s="240" t="s">
        <v>439</v>
      </c>
      <c r="B52" s="240" t="s">
        <v>440</v>
      </c>
      <c r="C52" s="240" t="s">
        <v>441</v>
      </c>
      <c r="D52" s="241">
        <v>25</v>
      </c>
      <c r="E52" s="235"/>
      <c r="F52" s="235"/>
    </row>
    <row r="53" spans="1:6" x14ac:dyDescent="0.3">
      <c r="A53" s="240" t="s">
        <v>442</v>
      </c>
      <c r="B53" s="240" t="s">
        <v>443</v>
      </c>
      <c r="C53" s="240" t="s">
        <v>444</v>
      </c>
      <c r="D53" s="241">
        <v>25</v>
      </c>
      <c r="E53" s="235"/>
      <c r="F53" s="235"/>
    </row>
    <row r="54" spans="1:6" x14ac:dyDescent="0.3">
      <c r="A54" s="240" t="s">
        <v>445</v>
      </c>
      <c r="B54" s="240" t="s">
        <v>446</v>
      </c>
      <c r="C54" s="240" t="s">
        <v>447</v>
      </c>
      <c r="D54" s="241">
        <v>25</v>
      </c>
      <c r="E54" s="235"/>
      <c r="F54" s="235"/>
    </row>
    <row r="55" spans="1:6" x14ac:dyDescent="0.3">
      <c r="A55" s="240" t="s">
        <v>448</v>
      </c>
      <c r="B55" s="240" t="s">
        <v>449</v>
      </c>
      <c r="C55" s="240" t="s">
        <v>450</v>
      </c>
      <c r="D55" s="241">
        <v>25</v>
      </c>
      <c r="E55" s="235"/>
      <c r="F55" s="235"/>
    </row>
    <row r="56" spans="1:6" x14ac:dyDescent="0.3">
      <c r="A56" s="240" t="s">
        <v>451</v>
      </c>
      <c r="B56" s="240" t="s">
        <v>452</v>
      </c>
      <c r="C56" s="240" t="s">
        <v>453</v>
      </c>
      <c r="D56" s="241">
        <v>25</v>
      </c>
      <c r="E56" s="235"/>
      <c r="F56" s="235"/>
    </row>
    <row r="57" spans="1:6" x14ac:dyDescent="0.3">
      <c r="A57" s="240" t="s">
        <v>436</v>
      </c>
      <c r="B57" s="240" t="s">
        <v>454</v>
      </c>
      <c r="C57" s="240" t="s">
        <v>455</v>
      </c>
      <c r="D57" s="241">
        <v>25</v>
      </c>
      <c r="E57" s="235"/>
      <c r="F57" s="235"/>
    </row>
    <row r="58" spans="1:6" x14ac:dyDescent="0.3">
      <c r="A58" s="240" t="s">
        <v>456</v>
      </c>
      <c r="B58" s="240" t="s">
        <v>457</v>
      </c>
      <c r="C58" s="240" t="s">
        <v>458</v>
      </c>
      <c r="D58" s="241">
        <v>25</v>
      </c>
      <c r="E58" s="235"/>
      <c r="F58" s="235"/>
    </row>
    <row r="59" spans="1:6" x14ac:dyDescent="0.3">
      <c r="A59" s="240" t="s">
        <v>459</v>
      </c>
      <c r="B59" s="240" t="s">
        <v>460</v>
      </c>
      <c r="C59" s="240" t="s">
        <v>461</v>
      </c>
      <c r="D59" s="241">
        <v>25</v>
      </c>
      <c r="E59" s="235"/>
      <c r="F59" s="235"/>
    </row>
    <row r="60" spans="1:6" x14ac:dyDescent="0.3">
      <c r="A60" s="240" t="s">
        <v>462</v>
      </c>
      <c r="B60" s="240" t="s">
        <v>463</v>
      </c>
      <c r="C60" s="240" t="s">
        <v>464</v>
      </c>
      <c r="D60" s="241">
        <v>25</v>
      </c>
      <c r="E60" s="235"/>
      <c r="F60" s="235"/>
    </row>
    <row r="61" spans="1:6" x14ac:dyDescent="0.3">
      <c r="A61" s="240" t="s">
        <v>465</v>
      </c>
      <c r="B61" s="240" t="s">
        <v>466</v>
      </c>
      <c r="C61" s="240" t="s">
        <v>467</v>
      </c>
      <c r="D61" s="241">
        <v>25</v>
      </c>
      <c r="E61" s="235"/>
      <c r="F61" s="235"/>
    </row>
    <row r="62" spans="1:6" x14ac:dyDescent="0.3">
      <c r="A62" s="235"/>
      <c r="B62" s="235"/>
      <c r="C62" s="235"/>
      <c r="D62" s="235"/>
      <c r="E62" s="235"/>
      <c r="F62" s="235"/>
    </row>
    <row r="63" spans="1:6" x14ac:dyDescent="0.3">
      <c r="A63" s="235"/>
      <c r="B63" s="235"/>
      <c r="C63" s="242" t="s">
        <v>70</v>
      </c>
      <c r="D63" s="241">
        <f>SUM(D2:D61)</f>
        <v>810</v>
      </c>
      <c r="E63" s="235"/>
      <c r="F63" s="235"/>
    </row>
  </sheetData>
  <hyperlinks>
    <hyperlink ref="C17" r:id="rId1" display="vog20@cam.ac.uk" xr:uid="{A61FE6AF-81EB-4039-B7CB-A5698FC76AB8}"/>
    <hyperlink ref="C14" r:id="rId2" display="vf273@cam.ac.uk" xr:uid="{25374F23-1AA9-4FE3-A290-35EB126ECDC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F3BC-253C-4251-82D2-A1A039CA1AD5}">
  <dimension ref="A1:K55"/>
  <sheetViews>
    <sheetView workbookViewId="0">
      <selection activeCell="J15" sqref="J15"/>
    </sheetView>
  </sheetViews>
  <sheetFormatPr defaultRowHeight="14.4" x14ac:dyDescent="0.3"/>
  <cols>
    <col min="1" max="1" width="13.109375" bestFit="1" customWidth="1"/>
    <col min="2" max="2" width="25.88671875" bestFit="1" customWidth="1"/>
    <col min="3" max="3" width="8.33203125" bestFit="1" customWidth="1"/>
    <col min="4" max="4" width="16.33203125" bestFit="1" customWidth="1"/>
  </cols>
  <sheetData>
    <row r="1" spans="1:11" ht="19.8" x14ac:dyDescent="0.4">
      <c r="A1" s="233" t="s">
        <v>288</v>
      </c>
      <c r="B1" s="233" t="s">
        <v>289</v>
      </c>
      <c r="C1" s="234" t="s">
        <v>290</v>
      </c>
      <c r="D1" s="234" t="s">
        <v>291</v>
      </c>
      <c r="E1" s="234" t="s">
        <v>606</v>
      </c>
      <c r="F1" s="235"/>
      <c r="G1" s="235"/>
    </row>
    <row r="2" spans="1:11" x14ac:dyDescent="0.3">
      <c r="A2" s="240" t="s">
        <v>292</v>
      </c>
      <c r="B2" s="240" t="s">
        <v>293</v>
      </c>
      <c r="C2" s="240" t="s">
        <v>294</v>
      </c>
      <c r="D2" s="241">
        <v>25</v>
      </c>
      <c r="E2" s="269" t="s">
        <v>607</v>
      </c>
      <c r="G2" s="235"/>
    </row>
    <row r="3" spans="1:11" x14ac:dyDescent="0.3">
      <c r="A3" s="240" t="s">
        <v>303</v>
      </c>
      <c r="B3" s="240" t="s">
        <v>304</v>
      </c>
      <c r="C3" s="240" t="s">
        <v>305</v>
      </c>
      <c r="D3" s="241">
        <v>25</v>
      </c>
      <c r="E3" s="269" t="s">
        <v>608</v>
      </c>
      <c r="F3" s="235"/>
      <c r="G3" s="235"/>
    </row>
    <row r="4" spans="1:11" x14ac:dyDescent="0.3">
      <c r="A4" s="240" t="s">
        <v>306</v>
      </c>
      <c r="B4" s="240" t="s">
        <v>307</v>
      </c>
      <c r="C4" s="240" t="s">
        <v>308</v>
      </c>
      <c r="D4" s="241">
        <v>25</v>
      </c>
      <c r="E4" s="269" t="s">
        <v>609</v>
      </c>
      <c r="F4" s="235"/>
      <c r="G4" s="235"/>
    </row>
    <row r="5" spans="1:11" x14ac:dyDescent="0.3">
      <c r="A5" s="240" t="s">
        <v>309</v>
      </c>
      <c r="B5" s="240" t="s">
        <v>310</v>
      </c>
      <c r="C5" s="240" t="s">
        <v>311</v>
      </c>
      <c r="D5" s="241">
        <v>25</v>
      </c>
      <c r="E5" s="269" t="s">
        <v>610</v>
      </c>
      <c r="F5" s="235"/>
      <c r="G5" s="235"/>
    </row>
    <row r="6" spans="1:11" x14ac:dyDescent="0.3">
      <c r="A6" s="240" t="s">
        <v>611</v>
      </c>
      <c r="B6" s="240" t="s">
        <v>612</v>
      </c>
      <c r="C6" s="240" t="s">
        <v>613</v>
      </c>
      <c r="D6" s="241">
        <v>25</v>
      </c>
      <c r="E6" s="269" t="s">
        <v>614</v>
      </c>
      <c r="F6" s="235"/>
      <c r="G6" s="235"/>
    </row>
    <row r="7" spans="1:11" x14ac:dyDescent="0.3">
      <c r="A7" s="240" t="s">
        <v>312</v>
      </c>
      <c r="B7" s="240" t="s">
        <v>313</v>
      </c>
      <c r="C7" s="240" t="s">
        <v>314</v>
      </c>
      <c r="D7" s="241">
        <v>25</v>
      </c>
      <c r="E7" s="269" t="s">
        <v>607</v>
      </c>
      <c r="F7" s="235"/>
      <c r="G7" s="235"/>
    </row>
    <row r="8" spans="1:11" x14ac:dyDescent="0.3">
      <c r="A8" s="240" t="s">
        <v>315</v>
      </c>
      <c r="B8" s="240" t="s">
        <v>316</v>
      </c>
      <c r="C8" s="240" t="s">
        <v>317</v>
      </c>
      <c r="D8" s="241">
        <v>25</v>
      </c>
      <c r="E8" s="269" t="s">
        <v>615</v>
      </c>
      <c r="F8" s="235"/>
      <c r="G8" s="235"/>
      <c r="K8" s="270"/>
    </row>
    <row r="9" spans="1:11" x14ac:dyDescent="0.3">
      <c r="A9" s="240" t="s">
        <v>318</v>
      </c>
      <c r="B9" s="240" t="s">
        <v>319</v>
      </c>
      <c r="C9" s="240" t="s">
        <v>320</v>
      </c>
      <c r="D9" s="241">
        <v>25</v>
      </c>
      <c r="E9" s="269" t="s">
        <v>615</v>
      </c>
      <c r="F9" s="235"/>
      <c r="G9" s="235"/>
      <c r="K9" s="270"/>
    </row>
    <row r="10" spans="1:11" x14ac:dyDescent="0.3">
      <c r="A10" s="240" t="s">
        <v>321</v>
      </c>
      <c r="B10" s="240" t="s">
        <v>322</v>
      </c>
      <c r="C10" s="240" t="s">
        <v>323</v>
      </c>
      <c r="D10" s="241">
        <v>25</v>
      </c>
      <c r="E10" s="269" t="s">
        <v>616</v>
      </c>
      <c r="F10" s="235"/>
      <c r="G10" s="235"/>
    </row>
    <row r="11" spans="1:11" x14ac:dyDescent="0.3">
      <c r="A11" s="240" t="s">
        <v>324</v>
      </c>
      <c r="B11" s="240" t="s">
        <v>325</v>
      </c>
      <c r="C11" s="240" t="s">
        <v>326</v>
      </c>
      <c r="D11" s="241">
        <v>25</v>
      </c>
      <c r="E11" s="269" t="s">
        <v>608</v>
      </c>
      <c r="F11" s="235"/>
      <c r="G11" s="235"/>
    </row>
    <row r="12" spans="1:11" x14ac:dyDescent="0.3">
      <c r="A12" s="240" t="s">
        <v>330</v>
      </c>
      <c r="B12" s="240" t="s">
        <v>331</v>
      </c>
      <c r="C12" s="240" t="s">
        <v>332</v>
      </c>
      <c r="D12" s="241">
        <v>25</v>
      </c>
      <c r="E12" s="269" t="s">
        <v>616</v>
      </c>
      <c r="F12" s="235"/>
      <c r="G12" s="235"/>
    </row>
    <row r="13" spans="1:11" x14ac:dyDescent="0.3">
      <c r="A13" s="240" t="s">
        <v>333</v>
      </c>
      <c r="B13" s="240" t="s">
        <v>334</v>
      </c>
      <c r="C13" s="240" t="s">
        <v>335</v>
      </c>
      <c r="D13" s="241">
        <v>25</v>
      </c>
      <c r="E13" s="269" t="s">
        <v>607</v>
      </c>
      <c r="F13" s="235"/>
      <c r="G13" s="235"/>
    </row>
    <row r="14" spans="1:11" x14ac:dyDescent="0.3">
      <c r="A14" s="240" t="s">
        <v>431</v>
      </c>
      <c r="B14" s="240" t="s">
        <v>432</v>
      </c>
      <c r="C14" s="240" t="s">
        <v>433</v>
      </c>
      <c r="D14" s="241">
        <v>25</v>
      </c>
      <c r="E14" s="269" t="s">
        <v>615</v>
      </c>
      <c r="F14" s="235"/>
      <c r="G14" s="235"/>
    </row>
    <row r="15" spans="1:11" x14ac:dyDescent="0.3">
      <c r="A15" s="240" t="s">
        <v>341</v>
      </c>
      <c r="B15" s="240" t="s">
        <v>342</v>
      </c>
      <c r="C15" s="240" t="s">
        <v>343</v>
      </c>
      <c r="D15" s="241">
        <v>25</v>
      </c>
      <c r="E15" s="269" t="s">
        <v>615</v>
      </c>
      <c r="F15" s="235"/>
      <c r="G15" s="235"/>
    </row>
    <row r="16" spans="1:11" x14ac:dyDescent="0.3">
      <c r="A16" s="240" t="s">
        <v>617</v>
      </c>
      <c r="B16" s="240" t="s">
        <v>618</v>
      </c>
      <c r="C16" s="240" t="s">
        <v>619</v>
      </c>
      <c r="D16" s="241">
        <v>25</v>
      </c>
      <c r="E16" s="269" t="s">
        <v>608</v>
      </c>
      <c r="F16" s="235"/>
      <c r="G16" s="235"/>
    </row>
    <row r="17" spans="1:7" x14ac:dyDescent="0.3">
      <c r="A17" s="240" t="s">
        <v>434</v>
      </c>
      <c r="B17" s="240" t="s">
        <v>345</v>
      </c>
      <c r="C17" s="240" t="s">
        <v>435</v>
      </c>
      <c r="D17" s="241">
        <v>25</v>
      </c>
      <c r="E17" s="269" t="s">
        <v>615</v>
      </c>
      <c r="F17" s="235"/>
      <c r="G17" s="235"/>
    </row>
    <row r="18" spans="1:7" x14ac:dyDescent="0.3">
      <c r="A18" s="240" t="s">
        <v>620</v>
      </c>
      <c r="B18" s="240" t="s">
        <v>348</v>
      </c>
      <c r="C18" s="240" t="s">
        <v>349</v>
      </c>
      <c r="D18" s="241">
        <v>25</v>
      </c>
      <c r="E18" s="269" t="s">
        <v>610</v>
      </c>
      <c r="F18" s="235"/>
      <c r="G18" s="235"/>
    </row>
    <row r="19" spans="1:7" x14ac:dyDescent="0.3">
      <c r="A19" s="240" t="s">
        <v>621</v>
      </c>
      <c r="B19" s="240" t="s">
        <v>622</v>
      </c>
      <c r="C19" s="240" t="s">
        <v>623</v>
      </c>
      <c r="D19" s="241">
        <v>25</v>
      </c>
      <c r="E19" s="269" t="s">
        <v>607</v>
      </c>
      <c r="F19" s="235"/>
      <c r="G19" s="235"/>
    </row>
    <row r="20" spans="1:7" x14ac:dyDescent="0.3">
      <c r="A20" s="240" t="s">
        <v>353</v>
      </c>
      <c r="B20" s="240" t="s">
        <v>354</v>
      </c>
      <c r="C20" s="240" t="s">
        <v>355</v>
      </c>
      <c r="D20" s="241">
        <v>25</v>
      </c>
      <c r="E20" s="269" t="s">
        <v>616</v>
      </c>
      <c r="F20" s="235"/>
      <c r="G20" s="235"/>
    </row>
    <row r="21" spans="1:7" x14ac:dyDescent="0.3">
      <c r="A21" s="240" t="s">
        <v>439</v>
      </c>
      <c r="B21" s="240" t="s">
        <v>440</v>
      </c>
      <c r="C21" s="240" t="s">
        <v>441</v>
      </c>
      <c r="D21" s="241">
        <v>25</v>
      </c>
      <c r="E21" s="269" t="s">
        <v>614</v>
      </c>
      <c r="F21" s="235"/>
      <c r="G21" s="235"/>
    </row>
    <row r="22" spans="1:7" x14ac:dyDescent="0.3">
      <c r="A22" s="240" t="s">
        <v>359</v>
      </c>
      <c r="B22" s="240" t="s">
        <v>360</v>
      </c>
      <c r="C22" s="240" t="s">
        <v>361</v>
      </c>
      <c r="D22" s="241">
        <v>25</v>
      </c>
      <c r="E22" s="269" t="s">
        <v>608</v>
      </c>
      <c r="F22" s="235"/>
      <c r="G22" s="235"/>
    </row>
    <row r="23" spans="1:7" x14ac:dyDescent="0.3">
      <c r="A23" s="240" t="s">
        <v>442</v>
      </c>
      <c r="B23" s="240" t="s">
        <v>443</v>
      </c>
      <c r="C23" s="240" t="s">
        <v>444</v>
      </c>
      <c r="D23" s="241">
        <v>25</v>
      </c>
      <c r="E23" s="269" t="s">
        <v>614</v>
      </c>
      <c r="F23" s="235"/>
      <c r="G23" s="235"/>
    </row>
    <row r="24" spans="1:7" x14ac:dyDescent="0.3">
      <c r="A24" s="240" t="s">
        <v>362</v>
      </c>
      <c r="B24" s="240" t="s">
        <v>363</v>
      </c>
      <c r="C24" s="240" t="s">
        <v>364</v>
      </c>
      <c r="D24" s="241">
        <v>25</v>
      </c>
      <c r="E24" s="269" t="s">
        <v>607</v>
      </c>
      <c r="F24" s="235"/>
      <c r="G24" s="235"/>
    </row>
    <row r="25" spans="1:7" x14ac:dyDescent="0.3">
      <c r="A25" s="240" t="s">
        <v>448</v>
      </c>
      <c r="B25" s="240" t="s">
        <v>449</v>
      </c>
      <c r="C25" s="240" t="s">
        <v>450</v>
      </c>
      <c r="D25" s="241">
        <v>25</v>
      </c>
      <c r="E25" s="269" t="s">
        <v>614</v>
      </c>
      <c r="F25" s="235"/>
      <c r="G25" s="235"/>
    </row>
    <row r="26" spans="1:7" x14ac:dyDescent="0.3">
      <c r="A26" s="240" t="s">
        <v>365</v>
      </c>
      <c r="B26" s="240" t="s">
        <v>366</v>
      </c>
      <c r="C26" s="240" t="s">
        <v>367</v>
      </c>
      <c r="D26" s="241">
        <v>25</v>
      </c>
      <c r="E26" s="269" t="s">
        <v>615</v>
      </c>
      <c r="F26" s="235"/>
      <c r="G26" s="235"/>
    </row>
    <row r="27" spans="1:7" x14ac:dyDescent="0.3">
      <c r="A27" s="240" t="s">
        <v>374</v>
      </c>
      <c r="B27" s="240" t="s">
        <v>375</v>
      </c>
      <c r="C27" s="240" t="s">
        <v>376</v>
      </c>
      <c r="D27" s="241">
        <v>25</v>
      </c>
      <c r="E27" s="269" t="s">
        <v>608</v>
      </c>
      <c r="F27" s="235"/>
      <c r="G27" s="235"/>
    </row>
    <row r="28" spans="1:7" x14ac:dyDescent="0.3">
      <c r="A28" s="240" t="s">
        <v>451</v>
      </c>
      <c r="B28" s="240" t="s">
        <v>452</v>
      </c>
      <c r="C28" s="240" t="s">
        <v>453</v>
      </c>
      <c r="D28" s="241">
        <v>25</v>
      </c>
      <c r="E28" s="269" t="s">
        <v>614</v>
      </c>
      <c r="F28" s="235"/>
      <c r="G28" s="235"/>
    </row>
    <row r="29" spans="1:7" x14ac:dyDescent="0.3">
      <c r="A29" s="240" t="s">
        <v>624</v>
      </c>
      <c r="B29" s="240" t="s">
        <v>625</v>
      </c>
      <c r="C29" s="240" t="s">
        <v>626</v>
      </c>
      <c r="D29" s="241">
        <v>25</v>
      </c>
      <c r="E29" s="269" t="s">
        <v>627</v>
      </c>
      <c r="F29" s="235"/>
      <c r="G29" s="235"/>
    </row>
    <row r="30" spans="1:7" x14ac:dyDescent="0.3">
      <c r="A30" s="240" t="s">
        <v>344</v>
      </c>
      <c r="B30" s="240" t="s">
        <v>377</v>
      </c>
      <c r="C30" s="240" t="s">
        <v>378</v>
      </c>
      <c r="D30" s="241">
        <v>25</v>
      </c>
      <c r="E30" s="269" t="s">
        <v>608</v>
      </c>
      <c r="F30" s="235"/>
      <c r="G30" s="235"/>
    </row>
    <row r="31" spans="1:7" x14ac:dyDescent="0.3">
      <c r="A31" s="240" t="s">
        <v>379</v>
      </c>
      <c r="B31" s="240" t="s">
        <v>380</v>
      </c>
      <c r="C31" s="240" t="s">
        <v>381</v>
      </c>
      <c r="D31" s="241">
        <v>25</v>
      </c>
      <c r="E31" s="269" t="s">
        <v>616</v>
      </c>
      <c r="F31" s="235"/>
      <c r="G31" s="235"/>
    </row>
    <row r="32" spans="1:7" x14ac:dyDescent="0.3">
      <c r="A32" s="240" t="s">
        <v>382</v>
      </c>
      <c r="B32" s="240" t="s">
        <v>383</v>
      </c>
      <c r="C32" s="240" t="s">
        <v>384</v>
      </c>
      <c r="D32" s="241">
        <v>25</v>
      </c>
      <c r="E32" s="269" t="s">
        <v>615</v>
      </c>
      <c r="F32" s="235"/>
      <c r="G32" s="235"/>
    </row>
    <row r="33" spans="1:7" x14ac:dyDescent="0.3">
      <c r="A33" s="240" t="s">
        <v>385</v>
      </c>
      <c r="B33" s="240" t="s">
        <v>386</v>
      </c>
      <c r="C33" s="240" t="s">
        <v>387</v>
      </c>
      <c r="D33" s="241">
        <v>25</v>
      </c>
      <c r="E33" s="269" t="s">
        <v>608</v>
      </c>
      <c r="F33" s="235"/>
      <c r="G33" s="235"/>
    </row>
    <row r="34" spans="1:7" x14ac:dyDescent="0.3">
      <c r="A34" s="240" t="s">
        <v>391</v>
      </c>
      <c r="B34" s="240" t="s">
        <v>392</v>
      </c>
      <c r="C34" s="240" t="s">
        <v>393</v>
      </c>
      <c r="D34" s="241">
        <v>25</v>
      </c>
      <c r="E34" s="269" t="s">
        <v>615</v>
      </c>
      <c r="F34" s="235"/>
      <c r="G34" s="235"/>
    </row>
    <row r="35" spans="1:7" x14ac:dyDescent="0.3">
      <c r="A35" s="240" t="s">
        <v>628</v>
      </c>
      <c r="B35" s="240" t="s">
        <v>629</v>
      </c>
      <c r="C35" s="240" t="s">
        <v>630</v>
      </c>
      <c r="D35" s="241">
        <v>25</v>
      </c>
      <c r="E35" s="269" t="s">
        <v>607</v>
      </c>
      <c r="F35" s="235"/>
      <c r="G35" s="235"/>
    </row>
    <row r="36" spans="1:7" x14ac:dyDescent="0.3">
      <c r="A36" s="240" t="s">
        <v>397</v>
      </c>
      <c r="B36" s="240" t="s">
        <v>398</v>
      </c>
      <c r="C36" s="240" t="s">
        <v>399</v>
      </c>
      <c r="D36" s="241">
        <v>25</v>
      </c>
      <c r="E36" s="269" t="s">
        <v>616</v>
      </c>
      <c r="F36" s="235"/>
      <c r="G36" s="235"/>
    </row>
    <row r="37" spans="1:7" x14ac:dyDescent="0.3">
      <c r="A37" s="240" t="s">
        <v>465</v>
      </c>
      <c r="B37" s="240" t="s">
        <v>631</v>
      </c>
      <c r="C37" s="240" t="s">
        <v>632</v>
      </c>
      <c r="D37" s="241">
        <v>25</v>
      </c>
      <c r="E37" s="269" t="s">
        <v>607</v>
      </c>
      <c r="F37" s="235"/>
      <c r="G37" s="235"/>
    </row>
    <row r="38" spans="1:7" x14ac:dyDescent="0.3">
      <c r="A38" s="240" t="s">
        <v>318</v>
      </c>
      <c r="B38" s="240" t="s">
        <v>400</v>
      </c>
      <c r="C38" s="240" t="s">
        <v>401</v>
      </c>
      <c r="D38" s="241">
        <v>25</v>
      </c>
      <c r="E38" s="269" t="s">
        <v>616</v>
      </c>
      <c r="F38" s="235"/>
      <c r="G38" s="235"/>
    </row>
    <row r="39" spans="1:7" x14ac:dyDescent="0.3">
      <c r="A39" s="240" t="s">
        <v>382</v>
      </c>
      <c r="B39" s="240" t="s">
        <v>402</v>
      </c>
      <c r="C39" s="240" t="s">
        <v>403</v>
      </c>
      <c r="D39" s="241">
        <v>25</v>
      </c>
      <c r="E39" s="269" t="s">
        <v>616</v>
      </c>
      <c r="F39" s="235"/>
      <c r="G39" s="235"/>
    </row>
    <row r="40" spans="1:7" x14ac:dyDescent="0.3">
      <c r="A40" s="240" t="s">
        <v>436</v>
      </c>
      <c r="B40" s="240" t="s">
        <v>454</v>
      </c>
      <c r="C40" s="240" t="s">
        <v>455</v>
      </c>
      <c r="D40" s="241">
        <v>25</v>
      </c>
      <c r="E40" s="269" t="s">
        <v>614</v>
      </c>
      <c r="F40" s="235"/>
      <c r="G40" s="235"/>
    </row>
    <row r="41" spans="1:7" x14ac:dyDescent="0.3">
      <c r="A41" s="240" t="s">
        <v>404</v>
      </c>
      <c r="B41" s="240" t="s">
        <v>405</v>
      </c>
      <c r="C41" s="240" t="s">
        <v>406</v>
      </c>
      <c r="D41" s="241">
        <v>25</v>
      </c>
      <c r="E41" s="269" t="s">
        <v>616</v>
      </c>
      <c r="F41" s="235"/>
      <c r="G41" s="235"/>
    </row>
    <row r="42" spans="1:7" x14ac:dyDescent="0.3">
      <c r="A42" s="240" t="s">
        <v>407</v>
      </c>
      <c r="B42" s="240" t="s">
        <v>408</v>
      </c>
      <c r="C42" s="240" t="s">
        <v>409</v>
      </c>
      <c r="D42" s="241">
        <v>25</v>
      </c>
      <c r="E42" s="269" t="s">
        <v>607</v>
      </c>
      <c r="F42" s="235"/>
      <c r="G42" s="235"/>
    </row>
    <row r="43" spans="1:7" x14ac:dyDescent="0.3">
      <c r="A43" s="240" t="s">
        <v>410</v>
      </c>
      <c r="B43" s="240" t="s">
        <v>411</v>
      </c>
      <c r="C43" s="240" t="s">
        <v>412</v>
      </c>
      <c r="D43" s="241">
        <v>25</v>
      </c>
      <c r="E43" s="269" t="s">
        <v>616</v>
      </c>
      <c r="F43" s="235"/>
      <c r="G43" s="235"/>
    </row>
    <row r="44" spans="1:7" x14ac:dyDescent="0.3">
      <c r="A44" s="240" t="s">
        <v>456</v>
      </c>
      <c r="B44" s="240" t="s">
        <v>457</v>
      </c>
      <c r="C44" s="240" t="s">
        <v>458</v>
      </c>
      <c r="D44" s="241">
        <v>25</v>
      </c>
      <c r="E44" s="269" t="s">
        <v>615</v>
      </c>
      <c r="F44" s="235"/>
      <c r="G44" s="235"/>
    </row>
    <row r="45" spans="1:7" x14ac:dyDescent="0.3">
      <c r="A45" s="240" t="s">
        <v>459</v>
      </c>
      <c r="B45" s="240" t="s">
        <v>460</v>
      </c>
      <c r="C45" s="240" t="s">
        <v>461</v>
      </c>
      <c r="D45" s="241">
        <v>25</v>
      </c>
      <c r="E45" s="269" t="s">
        <v>614</v>
      </c>
      <c r="F45" s="235"/>
      <c r="G45" s="235"/>
    </row>
    <row r="46" spans="1:7" x14ac:dyDescent="0.3">
      <c r="A46" s="240" t="s">
        <v>633</v>
      </c>
      <c r="B46" s="240" t="s">
        <v>417</v>
      </c>
      <c r="C46" s="240" t="s">
        <v>418</v>
      </c>
      <c r="D46" s="241">
        <v>25</v>
      </c>
      <c r="E46" s="269" t="s">
        <v>610</v>
      </c>
      <c r="F46" s="235"/>
      <c r="G46" s="235"/>
    </row>
    <row r="47" spans="1:7" x14ac:dyDescent="0.3">
      <c r="A47" s="240" t="s">
        <v>419</v>
      </c>
      <c r="B47" s="240" t="s">
        <v>420</v>
      </c>
      <c r="C47" s="240" t="s">
        <v>421</v>
      </c>
      <c r="D47" s="241">
        <v>25</v>
      </c>
      <c r="E47" s="269" t="s">
        <v>608</v>
      </c>
      <c r="F47" s="235"/>
      <c r="G47" s="235"/>
    </row>
    <row r="48" spans="1:7" x14ac:dyDescent="0.3">
      <c r="A48" s="240" t="s">
        <v>462</v>
      </c>
      <c r="B48" s="240" t="s">
        <v>463</v>
      </c>
      <c r="C48" s="240" t="s">
        <v>464</v>
      </c>
      <c r="D48" s="241">
        <v>25</v>
      </c>
      <c r="E48" s="269" t="s">
        <v>614</v>
      </c>
      <c r="F48" s="235"/>
      <c r="G48" s="235"/>
    </row>
    <row r="49" spans="1:7" x14ac:dyDescent="0.3">
      <c r="A49" s="240" t="s">
        <v>634</v>
      </c>
      <c r="B49" s="240" t="s">
        <v>635</v>
      </c>
      <c r="C49" s="240" t="s">
        <v>636</v>
      </c>
      <c r="D49" s="241">
        <v>25</v>
      </c>
      <c r="E49" s="269" t="s">
        <v>607</v>
      </c>
      <c r="F49" s="235"/>
      <c r="G49" s="235"/>
    </row>
    <row r="50" spans="1:7" x14ac:dyDescent="0.3">
      <c r="A50" s="240" t="s">
        <v>465</v>
      </c>
      <c r="B50" s="240" t="s">
        <v>466</v>
      </c>
      <c r="C50" s="240" t="s">
        <v>467</v>
      </c>
      <c r="D50" s="241">
        <v>25</v>
      </c>
      <c r="E50" s="269" t="s">
        <v>614</v>
      </c>
      <c r="F50" s="235"/>
      <c r="G50" s="235"/>
    </row>
    <row r="51" spans="1:7" x14ac:dyDescent="0.3">
      <c r="A51" s="240" t="s">
        <v>425</v>
      </c>
      <c r="B51" s="240" t="s">
        <v>426</v>
      </c>
      <c r="C51" s="240" t="s">
        <v>427</v>
      </c>
      <c r="D51" s="241">
        <v>25</v>
      </c>
      <c r="E51" s="269" t="s">
        <v>616</v>
      </c>
      <c r="F51" s="235"/>
      <c r="G51" s="235"/>
    </row>
    <row r="52" spans="1:7" x14ac:dyDescent="0.3">
      <c r="A52" s="235"/>
      <c r="B52" s="235"/>
      <c r="C52" s="235"/>
      <c r="D52" s="235"/>
      <c r="E52" s="235"/>
      <c r="F52" s="235"/>
      <c r="G52" s="235"/>
    </row>
    <row r="53" spans="1:7" x14ac:dyDescent="0.3">
      <c r="A53" s="235"/>
      <c r="B53" s="235"/>
      <c r="C53" s="242" t="s">
        <v>70</v>
      </c>
      <c r="D53" s="241">
        <f>SUM(D2:D51)</f>
        <v>1250</v>
      </c>
      <c r="E53" s="235"/>
      <c r="F53" s="235"/>
      <c r="G53" s="235"/>
    </row>
    <row r="54" spans="1:7" x14ac:dyDescent="0.3">
      <c r="A54" s="235"/>
      <c r="B54" s="235"/>
      <c r="C54" s="235"/>
      <c r="D54" s="235"/>
      <c r="E54" s="235"/>
      <c r="F54" s="235"/>
      <c r="G54" s="235"/>
    </row>
    <row r="55" spans="1:7" x14ac:dyDescent="0.3">
      <c r="A55" s="235"/>
      <c r="B55" s="235"/>
      <c r="C55" s="235"/>
      <c r="D55" s="235"/>
      <c r="E55" s="235"/>
      <c r="F55" s="235"/>
      <c r="G55" s="235"/>
    </row>
  </sheetData>
  <hyperlinks>
    <hyperlink ref="C12" r:id="rId1" display="vf273@cam.ac.uk" xr:uid="{0FDCF70F-3361-4041-A0C2-7A2EE08CE8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2019-2020 Current Account</vt:lpstr>
      <vt:lpstr>Report</vt:lpstr>
      <vt:lpstr>JCR Budget</vt:lpstr>
      <vt:lpstr>Training Camp</vt:lpstr>
      <vt:lpstr>Mich19 Subs</vt:lpstr>
      <vt:lpstr>Lent19 Subs</vt:lpstr>
      <vt:lpstr>Account_table</vt:lpstr>
      <vt:lpstr>Capital_Account_Balance</vt:lpstr>
      <vt:lpstr>Current_account_balance</vt:lpstr>
      <vt:lpstr>Latest_Capital_Balance</vt:lpstr>
      <vt:lpstr>Latest_Current_Balance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dcterms:created xsi:type="dcterms:W3CDTF">2012-09-25T06:46:20Z</dcterms:created>
  <dcterms:modified xsi:type="dcterms:W3CDTF">2021-03-24T16:49:08Z</dcterms:modified>
  <cp:category/>
  <cp:contentStatus/>
</cp:coreProperties>
</file>