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 Drury\Documents\CAMBRIDGE\CCBC\CCBC Treasurer\19-20\Training Camp\"/>
    </mc:Choice>
  </mc:AlternateContent>
  <xr:revisionPtr revIDLastSave="0" documentId="13_ncr:1_{2080F575-1997-49B9-89A9-9DFBFA01051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Sheet1!$V$2:$V$46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0" i="1" l="1"/>
  <c r="W32" i="1"/>
  <c r="P29" i="1" s="1"/>
  <c r="M7" i="1" l="1"/>
  <c r="M9" i="1" s="1"/>
  <c r="J7" i="1"/>
  <c r="J9" i="1" s="1"/>
  <c r="M13" i="1" l="1"/>
  <c r="J25" i="1"/>
  <c r="J27" i="1" s="1"/>
  <c r="M25" i="1" l="1"/>
  <c r="M27" i="1" s="1"/>
  <c r="M28" i="1" s="1"/>
  <c r="G13" i="1" l="1"/>
  <c r="G15" i="1"/>
  <c r="D15" i="1"/>
  <c r="G22" i="1"/>
  <c r="D13" i="1"/>
  <c r="G25" i="1" l="1"/>
  <c r="G27" i="1" s="1"/>
  <c r="D22" i="1" l="1"/>
  <c r="D25" i="1" l="1"/>
  <c r="D27" i="1" s="1"/>
</calcChain>
</file>

<file path=xl/sharedStrings.xml><?xml version="1.0" encoding="utf-8"?>
<sst xmlns="http://schemas.openxmlformats.org/spreadsheetml/2006/main" count="97" uniqueCount="88">
  <si>
    <t>Student Contribution</t>
  </si>
  <si>
    <t>Ferry</t>
  </si>
  <si>
    <t>Coach</t>
  </si>
  <si>
    <t>Lake</t>
  </si>
  <si>
    <t>Camp T-Shirts</t>
  </si>
  <si>
    <t>Other/Misc</t>
  </si>
  <si>
    <t>Accomodation</t>
  </si>
  <si>
    <t>Total</t>
  </si>
  <si>
    <t>JCR Contribution</t>
  </si>
  <si>
    <t>Student Total</t>
  </si>
  <si>
    <t>Boat Club Cost</t>
  </si>
  <si>
    <t>Based on last year</t>
  </si>
  <si>
    <t>Fuel + tolls</t>
  </si>
  <si>
    <t>(If we pay Al Taylor)</t>
  </si>
  <si>
    <t>Coaches Expenses (+Hotel)</t>
  </si>
  <si>
    <t>Euro at £0.9</t>
  </si>
  <si>
    <t>Worst case</t>
  </si>
  <si>
    <t>Best case</t>
  </si>
  <si>
    <t>(Don't take Al T)</t>
  </si>
  <si>
    <t>(small coach)</t>
  </si>
  <si>
    <t>(Usual contribution)</t>
  </si>
  <si>
    <t>(Last year's price)</t>
  </si>
  <si>
    <t>NULL DATA</t>
  </si>
  <si>
    <t>(Kate total)</t>
  </si>
  <si>
    <t>(Al)</t>
  </si>
  <si>
    <t>Important figures from 2019</t>
  </si>
  <si>
    <t>Actual Costs 2020</t>
  </si>
  <si>
    <t>COSTS</t>
  </si>
  <si>
    <t>(copied from last year)</t>
  </si>
  <si>
    <t>Truck Hire</t>
  </si>
  <si>
    <t>20% deposit paid</t>
  </si>
  <si>
    <t>Projected (unpaid)</t>
  </si>
  <si>
    <t>INCOME</t>
  </si>
  <si>
    <t>(scaled for the number of students)</t>
  </si>
  <si>
    <t>Number of Students</t>
  </si>
  <si>
    <t>Currency exchange difference</t>
  </si>
  <si>
    <t>Still awaiting 3x£200</t>
  </si>
  <si>
    <t>Dartford tunnel charge</t>
  </si>
  <si>
    <t>BP Fuel</t>
  </si>
  <si>
    <t>Kate Expenses - Ferry</t>
  </si>
  <si>
    <t>Kate Expenses - Camrbidge services</t>
  </si>
  <si>
    <t>INTL Tinquex - EUR 38.70</t>
  </si>
  <si>
    <t>INTL Apollina - EUR 64.90</t>
  </si>
  <si>
    <t>INTL Apollina - EUR 3.60</t>
  </si>
  <si>
    <t>INTL Loiretal SNC Essigny - EUR 75.22</t>
  </si>
  <si>
    <t>INTL Tinqueux Hotel - EUR 180.00</t>
  </si>
  <si>
    <t>INTL BP Fuel - EUR 86.97</t>
  </si>
  <si>
    <t>INTL BP - EUR 2.60</t>
  </si>
  <si>
    <t>INTL Shell - EUR 10.20</t>
  </si>
  <si>
    <t>INTL Shell Fuel - EUR 61.83</t>
  </si>
  <si>
    <t>INTL Sanef Utoroute - EUR 34.30</t>
  </si>
  <si>
    <t>INTL Shell - EUR 2.00</t>
  </si>
  <si>
    <t>INTL CEDEX - EUR 9.50</t>
  </si>
  <si>
    <t>INTL A.R.E.A - EUR 9.50</t>
  </si>
  <si>
    <t>INTL Upery Colombier - EUR 94.09</t>
  </si>
  <si>
    <t>INTL St Apol - EUR 3.60</t>
  </si>
  <si>
    <t>INTL A.R.E.A - EUR 14.10</t>
  </si>
  <si>
    <t>INTL Courte Tinqueux - EUR 75.50</t>
  </si>
  <si>
    <t>INTL TotalDalty - EUR 2.20</t>
  </si>
  <si>
    <t>INTL Esplessi Fresnoy - EUR 72.78</t>
  </si>
  <si>
    <t>INTL Shell Fuel - EUR 90.15</t>
  </si>
  <si>
    <t>Sandra Strahlendorf Camp Pizza</t>
  </si>
  <si>
    <t>Thomas Adkins Camp Pizza</t>
  </si>
  <si>
    <t>Lathan Liou Camp Pizza</t>
  </si>
  <si>
    <t>Hannah Covell Camp Pizza</t>
  </si>
  <si>
    <t>Mary Osborne Camp Pizza</t>
  </si>
  <si>
    <t>Daniel Formston Camp Pizza</t>
  </si>
  <si>
    <t>Camp Pizza from students</t>
  </si>
  <si>
    <t>Elizabeth Guest Camp Pizza</t>
  </si>
  <si>
    <t>Wallis &amp; Son ??????????????????????</t>
  </si>
  <si>
    <t>INTL BP - EUR 1.70</t>
  </si>
  <si>
    <t>INTL BP Fuel - EUR 86.93</t>
  </si>
  <si>
    <t>INTL BP - EUR 1.20</t>
  </si>
  <si>
    <t>INTL Sanef - EUR 67.30</t>
  </si>
  <si>
    <t>actual is £9,450</t>
  </si>
  <si>
    <t>NOT SURE</t>
  </si>
  <si>
    <t>Coaches expenses + fuel + tolls:</t>
  </si>
  <si>
    <t>Pizza payment still to sort out</t>
  </si>
  <si>
    <t>£85.01??</t>
  </si>
  <si>
    <t>(2x180EUR) = £306.12</t>
  </si>
  <si>
    <t>Kate France Expenses - trailer tyre</t>
  </si>
  <si>
    <t>Kate France Expenses - toll</t>
  </si>
  <si>
    <t>Kate France Expenses - Pizza</t>
  </si>
  <si>
    <t>Trailer tyre?</t>
  </si>
  <si>
    <t>£40 for club , £25.29 for exchange rate</t>
  </si>
  <si>
    <t>£59 due</t>
  </si>
  <si>
    <t>pizza</t>
  </si>
  <si>
    <t>costs coach+fuel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</si>
</sst>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[$£-809]* #,##0.00_-;\-[$£-809]* #,##0.00_-;_-[$£-809]* &quot;-&quot;??_-;_-@_-"/>
    <numFmt numFmtId="165" formatCode="0.00_ ;[Red]\-0.0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164" fontId="0" fillId="0" borderId="0" xfId="0" applyNumberFormat="1"/>
    <xf numFmtId="44" fontId="0" fillId="0" borderId="0" xfId="1" applyFont="1"/>
    <xf numFmtId="164" fontId="0" fillId="0" borderId="0" xfId="1" applyNumberFormat="1" applyFont="1"/>
    <xf numFmtId="164" fontId="1" fillId="0" borderId="0" xfId="1" applyNumberFormat="1" applyFont="1"/>
    <xf numFmtId="44" fontId="3" fillId="2" borderId="0" xfId="2" applyNumberFormat="1"/>
    <xf numFmtId="0" fontId="0" fillId="0" borderId="0" xfId="0" applyBorder="1"/>
    <xf numFmtId="0" fontId="0" fillId="0" borderId="0" xfId="0" applyAlignment="1">
      <alignment wrapText="1"/>
    </xf>
    <xf numFmtId="44" fontId="1" fillId="0" borderId="0" xfId="1" applyFont="1"/>
    <xf numFmtId="0" fontId="0" fillId="0" borderId="0" xfId="0" applyFill="1" applyBorder="1"/>
    <xf numFmtId="164" fontId="0" fillId="0" borderId="0" xfId="0" applyNumberFormat="1" applyBorder="1"/>
    <xf numFmtId="44" fontId="0" fillId="0" borderId="0" xfId="0" applyNumberFormat="1" applyBorder="1"/>
    <xf numFmtId="44" fontId="0" fillId="0" borderId="0" xfId="1" applyFont="1" applyBorder="1"/>
    <xf numFmtId="0" fontId="1" fillId="0" borderId="0" xfId="0" applyFont="1" applyFill="1" applyBorder="1"/>
    <xf numFmtId="0" fontId="1" fillId="0" borderId="0" xfId="0" applyFont="1" applyBorder="1"/>
    <xf numFmtId="164" fontId="1" fillId="0" borderId="0" xfId="0" applyNumberFormat="1" applyFont="1" applyBorder="1"/>
    <xf numFmtId="44" fontId="1" fillId="0" borderId="0" xfId="0" applyNumberFormat="1" applyFont="1"/>
    <xf numFmtId="0" fontId="3" fillId="2" borderId="4" xfId="2" applyBorder="1"/>
    <xf numFmtId="0" fontId="4" fillId="0" borderId="0" xfId="0" applyFont="1" applyAlignment="1">
      <alignment horizontal="center"/>
    </xf>
    <xf numFmtId="0" fontId="0" fillId="4" borderId="6" xfId="0" applyFill="1" applyBorder="1"/>
    <xf numFmtId="165" fontId="0" fillId="4" borderId="6" xfId="0" applyNumberFormat="1" applyFill="1" applyBorder="1"/>
    <xf numFmtId="0" fontId="0" fillId="4" borderId="7" xfId="0" applyFill="1" applyBorder="1"/>
    <xf numFmtId="0" fontId="6" fillId="4" borderId="6" xfId="0" applyFont="1" applyFill="1" applyBorder="1"/>
    <xf numFmtId="0" fontId="4" fillId="4" borderId="6" xfId="0" applyFont="1" applyFill="1" applyBorder="1"/>
    <xf numFmtId="14" fontId="0" fillId="0" borderId="0" xfId="0" applyNumberFormat="1"/>
    <xf numFmtId="165" fontId="0" fillId="5" borderId="6" xfId="0" applyNumberFormat="1" applyFill="1" applyBorder="1"/>
    <xf numFmtId="165" fontId="0" fillId="0" borderId="0" xfId="0" applyNumberFormat="1"/>
    <xf numFmtId="0" fontId="5" fillId="3" borderId="0" xfId="3"/>
    <xf numFmtId="44" fontId="4" fillId="0" borderId="0" xfId="1" applyFont="1"/>
    <xf numFmtId="0" fontId="4" fillId="0" borderId="0" xfId="0" applyFont="1"/>
    <xf numFmtId="44" fontId="0" fillId="0" borderId="0" xfId="0" applyNumberFormat="1"/>
  </cellXfs>
  <cellStyles count="4">
    <cellStyle name="Currency" xfId="1" builtinId="4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94"/>
  <sheetViews>
    <sheetView tabSelected="1" workbookViewId="0">
      <selection activeCell="T12" sqref="T12"/>
    </sheetView>
  </sheetViews>
  <sheetFormatPr defaultRowHeight="15" x14ac:dyDescent="0.25"/>
  <cols>
    <col min="2" max="2" width="26.7109375" bestFit="1" customWidth="1"/>
    <col min="3" max="3" width="7.28515625" customWidth="1"/>
    <col min="4" max="4" width="0.5703125" customWidth="1"/>
    <col min="5" max="9" width="8.7109375" hidden="1" customWidth="1"/>
    <col min="10" max="10" width="17.140625" customWidth="1"/>
    <col min="12" max="12" width="13.5703125" customWidth="1"/>
    <col min="13" max="13" width="16.28515625" bestFit="1" customWidth="1"/>
    <col min="14" max="14" width="15.5703125" customWidth="1"/>
    <col min="15" max="15" width="20.42578125" bestFit="1" customWidth="1"/>
    <col min="16" max="16" width="10.5703125" bestFit="1" customWidth="1"/>
    <col min="20" max="20" width="10.7109375" bestFit="1" customWidth="1"/>
    <col min="21" max="21" width="31" customWidth="1"/>
  </cols>
  <sheetData>
    <row r="2" spans="2:22" x14ac:dyDescent="0.25">
      <c r="C2" s="2"/>
      <c r="D2" s="1" t="s">
        <v>16</v>
      </c>
      <c r="F2" s="2"/>
      <c r="G2" s="1" t="s">
        <v>17</v>
      </c>
      <c r="I2" s="2"/>
      <c r="J2" s="1" t="s">
        <v>25</v>
      </c>
      <c r="M2" s="1" t="s">
        <v>26</v>
      </c>
      <c r="N2" s="1"/>
    </row>
    <row r="3" spans="2:22" x14ac:dyDescent="0.25">
      <c r="B3" s="6" t="s">
        <v>32</v>
      </c>
      <c r="C3" s="8"/>
      <c r="D3" s="6"/>
      <c r="E3" s="7"/>
      <c r="F3" s="8"/>
      <c r="G3" s="6"/>
      <c r="H3" s="7"/>
      <c r="I3" s="8"/>
      <c r="J3" s="6"/>
      <c r="K3" s="7"/>
      <c r="L3" s="7"/>
      <c r="M3" s="6"/>
      <c r="N3" s="6"/>
      <c r="O3" s="25" t="s">
        <v>31</v>
      </c>
      <c r="S3" t="s">
        <v>5</v>
      </c>
      <c r="U3" s="27" t="s">
        <v>37</v>
      </c>
      <c r="V3" s="33">
        <v>-5</v>
      </c>
    </row>
    <row r="4" spans="2:22" x14ac:dyDescent="0.25">
      <c r="C4" s="2"/>
      <c r="D4" s="1"/>
      <c r="F4" s="2"/>
      <c r="G4" s="1"/>
      <c r="I4" s="2"/>
      <c r="J4" s="1"/>
      <c r="M4" s="1"/>
      <c r="N4" s="1"/>
      <c r="U4" s="29" t="s">
        <v>38</v>
      </c>
      <c r="V4" s="33">
        <v>-80.42</v>
      </c>
    </row>
    <row r="5" spans="2:22" x14ac:dyDescent="0.25">
      <c r="B5" t="s">
        <v>0</v>
      </c>
      <c r="C5" s="2"/>
      <c r="D5">
        <v>200</v>
      </c>
      <c r="E5" t="s">
        <v>21</v>
      </c>
      <c r="F5" s="2"/>
      <c r="G5">
        <v>250</v>
      </c>
      <c r="H5" t="s">
        <v>20</v>
      </c>
      <c r="I5" s="2"/>
      <c r="J5" s="9">
        <v>200</v>
      </c>
      <c r="M5" s="10">
        <v>200</v>
      </c>
      <c r="N5" s="10"/>
      <c r="O5" t="s">
        <v>36</v>
      </c>
      <c r="P5" s="35"/>
      <c r="U5" s="27" t="s">
        <v>39</v>
      </c>
      <c r="V5" s="33">
        <v>-37.97</v>
      </c>
    </row>
    <row r="6" spans="2:22" x14ac:dyDescent="0.25">
      <c r="B6" s="14" t="s">
        <v>34</v>
      </c>
      <c r="C6" s="2"/>
      <c r="D6" s="14">
        <v>30</v>
      </c>
      <c r="E6" s="14"/>
      <c r="F6" s="2"/>
      <c r="G6" s="14">
        <v>30</v>
      </c>
      <c r="H6" s="14"/>
      <c r="I6" s="2"/>
      <c r="J6" s="14">
        <v>19</v>
      </c>
      <c r="K6" s="14"/>
      <c r="L6" s="14"/>
      <c r="M6">
        <v>34</v>
      </c>
      <c r="P6" s="35"/>
      <c r="U6" s="27" t="s">
        <v>40</v>
      </c>
      <c r="V6" s="33">
        <v>-9.98</v>
      </c>
    </row>
    <row r="7" spans="2:22" x14ac:dyDescent="0.25">
      <c r="B7" s="17" t="s">
        <v>9</v>
      </c>
      <c r="C7" s="2"/>
      <c r="D7" s="14"/>
      <c r="E7" s="14"/>
      <c r="F7" s="14"/>
      <c r="G7" s="14"/>
      <c r="H7" s="14"/>
      <c r="I7" s="14"/>
      <c r="J7" s="18">
        <f>J5*J6</f>
        <v>3800</v>
      </c>
      <c r="K7" s="14"/>
      <c r="L7" s="14"/>
      <c r="M7" s="19">
        <f>M5*M6</f>
        <v>6800</v>
      </c>
      <c r="N7" s="19"/>
      <c r="P7" s="35"/>
      <c r="U7" s="27" t="s">
        <v>39</v>
      </c>
      <c r="V7" s="33">
        <v>-5.5</v>
      </c>
    </row>
    <row r="8" spans="2:22" x14ac:dyDescent="0.25">
      <c r="B8" s="17" t="s">
        <v>8</v>
      </c>
      <c r="C8" s="2"/>
      <c r="D8" s="14"/>
      <c r="E8" s="14"/>
      <c r="F8" s="2"/>
      <c r="G8" s="14"/>
      <c r="H8" s="14"/>
      <c r="I8" s="2"/>
      <c r="J8" s="20">
        <v>3250</v>
      </c>
      <c r="K8" s="14"/>
      <c r="L8" s="14"/>
      <c r="M8" s="10">
        <v>3250</v>
      </c>
      <c r="N8" s="10"/>
      <c r="P8" s="35"/>
      <c r="U8" s="27" t="s">
        <v>41</v>
      </c>
      <c r="V8" s="33">
        <v>-33.96</v>
      </c>
    </row>
    <row r="9" spans="2:22" x14ac:dyDescent="0.25">
      <c r="B9" s="21" t="s">
        <v>7</v>
      </c>
      <c r="C9" s="3"/>
      <c r="D9" s="22"/>
      <c r="E9" s="22"/>
      <c r="F9" s="3"/>
      <c r="G9" s="22"/>
      <c r="H9" s="22"/>
      <c r="I9" s="3"/>
      <c r="J9" s="23">
        <f>SUM(J7:J8)</f>
        <v>7050</v>
      </c>
      <c r="K9" s="22"/>
      <c r="L9" s="22"/>
      <c r="M9" s="24">
        <f>SUM(M7:M8)</f>
        <v>10050</v>
      </c>
      <c r="N9" s="24"/>
      <c r="O9" t="s">
        <v>74</v>
      </c>
      <c r="P9" s="35"/>
      <c r="U9" s="27" t="s">
        <v>42</v>
      </c>
      <c r="V9" s="33">
        <v>-56.97</v>
      </c>
    </row>
    <row r="10" spans="2:22" x14ac:dyDescent="0.25">
      <c r="B10" s="4"/>
      <c r="C10" s="5"/>
      <c r="D10" s="4"/>
      <c r="E10" s="4"/>
      <c r="F10" s="5"/>
      <c r="G10" s="4"/>
      <c r="H10" s="4"/>
      <c r="I10" s="5"/>
      <c r="J10" s="4"/>
      <c r="K10" s="4"/>
      <c r="L10" s="4"/>
      <c r="M10" s="4"/>
      <c r="N10" s="14"/>
      <c r="U10" s="27" t="s">
        <v>43</v>
      </c>
      <c r="V10" s="33">
        <v>-3.16</v>
      </c>
    </row>
    <row r="11" spans="2:22" x14ac:dyDescent="0.25">
      <c r="B11" s="1" t="s">
        <v>27</v>
      </c>
      <c r="C11" s="2"/>
      <c r="F11" s="2"/>
      <c r="I11" s="2"/>
      <c r="U11" s="27" t="s">
        <v>44</v>
      </c>
      <c r="V11" s="33">
        <v>-66.02</v>
      </c>
    </row>
    <row r="12" spans="2:22" x14ac:dyDescent="0.25">
      <c r="B12" t="s">
        <v>1</v>
      </c>
      <c r="C12" s="2"/>
      <c r="D12">
        <v>300</v>
      </c>
      <c r="F12" s="2"/>
      <c r="G12">
        <v>300</v>
      </c>
      <c r="I12" s="2"/>
      <c r="J12" s="11">
        <v>320</v>
      </c>
      <c r="M12" s="10">
        <v>306</v>
      </c>
      <c r="N12" s="10"/>
      <c r="P12" s="35"/>
      <c r="U12" s="27" t="s">
        <v>45</v>
      </c>
      <c r="V12" s="33">
        <v>-158</v>
      </c>
    </row>
    <row r="13" spans="2:22" ht="30" x14ac:dyDescent="0.25">
      <c r="B13" t="s">
        <v>6</v>
      </c>
      <c r="C13" s="2"/>
      <c r="D13">
        <f>(D6+5)*36*6*0.9</f>
        <v>6804</v>
      </c>
      <c r="E13" t="s">
        <v>15</v>
      </c>
      <c r="F13" s="2"/>
      <c r="G13">
        <f>(G6+5)*36*6*0.9</f>
        <v>6804</v>
      </c>
      <c r="I13" s="2"/>
      <c r="J13" s="11">
        <v>3508.32</v>
      </c>
      <c r="M13" s="13">
        <f>(J13/J6)*M6</f>
        <v>6278.0463157894737</v>
      </c>
      <c r="O13" s="15" t="s">
        <v>33</v>
      </c>
      <c r="U13" s="27" t="s">
        <v>46</v>
      </c>
      <c r="V13" s="33">
        <v>-76.34</v>
      </c>
    </row>
    <row r="14" spans="2:22" x14ac:dyDescent="0.25">
      <c r="B14" t="s">
        <v>2</v>
      </c>
      <c r="C14" s="2"/>
      <c r="D14">
        <v>5150</v>
      </c>
      <c r="F14" s="2"/>
      <c r="G14">
        <v>5150</v>
      </c>
      <c r="I14" s="2"/>
      <c r="J14" s="11">
        <v>5100</v>
      </c>
      <c r="K14" t="s">
        <v>19</v>
      </c>
      <c r="M14" s="10">
        <v>5350</v>
      </c>
      <c r="P14" s="35"/>
      <c r="U14" s="27" t="s">
        <v>47</v>
      </c>
      <c r="V14" s="33">
        <v>-2.2799999999999998</v>
      </c>
    </row>
    <row r="15" spans="2:22" x14ac:dyDescent="0.25">
      <c r="B15" t="s">
        <v>3</v>
      </c>
      <c r="C15" s="2"/>
      <c r="D15">
        <f>(D6*4.5*3+40+180+62)*0.9</f>
        <v>618.30000000000007</v>
      </c>
      <c r="E15" t="s">
        <v>11</v>
      </c>
      <c r="F15" s="2"/>
      <c r="G15">
        <f>(G6*4.5*3+40+180+62)*0.9</f>
        <v>618.30000000000007</v>
      </c>
      <c r="I15" s="2"/>
      <c r="J15" s="11">
        <v>366.27</v>
      </c>
      <c r="M15" s="13">
        <v>677.3</v>
      </c>
      <c r="O15" t="s">
        <v>30</v>
      </c>
      <c r="P15" s="35"/>
      <c r="U15" s="27" t="s">
        <v>39</v>
      </c>
      <c r="V15" s="33">
        <v>-20.96</v>
      </c>
    </row>
    <row r="16" spans="2:22" x14ac:dyDescent="0.25">
      <c r="C16" s="2"/>
      <c r="F16" s="2"/>
      <c r="I16" s="2"/>
      <c r="J16" s="11"/>
      <c r="M16" s="10"/>
      <c r="U16" s="27" t="s">
        <v>48</v>
      </c>
      <c r="V16" s="33">
        <v>-8.9499999999999993</v>
      </c>
    </row>
    <row r="17" spans="2:23" x14ac:dyDescent="0.25">
      <c r="C17" s="2"/>
      <c r="F17" s="2"/>
      <c r="I17" s="2"/>
      <c r="J17" s="11"/>
      <c r="M17" s="10">
        <v>1337.72</v>
      </c>
      <c r="N17" t="s">
        <v>87</v>
      </c>
      <c r="U17" s="27" t="s">
        <v>49</v>
      </c>
      <c r="V17" s="33">
        <v>-54.31</v>
      </c>
    </row>
    <row r="18" spans="2:23" x14ac:dyDescent="0.25">
      <c r="B18" t="s">
        <v>29</v>
      </c>
      <c r="C18" s="2"/>
      <c r="D18">
        <v>800</v>
      </c>
      <c r="F18" s="2"/>
      <c r="G18">
        <v>800</v>
      </c>
      <c r="I18" s="2"/>
      <c r="J18" s="11">
        <v>800</v>
      </c>
      <c r="M18" s="10">
        <v>935</v>
      </c>
      <c r="N18" s="37" t="s">
        <v>78</v>
      </c>
      <c r="P18" s="35"/>
      <c r="U18" s="27" t="s">
        <v>50</v>
      </c>
      <c r="V18" s="33">
        <v>-30.12</v>
      </c>
    </row>
    <row r="19" spans="2:23" x14ac:dyDescent="0.25">
      <c r="B19" t="s">
        <v>12</v>
      </c>
      <c r="C19" s="2"/>
      <c r="D19">
        <v>1100</v>
      </c>
      <c r="F19" s="2"/>
      <c r="G19">
        <v>1000</v>
      </c>
      <c r="I19" s="2"/>
      <c r="J19" s="11"/>
      <c r="M19" s="10"/>
      <c r="N19" t="s">
        <v>75</v>
      </c>
      <c r="U19" s="27" t="s">
        <v>51</v>
      </c>
      <c r="V19" s="33">
        <v>-1.75</v>
      </c>
    </row>
    <row r="20" spans="2:23" x14ac:dyDescent="0.25">
      <c r="C20" s="2"/>
      <c r="F20" s="2"/>
      <c r="I20" s="2"/>
      <c r="J20" s="11"/>
      <c r="M20" s="10">
        <v>65.290000000000006</v>
      </c>
      <c r="N20" t="s">
        <v>86</v>
      </c>
      <c r="U20" s="27" t="s">
        <v>52</v>
      </c>
      <c r="V20" s="33">
        <v>-8.33</v>
      </c>
    </row>
    <row r="21" spans="2:23" x14ac:dyDescent="0.25">
      <c r="B21" t="s">
        <v>35</v>
      </c>
      <c r="C21" s="2"/>
      <c r="F21" s="2"/>
      <c r="I21" s="2"/>
      <c r="J21" s="11">
        <v>45.06</v>
      </c>
      <c r="M21" s="10">
        <v>69.98</v>
      </c>
      <c r="P21" s="35"/>
      <c r="U21" s="27" t="s">
        <v>53</v>
      </c>
      <c r="V21" s="33">
        <v>-8.33</v>
      </c>
    </row>
    <row r="22" spans="2:23" x14ac:dyDescent="0.25">
      <c r="B22" t="s">
        <v>4</v>
      </c>
      <c r="C22" s="2"/>
      <c r="D22">
        <f>11*D6</f>
        <v>330</v>
      </c>
      <c r="F22" s="2"/>
      <c r="G22">
        <f>11*G6</f>
        <v>330</v>
      </c>
      <c r="I22" s="2"/>
      <c r="J22" s="11">
        <v>264.95</v>
      </c>
      <c r="M22" s="10">
        <v>506.95</v>
      </c>
      <c r="P22" s="35"/>
      <c r="U22" s="27" t="s">
        <v>54</v>
      </c>
      <c r="V22" s="33">
        <v>-82.5</v>
      </c>
    </row>
    <row r="23" spans="2:23" x14ac:dyDescent="0.25">
      <c r="B23" t="s">
        <v>14</v>
      </c>
      <c r="C23" s="2"/>
      <c r="D23">
        <v>850</v>
      </c>
      <c r="E23" t="s">
        <v>13</v>
      </c>
      <c r="F23" s="2"/>
      <c r="G23">
        <v>250</v>
      </c>
      <c r="H23" t="s">
        <v>18</v>
      </c>
      <c r="I23" s="2"/>
      <c r="J23" s="11">
        <v>129.55000000000001</v>
      </c>
      <c r="K23" t="s">
        <v>24</v>
      </c>
      <c r="M23" s="36"/>
      <c r="O23" t="s">
        <v>79</v>
      </c>
      <c r="U23" s="27" t="s">
        <v>39</v>
      </c>
      <c r="V23" s="33">
        <v>-6.35</v>
      </c>
    </row>
    <row r="24" spans="2:23" x14ac:dyDescent="0.25">
      <c r="B24" t="s">
        <v>5</v>
      </c>
      <c r="C24" s="2"/>
      <c r="D24">
        <v>250</v>
      </c>
      <c r="F24" s="2"/>
      <c r="G24">
        <v>250</v>
      </c>
      <c r="I24" s="2"/>
      <c r="J24" s="11">
        <v>1516.66</v>
      </c>
      <c r="K24" t="s">
        <v>23</v>
      </c>
      <c r="M24" s="10">
        <v>63</v>
      </c>
      <c r="N24" t="s">
        <v>83</v>
      </c>
      <c r="O24" t="s">
        <v>28</v>
      </c>
      <c r="U24" s="27" t="s">
        <v>39</v>
      </c>
      <c r="V24" s="33">
        <v>-13.7</v>
      </c>
    </row>
    <row r="25" spans="2:23" x14ac:dyDescent="0.25">
      <c r="B25" s="1" t="s">
        <v>7</v>
      </c>
      <c r="C25" s="3"/>
      <c r="D25" s="1">
        <f>SUM(D12:D24)</f>
        <v>16202.3</v>
      </c>
      <c r="E25" s="1"/>
      <c r="F25" s="3"/>
      <c r="G25" s="1">
        <f>SUM(G12:G24)</f>
        <v>15502.3</v>
      </c>
      <c r="H25" s="1"/>
      <c r="I25" s="3"/>
      <c r="J25" s="12">
        <f>SUM(J12:J24)</f>
        <v>12050.81</v>
      </c>
      <c r="K25" s="1"/>
      <c r="L25" s="1"/>
      <c r="M25" s="16">
        <f>SUM(M12:M24)</f>
        <v>15589.286315789474</v>
      </c>
      <c r="N25" s="16"/>
      <c r="U25" s="27" t="s">
        <v>55</v>
      </c>
      <c r="V25" s="33">
        <v>-3.15</v>
      </c>
    </row>
    <row r="26" spans="2:23" x14ac:dyDescent="0.25">
      <c r="C26" s="2"/>
      <c r="F26" s="2"/>
      <c r="I26" s="2"/>
      <c r="J26" s="12"/>
      <c r="M26" s="10"/>
      <c r="N26" s="10"/>
      <c r="U26" s="27" t="s">
        <v>56</v>
      </c>
      <c r="V26" s="33">
        <v>-12.35</v>
      </c>
    </row>
    <row r="27" spans="2:23" s="1" customFormat="1" x14ac:dyDescent="0.25">
      <c r="B27" s="1" t="s">
        <v>10</v>
      </c>
      <c r="C27" s="3"/>
      <c r="D27" s="1" t="e">
        <f>D25-#REF!-#REF!</f>
        <v>#REF!</v>
      </c>
      <c r="F27" s="3"/>
      <c r="G27" s="1" t="e">
        <f>G25-#REF!-#REF!</f>
        <v>#REF!</v>
      </c>
      <c r="I27" s="3"/>
      <c r="J27" s="12">
        <f>J25-J9</f>
        <v>5000.8099999999995</v>
      </c>
      <c r="M27" s="16">
        <f>M25-M9</f>
        <v>5539.2863157894735</v>
      </c>
      <c r="N27" s="16"/>
      <c r="U27" s="27" t="s">
        <v>57</v>
      </c>
      <c r="V27" s="33">
        <v>-66.12</v>
      </c>
    </row>
    <row r="28" spans="2:23" x14ac:dyDescent="0.25">
      <c r="M28" s="38">
        <f>M27-P30-P29</f>
        <v>7001.4663157894738</v>
      </c>
      <c r="U28" s="27" t="s">
        <v>51</v>
      </c>
      <c r="V28" s="33">
        <v>-1.74</v>
      </c>
    </row>
    <row r="29" spans="2:23" x14ac:dyDescent="0.25">
      <c r="D29" s="26" t="s">
        <v>22</v>
      </c>
      <c r="E29" s="26"/>
      <c r="F29" s="26"/>
      <c r="G29" s="26"/>
      <c r="N29" t="s">
        <v>76</v>
      </c>
      <c r="P29" s="10">
        <f>W32</f>
        <v>-1337.7200000000003</v>
      </c>
      <c r="U29" s="27" t="s">
        <v>45</v>
      </c>
      <c r="V29" s="33">
        <v>-157.66</v>
      </c>
    </row>
    <row r="30" spans="2:23" x14ac:dyDescent="0.25">
      <c r="N30" t="s">
        <v>77</v>
      </c>
      <c r="P30" s="10">
        <f>SUM(V33:V40)+V49</f>
        <v>-124.45999999999998</v>
      </c>
      <c r="Q30" t="s">
        <v>84</v>
      </c>
      <c r="U30" s="27" t="s">
        <v>58</v>
      </c>
      <c r="V30" s="33">
        <v>-1.93</v>
      </c>
    </row>
    <row r="31" spans="2:23" x14ac:dyDescent="0.25">
      <c r="P31" t="s">
        <v>85</v>
      </c>
      <c r="U31" s="27" t="s">
        <v>59</v>
      </c>
      <c r="V31" s="33">
        <v>-63.74</v>
      </c>
    </row>
    <row r="32" spans="2:23" x14ac:dyDescent="0.25">
      <c r="U32" s="27" t="s">
        <v>60</v>
      </c>
      <c r="V32" s="33">
        <v>-78.959999999999994</v>
      </c>
      <c r="W32" s="34">
        <f>SUM(V3:V32) + SUM(V42:V46)+V48</f>
        <v>-1337.7200000000003</v>
      </c>
    </row>
    <row r="33" spans="21:22" x14ac:dyDescent="0.25">
      <c r="U33" s="27" t="s">
        <v>61</v>
      </c>
      <c r="V33" s="33">
        <v>9.49</v>
      </c>
    </row>
    <row r="34" spans="21:22" x14ac:dyDescent="0.25">
      <c r="U34" s="27" t="s">
        <v>62</v>
      </c>
      <c r="V34" s="33">
        <v>14.19</v>
      </c>
    </row>
    <row r="35" spans="21:22" x14ac:dyDescent="0.25">
      <c r="U35" s="30" t="s">
        <v>63</v>
      </c>
      <c r="V35" s="33">
        <v>14.19</v>
      </c>
    </row>
    <row r="36" spans="21:22" x14ac:dyDescent="0.25">
      <c r="U36" s="27" t="s">
        <v>64</v>
      </c>
      <c r="V36" s="33">
        <v>10.75</v>
      </c>
    </row>
    <row r="37" spans="21:22" x14ac:dyDescent="0.25">
      <c r="U37" s="27" t="s">
        <v>65</v>
      </c>
      <c r="V37" s="33">
        <v>9.89</v>
      </c>
    </row>
    <row r="38" spans="21:22" x14ac:dyDescent="0.25">
      <c r="U38" s="27" t="s">
        <v>66</v>
      </c>
      <c r="V38" s="33">
        <v>9.4600000000000009</v>
      </c>
    </row>
    <row r="39" spans="21:22" x14ac:dyDescent="0.25">
      <c r="U39" s="27" t="s">
        <v>67</v>
      </c>
      <c r="V39" s="33">
        <v>239.15</v>
      </c>
    </row>
    <row r="40" spans="21:22" x14ac:dyDescent="0.25">
      <c r="U40" s="27" t="s">
        <v>68</v>
      </c>
      <c r="V40" s="33">
        <v>8.17</v>
      </c>
    </row>
    <row r="41" spans="21:22" x14ac:dyDescent="0.25">
      <c r="U41" s="31" t="s">
        <v>69</v>
      </c>
      <c r="V41" s="33">
        <v>-85.01</v>
      </c>
    </row>
    <row r="42" spans="21:22" x14ac:dyDescent="0.25">
      <c r="U42" s="27" t="s">
        <v>70</v>
      </c>
      <c r="V42" s="33">
        <v>-1.5</v>
      </c>
    </row>
    <row r="43" spans="21:22" x14ac:dyDescent="0.25">
      <c r="U43" s="27" t="s">
        <v>71</v>
      </c>
      <c r="V43" s="33">
        <v>-76.66</v>
      </c>
    </row>
    <row r="44" spans="21:22" x14ac:dyDescent="0.25">
      <c r="U44" s="27" t="s">
        <v>72</v>
      </c>
      <c r="V44" s="33">
        <v>-1.05</v>
      </c>
    </row>
    <row r="45" spans="21:22" x14ac:dyDescent="0.25">
      <c r="U45" s="27" t="s">
        <v>73</v>
      </c>
      <c r="V45" s="33">
        <v>-59.34</v>
      </c>
    </row>
    <row r="46" spans="21:22" x14ac:dyDescent="0.25">
      <c r="U46" s="27" t="s">
        <v>50</v>
      </c>
      <c r="V46" s="33">
        <v>-30.24</v>
      </c>
    </row>
    <row r="47" spans="21:22" x14ac:dyDescent="0.25">
      <c r="U47" s="27" t="s">
        <v>80</v>
      </c>
      <c r="V47" s="28">
        <v>-63</v>
      </c>
    </row>
    <row r="48" spans="21:22" x14ac:dyDescent="0.25">
      <c r="U48" s="27" t="s">
        <v>81</v>
      </c>
      <c r="V48" s="28">
        <v>-12.38</v>
      </c>
    </row>
    <row r="49" spans="21:22" x14ac:dyDescent="0.25">
      <c r="U49" s="27" t="s">
        <v>82</v>
      </c>
      <c r="V49" s="28">
        <v>-439.75</v>
      </c>
    </row>
    <row r="91" spans="20:22" x14ac:dyDescent="0.25">
      <c r="T91" s="32"/>
    </row>
    <row r="94" spans="20:22" x14ac:dyDescent="0.25">
      <c r="V94" s="34"/>
    </row>
  </sheetData>
  <autoFilter ref="V2:V91" xr:uid="{5B05482E-7122-4E35-92A6-960DEABFD3C6}"/>
  <mergeCells count="1">
    <mergeCell ref="D29:G2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Sam Drury</cp:lastModifiedBy>
  <cp:lastPrinted>2018-11-17T11:44:16Z</cp:lastPrinted>
  <dcterms:created xsi:type="dcterms:W3CDTF">2016-10-28T20:01:22Z</dcterms:created>
  <dcterms:modified xsi:type="dcterms:W3CDTF">2020-01-17T16:31:18Z</dcterms:modified>
</cp:coreProperties>
</file>