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m Drury\Documents\CAMBRIDGE\CCBC\CCBC Treasurer\21-22\"/>
    </mc:Choice>
  </mc:AlternateContent>
  <xr:revisionPtr revIDLastSave="0" documentId="13_ncr:1_{869F92C8-865D-4897-96F5-093AE31534C0}" xr6:coauthVersionLast="47" xr6:coauthVersionMax="47" xr10:uidLastSave="{00000000-0000-0000-0000-000000000000}"/>
  <bookViews>
    <workbookView xWindow="28680" yWindow="-120" windowWidth="29040" windowHeight="15840" tabRatio="750" xr2:uid="{00000000-000D-0000-FFFF-FFFF00000000}"/>
  </bookViews>
  <sheets>
    <sheet name="2020-2021 Current Account" sheetId="1" r:id="rId1"/>
    <sheet name="Report" sheetId="2" r:id="rId2"/>
    <sheet name="JCR Budget" sheetId="3" r:id="rId3"/>
    <sheet name="Mich20 Subs" sheetId="4" r:id="rId4"/>
    <sheet name="Easter21 Subs" sheetId="8" r:id="rId5"/>
    <sheet name="Training Camp 2020" sheetId="6" r:id="rId6"/>
  </sheets>
  <definedNames>
    <definedName name="_xlnm._FilterDatabase" localSheetId="0" hidden="1">'2020-2021 Current Account'!$U$1:$U$164</definedName>
    <definedName name="_xlnm._FilterDatabase" localSheetId="5" hidden="1">'Training Camp 2020'!$N$2:$N$1048321</definedName>
    <definedName name="Account_table">'2020-2021 Current Account'!$H$2:$AI$6</definedName>
    <definedName name="Capital_Account_Balance">'2020-2021 Current Account'!$C$5</definedName>
    <definedName name="Current_account_balance">'2020-2021 Current Account'!$C$3</definedName>
    <definedName name="exchange_rate">#REF!</definedName>
    <definedName name="Latest_Capital_Balance">'2020-2021 Current Account'!$C$6</definedName>
    <definedName name="Latest_Current_Balance">'2020-2021 Current Account'!$C$4</definedName>
    <definedName name="_xlnm.Print_Area" localSheetId="1">Report!$A$1:$F$49</definedName>
    <definedName name="uncashed_cheques">'2020-2021 Current Account'!$C$7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7" i="8" l="1"/>
  <c r="B21" i="2"/>
  <c r="D91" i="4"/>
  <c r="AI3" i="1" l="1"/>
  <c r="AH3" i="1"/>
  <c r="AG3" i="1"/>
  <c r="AF3" i="1"/>
  <c r="AE3" i="1"/>
  <c r="AD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B14" i="2" l="1"/>
  <c r="B13" i="2"/>
  <c r="F22" i="1"/>
  <c r="G22" i="1"/>
  <c r="F23" i="1"/>
  <c r="G23" i="1"/>
  <c r="F24" i="1"/>
  <c r="G24" i="1"/>
  <c r="F25" i="1"/>
  <c r="G25" i="1"/>
  <c r="F26" i="1"/>
  <c r="G26" i="1"/>
  <c r="F27" i="1"/>
  <c r="G27" i="1"/>
  <c r="F28" i="1"/>
  <c r="G28" i="1"/>
  <c r="F29" i="1"/>
  <c r="G29" i="1"/>
  <c r="F30" i="1"/>
  <c r="G30" i="1"/>
  <c r="F31" i="1"/>
  <c r="G31" i="1"/>
  <c r="F32" i="1"/>
  <c r="G32" i="1"/>
  <c r="F33" i="1"/>
  <c r="G33" i="1"/>
  <c r="F34" i="1"/>
  <c r="G34" i="1"/>
  <c r="F35" i="1"/>
  <c r="G35" i="1"/>
  <c r="F36" i="1"/>
  <c r="G36" i="1"/>
  <c r="F37" i="1"/>
  <c r="G37" i="1"/>
  <c r="F38" i="1"/>
  <c r="G38" i="1"/>
  <c r="F39" i="1"/>
  <c r="G39" i="1"/>
  <c r="F40" i="1"/>
  <c r="G40" i="1"/>
  <c r="F41" i="1"/>
  <c r="G41" i="1"/>
  <c r="F42" i="1"/>
  <c r="G42" i="1"/>
  <c r="F43" i="1"/>
  <c r="G43" i="1"/>
  <c r="F44" i="1"/>
  <c r="G44" i="1"/>
  <c r="F45" i="1"/>
  <c r="G45" i="1"/>
  <c r="F46" i="1"/>
  <c r="G46" i="1"/>
  <c r="F47" i="1"/>
  <c r="G47" i="1"/>
  <c r="F48" i="1"/>
  <c r="G48" i="1"/>
  <c r="F49" i="1"/>
  <c r="G49" i="1"/>
  <c r="F50" i="1"/>
  <c r="G50" i="1"/>
  <c r="F51" i="1"/>
  <c r="G51" i="1"/>
  <c r="F52" i="1"/>
  <c r="G52" i="1"/>
  <c r="F53" i="1"/>
  <c r="G53" i="1"/>
  <c r="F54" i="1"/>
  <c r="G54" i="1"/>
  <c r="F55" i="1"/>
  <c r="G55" i="1"/>
  <c r="F56" i="1"/>
  <c r="G56" i="1"/>
  <c r="F57" i="1"/>
  <c r="G57" i="1"/>
  <c r="F58" i="1"/>
  <c r="G58" i="1"/>
  <c r="F59" i="1"/>
  <c r="G59" i="1"/>
  <c r="F60" i="1"/>
  <c r="G60" i="1"/>
  <c r="F61" i="1"/>
  <c r="G61" i="1"/>
  <c r="F62" i="1"/>
  <c r="G62" i="1"/>
  <c r="F63" i="1"/>
  <c r="G63" i="1"/>
  <c r="F64" i="1"/>
  <c r="G64" i="1"/>
  <c r="F65" i="1"/>
  <c r="G65" i="1"/>
  <c r="F66" i="1"/>
  <c r="G66" i="1"/>
  <c r="F67" i="1"/>
  <c r="G67" i="1"/>
  <c r="F68" i="1"/>
  <c r="G68" i="1"/>
  <c r="F69" i="1"/>
  <c r="G69" i="1"/>
  <c r="F70" i="1"/>
  <c r="G70" i="1"/>
  <c r="F71" i="1"/>
  <c r="G71" i="1"/>
  <c r="F72" i="1"/>
  <c r="G72" i="1"/>
  <c r="F73" i="1"/>
  <c r="G73" i="1"/>
  <c r="F74" i="1"/>
  <c r="G74" i="1"/>
  <c r="F75" i="1"/>
  <c r="G75" i="1"/>
  <c r="F76" i="1"/>
  <c r="G76" i="1"/>
  <c r="F77" i="1"/>
  <c r="G77" i="1"/>
  <c r="F78" i="1"/>
  <c r="G78" i="1"/>
  <c r="F79" i="1"/>
  <c r="G79" i="1"/>
  <c r="F80" i="1"/>
  <c r="G80" i="1"/>
  <c r="F81" i="1"/>
  <c r="G81" i="1"/>
  <c r="F82" i="1"/>
  <c r="G82" i="1"/>
  <c r="F83" i="1"/>
  <c r="G83" i="1"/>
  <c r="F84" i="1"/>
  <c r="G84" i="1"/>
  <c r="F85" i="1"/>
  <c r="G85" i="1"/>
  <c r="F86" i="1"/>
  <c r="G86" i="1"/>
  <c r="F87" i="1"/>
  <c r="G87" i="1"/>
  <c r="F88" i="1"/>
  <c r="G88" i="1"/>
  <c r="F89" i="1"/>
  <c r="G89" i="1"/>
  <c r="F90" i="1"/>
  <c r="G90" i="1"/>
  <c r="F91" i="1"/>
  <c r="G91" i="1"/>
  <c r="F92" i="1"/>
  <c r="G92" i="1"/>
  <c r="F93" i="1"/>
  <c r="G93" i="1"/>
  <c r="F94" i="1"/>
  <c r="G94" i="1"/>
  <c r="F95" i="1"/>
  <c r="G95" i="1"/>
  <c r="F96" i="1"/>
  <c r="G96" i="1"/>
  <c r="F97" i="1"/>
  <c r="G97" i="1"/>
  <c r="F98" i="1"/>
  <c r="G98" i="1"/>
  <c r="F99" i="1"/>
  <c r="G99" i="1"/>
  <c r="F100" i="1"/>
  <c r="G100" i="1"/>
  <c r="F101" i="1"/>
  <c r="G101" i="1"/>
  <c r="F102" i="1"/>
  <c r="G102" i="1"/>
  <c r="F103" i="1"/>
  <c r="G103" i="1"/>
  <c r="F104" i="1"/>
  <c r="G104" i="1"/>
  <c r="F105" i="1"/>
  <c r="G105" i="1"/>
  <c r="F106" i="1"/>
  <c r="G106" i="1"/>
  <c r="F107" i="1"/>
  <c r="G107" i="1"/>
  <c r="F108" i="1"/>
  <c r="G108" i="1"/>
  <c r="F109" i="1"/>
  <c r="G109" i="1"/>
  <c r="F110" i="1"/>
  <c r="G110" i="1"/>
  <c r="F111" i="1"/>
  <c r="G111" i="1"/>
  <c r="F112" i="1"/>
  <c r="G112" i="1"/>
  <c r="F113" i="1"/>
  <c r="G113" i="1"/>
  <c r="F114" i="1"/>
  <c r="G114" i="1"/>
  <c r="F115" i="1"/>
  <c r="G115" i="1"/>
  <c r="F116" i="1"/>
  <c r="G116" i="1"/>
  <c r="F117" i="1"/>
  <c r="G117" i="1"/>
  <c r="F118" i="1"/>
  <c r="G118" i="1"/>
  <c r="F119" i="1"/>
  <c r="G119" i="1"/>
  <c r="F120" i="1"/>
  <c r="G120" i="1"/>
  <c r="F121" i="1"/>
  <c r="G121" i="1"/>
  <c r="F122" i="1"/>
  <c r="G122" i="1"/>
  <c r="F123" i="1"/>
  <c r="G123" i="1"/>
  <c r="F124" i="1"/>
  <c r="G124" i="1"/>
  <c r="F125" i="1"/>
  <c r="G125" i="1"/>
  <c r="F126" i="1"/>
  <c r="G126" i="1"/>
  <c r="F127" i="1"/>
  <c r="G127" i="1"/>
  <c r="F128" i="1"/>
  <c r="G128" i="1"/>
  <c r="F129" i="1"/>
  <c r="G129" i="1"/>
  <c r="F130" i="1"/>
  <c r="G130" i="1"/>
  <c r="F131" i="1"/>
  <c r="G131" i="1"/>
  <c r="F132" i="1"/>
  <c r="G132" i="1"/>
  <c r="F133" i="1"/>
  <c r="G133" i="1"/>
  <c r="F134" i="1"/>
  <c r="G134" i="1"/>
  <c r="F135" i="1"/>
  <c r="G135" i="1"/>
  <c r="F136" i="1"/>
  <c r="G136" i="1"/>
  <c r="F137" i="1"/>
  <c r="G137" i="1"/>
  <c r="F138" i="1"/>
  <c r="G138" i="1"/>
  <c r="F139" i="1"/>
  <c r="G139" i="1"/>
  <c r="F140" i="1"/>
  <c r="G140" i="1"/>
  <c r="F141" i="1"/>
  <c r="G141" i="1"/>
  <c r="F142" i="1"/>
  <c r="G142" i="1"/>
  <c r="F143" i="1"/>
  <c r="G143" i="1"/>
  <c r="F144" i="1"/>
  <c r="G144" i="1"/>
  <c r="F145" i="1"/>
  <c r="G145" i="1"/>
  <c r="F146" i="1"/>
  <c r="G146" i="1"/>
  <c r="F147" i="1"/>
  <c r="G147" i="1"/>
  <c r="F148" i="1"/>
  <c r="G148" i="1"/>
  <c r="F149" i="1"/>
  <c r="G149" i="1"/>
  <c r="F150" i="1"/>
  <c r="G150" i="1"/>
  <c r="F151" i="1"/>
  <c r="G151" i="1"/>
  <c r="F152" i="1"/>
  <c r="G152" i="1"/>
  <c r="F153" i="1"/>
  <c r="G153" i="1"/>
  <c r="F154" i="1"/>
  <c r="G154" i="1"/>
  <c r="F155" i="1"/>
  <c r="G155" i="1"/>
  <c r="F156" i="1"/>
  <c r="G156" i="1"/>
  <c r="F157" i="1"/>
  <c r="G157" i="1"/>
  <c r="F158" i="1"/>
  <c r="G158" i="1"/>
  <c r="F159" i="1"/>
  <c r="G159" i="1"/>
  <c r="F160" i="1"/>
  <c r="G160" i="1"/>
  <c r="F161" i="1"/>
  <c r="G161" i="1"/>
  <c r="F162" i="1"/>
  <c r="G162" i="1"/>
  <c r="F163" i="1"/>
  <c r="G163" i="1"/>
  <c r="F164" i="1"/>
  <c r="G164" i="1"/>
  <c r="B20" i="2" l="1"/>
  <c r="C14" i="2" l="1"/>
  <c r="C13" i="2"/>
  <c r="C10" i="2"/>
  <c r="C16" i="2" l="1"/>
  <c r="C7" i="1" l="1"/>
  <c r="G10" i="1" l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F10" i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B3" i="3" l="1"/>
  <c r="E6" i="2"/>
  <c r="C2" i="1"/>
  <c r="B22" i="2"/>
  <c r="B23" i="2"/>
  <c r="B24" i="2"/>
  <c r="B35" i="2"/>
  <c r="B10" i="2" l="1"/>
  <c r="B16" i="2" s="1"/>
  <c r="B26" i="2"/>
  <c r="C6" i="1" l="1"/>
  <c r="B3" i="2" s="1"/>
  <c r="C35" i="2"/>
  <c r="C6" i="3"/>
  <c r="C30" i="2"/>
  <c r="O5" i="1"/>
  <c r="W6" i="1"/>
  <c r="C42" i="2"/>
  <c r="AB5" i="1"/>
  <c r="J5" i="1"/>
  <c r="A16" i="3"/>
  <c r="C16" i="3" s="1"/>
  <c r="AK4" i="1"/>
  <c r="AH6" i="1"/>
  <c r="B39" i="3"/>
  <c r="AE5" i="1"/>
  <c r="H5" i="1"/>
  <c r="E1" i="1"/>
  <c r="C1" i="1"/>
  <c r="AC7" i="1"/>
  <c r="B30" i="2"/>
  <c r="B29" i="2"/>
  <c r="B31" i="2"/>
  <c r="B32" i="2"/>
  <c r="B33" i="2"/>
  <c r="B34" i="2"/>
  <c r="B36" i="2"/>
  <c r="B37" i="2"/>
  <c r="B38" i="2"/>
  <c r="B39" i="2"/>
  <c r="B40" i="2"/>
  <c r="B41" i="2"/>
  <c r="B42" i="2"/>
  <c r="B43" i="2"/>
  <c r="B44" i="2"/>
  <c r="E53" i="3"/>
  <c r="E32" i="3"/>
  <c r="A10" i="3"/>
  <c r="C10" i="3" s="1"/>
  <c r="A47" i="3"/>
  <c r="C47" i="3" s="1"/>
  <c r="A49" i="3"/>
  <c r="C49" i="3" s="1"/>
  <c r="A50" i="3"/>
  <c r="A51" i="3"/>
  <c r="A48" i="3"/>
  <c r="A42" i="3"/>
  <c r="E44" i="3"/>
  <c r="E55" i="3"/>
  <c r="A17" i="3"/>
  <c r="C17" i="3" s="1"/>
  <c r="A18" i="3"/>
  <c r="C18" i="3" s="1"/>
  <c r="A19" i="3"/>
  <c r="C19" i="3" s="1"/>
  <c r="A20" i="3"/>
  <c r="A21" i="3"/>
  <c r="C21" i="3" s="1"/>
  <c r="A22" i="3"/>
  <c r="C22" i="3" s="1"/>
  <c r="A23" i="3"/>
  <c r="C23" i="3" s="1"/>
  <c r="A24" i="3"/>
  <c r="C24" i="3" s="1"/>
  <c r="A25" i="3"/>
  <c r="C25" i="3" s="1"/>
  <c r="A26" i="3"/>
  <c r="C26" i="3" s="1"/>
  <c r="A27" i="3"/>
  <c r="C27" i="3" s="1"/>
  <c r="A28" i="3"/>
  <c r="A29" i="3"/>
  <c r="C29" i="3" s="1"/>
  <c r="A30" i="3"/>
  <c r="C30" i="3" s="1"/>
  <c r="A32" i="3"/>
  <c r="A15" i="3"/>
  <c r="C15" i="3" s="1"/>
  <c r="A7" i="3"/>
  <c r="A9" i="3"/>
  <c r="C9" i="3" s="1"/>
  <c r="AG5" i="1"/>
  <c r="AA5" i="1"/>
  <c r="E12" i="3"/>
  <c r="E34" i="3" s="1"/>
  <c r="C4" i="1" l="1"/>
  <c r="C20" i="2"/>
  <c r="V6" i="1"/>
  <c r="N5" i="1"/>
  <c r="B7" i="3"/>
  <c r="B27" i="3"/>
  <c r="B23" i="3"/>
  <c r="J6" i="1"/>
  <c r="AD5" i="1"/>
  <c r="B21" i="3"/>
  <c r="Z5" i="1"/>
  <c r="B48" i="3"/>
  <c r="I6" i="1"/>
  <c r="S5" i="1"/>
  <c r="S6" i="1"/>
  <c r="E35" i="2" s="1"/>
  <c r="I5" i="1"/>
  <c r="B28" i="3"/>
  <c r="V5" i="1"/>
  <c r="D38" i="2" s="1"/>
  <c r="B24" i="3"/>
  <c r="AF6" i="1"/>
  <c r="L5" i="1"/>
  <c r="C24" i="2"/>
  <c r="C21" i="2"/>
  <c r="D43" i="2"/>
  <c r="AH5" i="1"/>
  <c r="T5" i="1"/>
  <c r="C36" i="2"/>
  <c r="B42" i="3"/>
  <c r="C42" i="3" s="1"/>
  <c r="C44" i="3" s="1"/>
  <c r="B50" i="3"/>
  <c r="AD6" i="1"/>
  <c r="Y5" i="1"/>
  <c r="C41" i="2"/>
  <c r="K5" i="1"/>
  <c r="C23" i="2"/>
  <c r="K6" i="1"/>
  <c r="B9" i="3"/>
  <c r="B15" i="3"/>
  <c r="M6" i="1"/>
  <c r="Y6" i="1"/>
  <c r="M5" i="1"/>
  <c r="T6" i="1"/>
  <c r="B19" i="3"/>
  <c r="C29" i="2"/>
  <c r="B22" i="3"/>
  <c r="D44" i="2"/>
  <c r="C38" i="2"/>
  <c r="B26" i="3"/>
  <c r="Q6" i="1"/>
  <c r="E33" i="2" s="1"/>
  <c r="C33" i="2"/>
  <c r="Q5" i="1"/>
  <c r="AI5" i="1"/>
  <c r="B51" i="3"/>
  <c r="B29" i="3"/>
  <c r="AI6" i="1"/>
  <c r="L6" i="1"/>
  <c r="H6" i="1"/>
  <c r="P5" i="1"/>
  <c r="D32" i="2" s="1"/>
  <c r="B18" i="3"/>
  <c r="C32" i="2"/>
  <c r="B10" i="3"/>
  <c r="P6" i="1"/>
  <c r="O6" i="1"/>
  <c r="C48" i="3"/>
  <c r="C53" i="3" s="1"/>
  <c r="AF5" i="1"/>
  <c r="AE6" i="1"/>
  <c r="B47" i="3"/>
  <c r="AG6" i="1"/>
  <c r="B49" i="3"/>
  <c r="B6" i="3"/>
  <c r="C22" i="2"/>
  <c r="B8" i="3"/>
  <c r="C44" i="2"/>
  <c r="B30" i="3"/>
  <c r="AB6" i="1"/>
  <c r="X5" i="1"/>
  <c r="D40" i="2" s="1"/>
  <c r="C40" i="2"/>
  <c r="X6" i="1"/>
  <c r="C37" i="2"/>
  <c r="U5" i="1"/>
  <c r="U6" i="1"/>
  <c r="B20" i="3"/>
  <c r="C34" i="2"/>
  <c r="R6" i="1"/>
  <c r="R5" i="1"/>
  <c r="Z6" i="1"/>
  <c r="E42" i="2" s="1"/>
  <c r="E39" i="2"/>
  <c r="C43" i="2"/>
  <c r="B16" i="3"/>
  <c r="AA6" i="1"/>
  <c r="B25" i="3"/>
  <c r="C39" i="2"/>
  <c r="N6" i="1"/>
  <c r="W5" i="1"/>
  <c r="D31" i="2"/>
  <c r="C31" i="2"/>
  <c r="B17" i="3"/>
  <c r="C32" i="3"/>
  <c r="B46" i="2"/>
  <c r="B47" i="2" s="1"/>
  <c r="C12" i="3"/>
  <c r="C26" i="2" l="1"/>
  <c r="D30" i="2"/>
  <c r="E38" i="2"/>
  <c r="D42" i="2"/>
  <c r="D33" i="2"/>
  <c r="D35" i="2"/>
  <c r="C55" i="3"/>
  <c r="D41" i="2"/>
  <c r="B44" i="3"/>
  <c r="D36" i="2"/>
  <c r="D37" i="2"/>
  <c r="E32" i="2"/>
  <c r="E44" i="2"/>
  <c r="E36" i="2"/>
  <c r="E41" i="2"/>
  <c r="D29" i="2"/>
  <c r="E29" i="2"/>
  <c r="B53" i="3"/>
  <c r="B12" i="3"/>
  <c r="B32" i="3"/>
  <c r="C46" i="2"/>
  <c r="D34" i="2"/>
  <c r="E37" i="2"/>
  <c r="E40" i="2"/>
  <c r="E31" i="2"/>
  <c r="E34" i="2"/>
  <c r="E30" i="2"/>
  <c r="E43" i="2"/>
  <c r="D39" i="2"/>
  <c r="C34" i="3"/>
  <c r="C47" i="2" l="1"/>
  <c r="C48" i="2"/>
  <c r="E46" i="2"/>
  <c r="B55" i="3"/>
  <c r="B56" i="3" s="1"/>
  <c r="B34" i="3"/>
  <c r="B2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 Drury</author>
  </authors>
  <commentList>
    <comment ref="B7" authorId="0" shapeId="0" xr:uid="{79E55E5C-CE36-447F-B262-F3D166653667}">
      <text>
        <r>
          <rPr>
            <b/>
            <sz val="9"/>
            <color indexed="81"/>
            <rFont val="Tahoma"/>
            <charset val="1"/>
          </rPr>
          <t>Sam Drury:</t>
        </r>
        <r>
          <rPr>
            <sz val="9"/>
            <color indexed="81"/>
            <rFont val="Tahoma"/>
            <charset val="1"/>
          </rPr>
          <t xml:space="preserve">
This is pretty much never used</t>
        </r>
      </text>
    </comment>
  </commentList>
</comments>
</file>

<file path=xl/sharedStrings.xml><?xml version="1.0" encoding="utf-8"?>
<sst xmlns="http://schemas.openxmlformats.org/spreadsheetml/2006/main" count="629" uniqueCount="397">
  <si>
    <t>£200 cash</t>
  </si>
  <si>
    <t>Current account</t>
  </si>
  <si>
    <t>Capital account</t>
  </si>
  <si>
    <t xml:space="preserve">Last updated: </t>
  </si>
  <si>
    <t>Grant from capital</t>
  </si>
  <si>
    <t>Club Subs</t>
  </si>
  <si>
    <t>Equipment hire</t>
  </si>
  <si>
    <t>Sponsorship</t>
  </si>
  <si>
    <t>Bank charges</t>
  </si>
  <si>
    <t>Insurance</t>
  </si>
  <si>
    <t>Membership</t>
  </si>
  <si>
    <t>Maintenance and Boat Refurb</t>
  </si>
  <si>
    <t>Race entry</t>
  </si>
  <si>
    <t>Transport</t>
  </si>
  <si>
    <t>Training camp</t>
  </si>
  <si>
    <t>Training</t>
  </si>
  <si>
    <t>Coaching</t>
  </si>
  <si>
    <t>Fines</t>
  </si>
  <si>
    <t>Ents</t>
  </si>
  <si>
    <t>Freshers/BBQ</t>
  </si>
  <si>
    <t>Misc</t>
  </si>
  <si>
    <t>Signage</t>
  </si>
  <si>
    <t>Kit</t>
  </si>
  <si>
    <t>Contingency</t>
  </si>
  <si>
    <t>Paid in cash</t>
  </si>
  <si>
    <t>Donations</t>
  </si>
  <si>
    <t>Grant to current</t>
  </si>
  <si>
    <t>New boat</t>
  </si>
  <si>
    <t>New blades</t>
  </si>
  <si>
    <t>Other new kit</t>
  </si>
  <si>
    <t>CA contingency</t>
  </si>
  <si>
    <t>Total spent</t>
  </si>
  <si>
    <t>Budget</t>
  </si>
  <si>
    <t>Budget used</t>
  </si>
  <si>
    <t>Remaining</t>
  </si>
  <si>
    <t>Total value of uncashed cheques:</t>
  </si>
  <si>
    <t>Total cash with Treasurer</t>
  </si>
  <si>
    <t>positive is paid out, -ve is paid in</t>
  </si>
  <si>
    <t>Date</t>
  </si>
  <si>
    <t>Name</t>
  </si>
  <si>
    <t>Transfer type</t>
  </si>
  <si>
    <t>Paid</t>
  </si>
  <si>
    <t>Amount</t>
  </si>
  <si>
    <t>Current balance</t>
  </si>
  <si>
    <t>Capital balance</t>
  </si>
  <si>
    <t>JCR</t>
  </si>
  <si>
    <t>Subs</t>
  </si>
  <si>
    <t>Maintenance</t>
  </si>
  <si>
    <t>Check</t>
  </si>
  <si>
    <t>Notes</t>
  </si>
  <si>
    <t>Social Account</t>
  </si>
  <si>
    <t xml:space="preserve">Updated: </t>
  </si>
  <si>
    <t>Comments</t>
  </si>
  <si>
    <t>INCOME</t>
  </si>
  <si>
    <t>Total</t>
  </si>
  <si>
    <t>Budget left</t>
  </si>
  <si>
    <t>EXPENDITURE</t>
  </si>
  <si>
    <t>T</t>
  </si>
  <si>
    <t>Capital Account</t>
  </si>
  <si>
    <t>CURRENT ACCOUNT 18-19</t>
  </si>
  <si>
    <t>ACTUAL Opening Balance</t>
  </si>
  <si>
    <t>YTD</t>
  </si>
  <si>
    <t>Year Projected Total for Oct 18/ Sept 19</t>
  </si>
  <si>
    <t>Budget 1st Sept 2019 -31st August 2020</t>
  </si>
  <si>
    <t>Grant from Capital</t>
  </si>
  <si>
    <t>NET CASHFLOW</t>
  </si>
  <si>
    <t>ACTUAL Closing Balance</t>
  </si>
  <si>
    <t>PROJECTED CAPITAL ACCOUNT 13-14</t>
  </si>
  <si>
    <t>Year Projected Total for Sept 14/ Sept 15</t>
  </si>
  <si>
    <t>Budget 1st Sept 2015 -31st August 2016</t>
  </si>
  <si>
    <t>Boat purchase this year</t>
  </si>
  <si>
    <t>CLOSING BALANCE</t>
  </si>
  <si>
    <t>yes</t>
  </si>
  <si>
    <t>Bank Charges</t>
  </si>
  <si>
    <t xml:space="preserve">Opening Capital Account Balance: </t>
  </si>
  <si>
    <t>Opening Current Account Balance:</t>
  </si>
  <si>
    <t>Current Account Balance:</t>
  </si>
  <si>
    <t xml:space="preserve">Capital Account Balance: </t>
  </si>
  <si>
    <t>Firstname</t>
  </si>
  <si>
    <t>Surname</t>
  </si>
  <si>
    <t>CRSID</t>
  </si>
  <si>
    <t>Subscription</t>
  </si>
  <si>
    <t>Thomas</t>
  </si>
  <si>
    <t>Adkins</t>
  </si>
  <si>
    <t>ta469</t>
  </si>
  <si>
    <t>Novices</t>
  </si>
  <si>
    <t>Seniors</t>
  </si>
  <si>
    <t>Brennan</t>
  </si>
  <si>
    <t>djb249</t>
  </si>
  <si>
    <t>Robert</t>
  </si>
  <si>
    <t>Cooper</t>
  </si>
  <si>
    <t>rmc87</t>
  </si>
  <si>
    <t>Jakub</t>
  </si>
  <si>
    <t>Dobrowolski</t>
  </si>
  <si>
    <t>jd884</t>
  </si>
  <si>
    <t>Forester</t>
  </si>
  <si>
    <t>vf273</t>
  </si>
  <si>
    <t>Katy</t>
  </si>
  <si>
    <t>Hempson</t>
  </si>
  <si>
    <t>klh76</t>
  </si>
  <si>
    <t>Mary</t>
  </si>
  <si>
    <t>Holmes</t>
  </si>
  <si>
    <t>Kiera</t>
  </si>
  <si>
    <t>Messenger</t>
  </si>
  <si>
    <t>klrm2</t>
  </si>
  <si>
    <t>Ricardas</t>
  </si>
  <si>
    <t>Navickas</t>
  </si>
  <si>
    <t>rn399</t>
  </si>
  <si>
    <t>Osborne</t>
  </si>
  <si>
    <t>mao48</t>
  </si>
  <si>
    <t>Emma</t>
  </si>
  <si>
    <t>Parker</t>
  </si>
  <si>
    <t>ep589</t>
  </si>
  <si>
    <t>Mikesh</t>
  </si>
  <si>
    <t>Patel</t>
  </si>
  <si>
    <t>mkp41</t>
  </si>
  <si>
    <t>Pippa</t>
  </si>
  <si>
    <t>Prendergast-Coates</t>
  </si>
  <si>
    <t>pcmp2</t>
  </si>
  <si>
    <t>Sandra</t>
  </si>
  <si>
    <t>Strahlendorf</t>
  </si>
  <si>
    <t>ss2635</t>
  </si>
  <si>
    <t>Richard</t>
  </si>
  <si>
    <t>Turner</t>
  </si>
  <si>
    <t>rjt87</t>
  </si>
  <si>
    <t>Erin</t>
  </si>
  <si>
    <t>Fitzsimons-West</t>
  </si>
  <si>
    <t>ef408</t>
  </si>
  <si>
    <t>Imogen</t>
  </si>
  <si>
    <t>iaah2</t>
  </si>
  <si>
    <t>David</t>
  </si>
  <si>
    <t>dkk31</t>
  </si>
  <si>
    <t>Herbie</t>
  </si>
  <si>
    <t>Lambden</t>
  </si>
  <si>
    <t>hl520</t>
  </si>
  <si>
    <t>Sammy</t>
  </si>
  <si>
    <t>Mahdi</t>
  </si>
  <si>
    <t>sm2205</t>
  </si>
  <si>
    <t>Tara</t>
  </si>
  <si>
    <t>Tahseen</t>
  </si>
  <si>
    <t>tt396</t>
  </si>
  <si>
    <t>Alex</t>
  </si>
  <si>
    <t>Tocher</t>
  </si>
  <si>
    <t>at802</t>
  </si>
  <si>
    <t>Abbie</t>
  </si>
  <si>
    <t>Wright</t>
  </si>
  <si>
    <t>arw91</t>
  </si>
  <si>
    <t>Ben</t>
  </si>
  <si>
    <t>Zandonati</t>
  </si>
  <si>
    <t>baz23</t>
  </si>
  <si>
    <t>Mateo</t>
  </si>
  <si>
    <t>Hoare</t>
  </si>
  <si>
    <t>mph55</t>
  </si>
  <si>
    <t>James</t>
  </si>
  <si>
    <t>Proudfoot</t>
  </si>
  <si>
    <t>jp809</t>
  </si>
  <si>
    <t>Yale</t>
  </si>
  <si>
    <t>mjby2</t>
  </si>
  <si>
    <t>Needed for cashflow</t>
  </si>
  <si>
    <t>Account Activities</t>
  </si>
  <si>
    <t>CURRENT ACCOUNT INCOME</t>
  </si>
  <si>
    <t>CURRENT ACCOUNT EXPENDITURE</t>
  </si>
  <si>
    <t>Income/ Expenditure</t>
  </si>
  <si>
    <t>Budgeted through capital, paid from current</t>
  </si>
  <si>
    <t>2020/21 Budget</t>
  </si>
  <si>
    <t xml:space="preserve">Rachel </t>
  </si>
  <si>
    <t>rka33</t>
  </si>
  <si>
    <t xml:space="preserve">Laura </t>
  </si>
  <si>
    <t>AlYousif</t>
  </si>
  <si>
    <t>la459</t>
  </si>
  <si>
    <t xml:space="preserve">Hannah </t>
  </si>
  <si>
    <t>Antonellis</t>
  </si>
  <si>
    <t>hja32</t>
  </si>
  <si>
    <t xml:space="preserve">Sophia </t>
  </si>
  <si>
    <t>Ashroff</t>
  </si>
  <si>
    <t>sa2022</t>
  </si>
  <si>
    <t>Amelia</t>
  </si>
  <si>
    <t>Blackwell</t>
  </si>
  <si>
    <t>abcsb2</t>
  </si>
  <si>
    <t>Martin</t>
  </si>
  <si>
    <t>Brogaard</t>
  </si>
  <si>
    <t>Mtb56</t>
  </si>
  <si>
    <t xml:space="preserve">Anna </t>
  </si>
  <si>
    <t>Champion</t>
  </si>
  <si>
    <t>arc94</t>
  </si>
  <si>
    <t xml:space="preserve">Jerroy Wei Jie </t>
  </si>
  <si>
    <t>Chang</t>
  </si>
  <si>
    <t>jc2196</t>
  </si>
  <si>
    <t xml:space="preserve">Caleb </t>
  </si>
  <si>
    <t>Cole</t>
  </si>
  <si>
    <t>cbc36</t>
  </si>
  <si>
    <t>Alexandru-Nichita</t>
  </si>
  <si>
    <t>Costea</t>
  </si>
  <si>
    <t>anc50</t>
  </si>
  <si>
    <t xml:space="preserve">Eebbaa </t>
  </si>
  <si>
    <t>Elfneh</t>
  </si>
  <si>
    <t>ee316</t>
  </si>
  <si>
    <t xml:space="preserve">Aramish </t>
  </si>
  <si>
    <t>Fatima</t>
  </si>
  <si>
    <t>af686</t>
  </si>
  <si>
    <t xml:space="preserve">Vincent </t>
  </si>
  <si>
    <t xml:space="preserve">Caitlyn </t>
  </si>
  <si>
    <t>Furley</t>
  </si>
  <si>
    <t>cf525</t>
  </si>
  <si>
    <t xml:space="preserve">Yash </t>
  </si>
  <si>
    <t>Gaikwad</t>
  </si>
  <si>
    <t>ysg22</t>
  </si>
  <si>
    <t xml:space="preserve">Cybi </t>
  </si>
  <si>
    <t>Gautam</t>
  </si>
  <si>
    <t>ckg27</t>
  </si>
  <si>
    <t xml:space="preserve">Tobias Gerrard-Anderson </t>
  </si>
  <si>
    <t xml:space="preserve">Gerrard-Anderson </t>
  </si>
  <si>
    <t xml:space="preserve">Tgg27 </t>
  </si>
  <si>
    <t>Abhimanyu</t>
  </si>
  <si>
    <t>Gowda</t>
  </si>
  <si>
    <t>ag2166</t>
  </si>
  <si>
    <t xml:space="preserve">Jin Xi </t>
  </si>
  <si>
    <t>Ho</t>
  </si>
  <si>
    <t>jxh21</t>
  </si>
  <si>
    <t xml:space="preserve">Benji </t>
  </si>
  <si>
    <t>Holland</t>
  </si>
  <si>
    <t>bh513</t>
  </si>
  <si>
    <t>ajh298</t>
  </si>
  <si>
    <t>Mira</t>
  </si>
  <si>
    <t>Howard</t>
  </si>
  <si>
    <t>mth53</t>
  </si>
  <si>
    <t>Hunter</t>
  </si>
  <si>
    <t>efh32</t>
  </si>
  <si>
    <t xml:space="preserve">Lucy </t>
  </si>
  <si>
    <t>Ivey</t>
  </si>
  <si>
    <t>li247</t>
  </si>
  <si>
    <t xml:space="preserve">Eero </t>
  </si>
  <si>
    <t>Jääskeläinen</t>
  </si>
  <si>
    <t>esj30</t>
  </si>
  <si>
    <t>Juel</t>
  </si>
  <si>
    <t>rej42</t>
  </si>
  <si>
    <t>Fergus</t>
  </si>
  <si>
    <t>Kirman</t>
  </si>
  <si>
    <t>fpk24</t>
  </si>
  <si>
    <t>Kacper</t>
  </si>
  <si>
    <t>Koleda</t>
  </si>
  <si>
    <t>ksk50</t>
  </si>
  <si>
    <t xml:space="preserve">Lizaveta </t>
  </si>
  <si>
    <t>Komissarova</t>
  </si>
  <si>
    <t>yk386</t>
  </si>
  <si>
    <t xml:space="preserve">Zoe </t>
  </si>
  <si>
    <t>Kwatra</t>
  </si>
  <si>
    <t>zsk21</t>
  </si>
  <si>
    <t xml:space="preserve">Moses </t>
  </si>
  <si>
    <t>Law</t>
  </si>
  <si>
    <t>mzkl2</t>
  </si>
  <si>
    <t xml:space="preserve">Oli </t>
  </si>
  <si>
    <t>Lewis</t>
  </si>
  <si>
    <t>oel23</t>
  </si>
  <si>
    <t xml:space="preserve">Lisa </t>
  </si>
  <si>
    <t xml:space="preserve">Lucini </t>
  </si>
  <si>
    <t>lml51</t>
  </si>
  <si>
    <t>Macadam</t>
  </si>
  <si>
    <t>slpm2</t>
  </si>
  <si>
    <t xml:space="preserve">Thai-Catherine </t>
  </si>
  <si>
    <t>Matthews</t>
  </si>
  <si>
    <t>tcm36</t>
  </si>
  <si>
    <t>Camille</t>
  </si>
  <si>
    <t>McCarthy</t>
  </si>
  <si>
    <t>cm2086</t>
  </si>
  <si>
    <t xml:space="preserve">Tom </t>
  </si>
  <si>
    <t>McManamon</t>
  </si>
  <si>
    <t>tdm38</t>
  </si>
  <si>
    <t xml:space="preserve">Oliver </t>
  </si>
  <si>
    <t>Norbury</t>
  </si>
  <si>
    <t>ojrn2</t>
  </si>
  <si>
    <t xml:space="preserve">Cicely </t>
  </si>
  <si>
    <t>Norman</t>
  </si>
  <si>
    <t>can35</t>
  </si>
  <si>
    <t xml:space="preserve">Corinne </t>
  </si>
  <si>
    <t>Novell</t>
  </si>
  <si>
    <t>cen40</t>
  </si>
  <si>
    <t xml:space="preserve">Felix </t>
  </si>
  <si>
    <t>Opolka</t>
  </si>
  <si>
    <t>flo23</t>
  </si>
  <si>
    <t xml:space="preserve">Andrea </t>
  </si>
  <si>
    <t>Ortega Segundo</t>
  </si>
  <si>
    <t>ao484</t>
  </si>
  <si>
    <t xml:space="preserve">Orestis </t>
  </si>
  <si>
    <t>Paschalis</t>
  </si>
  <si>
    <t>Op290</t>
  </si>
  <si>
    <t>Ardon Moiz</t>
  </si>
  <si>
    <t>Pillay</t>
  </si>
  <si>
    <t>amp214</t>
  </si>
  <si>
    <t xml:space="preserve">Caitlin Eve </t>
  </si>
  <si>
    <t>Price</t>
  </si>
  <si>
    <t>cep69</t>
  </si>
  <si>
    <t xml:space="preserve">Carmelo </t>
  </si>
  <si>
    <t>Qin</t>
  </si>
  <si>
    <t>zq226</t>
  </si>
  <si>
    <t xml:space="preserve">Morgan </t>
  </si>
  <si>
    <t>Roberts</t>
  </si>
  <si>
    <t>mr868</t>
  </si>
  <si>
    <t xml:space="preserve">Cassandra </t>
  </si>
  <si>
    <t>Shand</t>
  </si>
  <si>
    <t>cns37</t>
  </si>
  <si>
    <t xml:space="preserve">Sebastian </t>
  </si>
  <si>
    <t>Sielaff</t>
  </si>
  <si>
    <t>ss2788</t>
  </si>
  <si>
    <t xml:space="preserve">Kyle </t>
  </si>
  <si>
    <t>Skinner</t>
  </si>
  <si>
    <t>ks964</t>
  </si>
  <si>
    <t xml:space="preserve">Krzysztof </t>
  </si>
  <si>
    <t>Sosnowski</t>
  </si>
  <si>
    <t>Ks982</t>
  </si>
  <si>
    <t xml:space="preserve">Oliwia </t>
  </si>
  <si>
    <t>Stecko</t>
  </si>
  <si>
    <t>oms31</t>
  </si>
  <si>
    <t xml:space="preserve">Joshua </t>
  </si>
  <si>
    <t>Szarowicz</t>
  </si>
  <si>
    <t>js2592</t>
  </si>
  <si>
    <t xml:space="preserve">Katherine </t>
  </si>
  <si>
    <t>Taylor</t>
  </si>
  <si>
    <t>klt52</t>
  </si>
  <si>
    <t xml:space="preserve">Iiris </t>
  </si>
  <si>
    <t xml:space="preserve">Toom </t>
  </si>
  <si>
    <t>itt23</t>
  </si>
  <si>
    <t xml:space="preserve">Tomi </t>
  </si>
  <si>
    <t>Vamos</t>
  </si>
  <si>
    <t>tv291</t>
  </si>
  <si>
    <t xml:space="preserve">Max-Olivier </t>
  </si>
  <si>
    <t>Van Bastelaer</t>
  </si>
  <si>
    <t>mov22</t>
  </si>
  <si>
    <t xml:space="preserve">Sarah </t>
  </si>
  <si>
    <t>Walton-Smith</t>
  </si>
  <si>
    <t>smw93</t>
  </si>
  <si>
    <t xml:space="preserve">Juliane </t>
  </si>
  <si>
    <t xml:space="preserve">Weller </t>
  </si>
  <si>
    <t>jw2170</t>
  </si>
  <si>
    <t>Christian</t>
  </si>
  <si>
    <t>Wessels</t>
  </si>
  <si>
    <t>cow20</t>
  </si>
  <si>
    <t xml:space="preserve">Leah </t>
  </si>
  <si>
    <t>Wild</t>
  </si>
  <si>
    <t>lw532</t>
  </si>
  <si>
    <t>Dom</t>
  </si>
  <si>
    <t>Kliment</t>
  </si>
  <si>
    <t>Matt</t>
  </si>
  <si>
    <t>Munro</t>
  </si>
  <si>
    <t>mtm61</t>
  </si>
  <si>
    <t>Adam</t>
  </si>
  <si>
    <t>Tiszay</t>
  </si>
  <si>
    <t>at895</t>
  </si>
  <si>
    <t>Max</t>
  </si>
  <si>
    <t>CAPITAL ACCOUNT INCOME</t>
  </si>
  <si>
    <t>CAPITAL ACCOUNT EXPENDITURE</t>
  </si>
  <si>
    <t>Net Total</t>
  </si>
  <si>
    <t>Current Account</t>
  </si>
  <si>
    <t>Accounts Balance Summary</t>
  </si>
  <si>
    <t>Total net income across all accounts</t>
  </si>
  <si>
    <t>COVID - camp didn't happen</t>
  </si>
  <si>
    <t>As of Mar 21</t>
  </si>
  <si>
    <t>College Current</t>
  </si>
  <si>
    <t>Fenner</t>
  </si>
  <si>
    <t>mf718</t>
  </si>
  <si>
    <t>Elisabeth</t>
  </si>
  <si>
    <t>Guest</t>
  </si>
  <si>
    <t>Lucienne</t>
  </si>
  <si>
    <t>Jacobs</t>
  </si>
  <si>
    <t>Jamie</t>
  </si>
  <si>
    <t>McLean</t>
  </si>
  <si>
    <t>Overgaard Wessels</t>
  </si>
  <si>
    <t>Tamas</t>
  </si>
  <si>
    <t>Baig</t>
  </si>
  <si>
    <t>Martin Tekeli</t>
  </si>
  <si>
    <t>Emily</t>
  </si>
  <si>
    <t>Durling</t>
  </si>
  <si>
    <t>Nico</t>
  </si>
  <si>
    <t>Jimenez</t>
  </si>
  <si>
    <t>Gail</t>
  </si>
  <si>
    <t>mhb45</t>
  </si>
  <si>
    <t>Mohammed Hasan</t>
  </si>
  <si>
    <t>mtb56</t>
  </si>
  <si>
    <t>ejd61</t>
  </si>
  <si>
    <t>ntj22</t>
  </si>
  <si>
    <t>gxll2</t>
  </si>
  <si>
    <t>erg43</t>
  </si>
  <si>
    <t>lj370</t>
  </si>
  <si>
    <t>jwm60</t>
  </si>
  <si>
    <t>Miriam Guth subs</t>
  </si>
  <si>
    <t>PC Boat repairs - cox box</t>
  </si>
  <si>
    <t>PC Boat repairs - empacher repair</t>
  </si>
  <si>
    <t>PC Boat repairs - Sir Hans refurb</t>
  </si>
  <si>
    <t>Expecting £642.50 from Mich subs - still not collected, sorry</t>
  </si>
  <si>
    <t>Kate new bike budgeted here</t>
  </si>
  <si>
    <t>(Max Fenner coaching)</t>
  </si>
  <si>
    <t>(Kiera Messenger JGreen party)</t>
  </si>
  <si>
    <t>(Oli o'Brien Jgreen party)</t>
  </si>
  <si>
    <t>(Julie Hogg coaching)</t>
  </si>
  <si>
    <t>(James Proudfoot Jgreen party)</t>
  </si>
  <si>
    <t>(BCD photographer Liam Hardingham)</t>
  </si>
  <si>
    <t>() = taken in last years budget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</si>
</sst>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8" formatCode="&quot;£&quot;#,##0.00;[Red]\-&quot;£&quot;#,##0.00"/>
    <numFmt numFmtId="44" formatCode="_-&quot;£&quot;* #,##0.00_-;\-&quot;£&quot;* #,##0.00_-;_-&quot;£&quot;* &quot;-&quot;??_-;_-@_-"/>
    <numFmt numFmtId="43" formatCode="_-* #,##0.00_-;\-* #,##0.00_-;_-* &quot;-&quot;??_-;_-@_-"/>
    <numFmt numFmtId="164" formatCode="0.00_ ;[Red]\-0.00\ "/>
    <numFmt numFmtId="165" formatCode="#,##0.00_ ;[Red]\-#,##0.00\ "/>
    <numFmt numFmtId="166" formatCode="&quot;£&quot;#,##0.00"/>
    <numFmt numFmtId="167" formatCode="_-[$£-809]* #,##0.00_-;\-[$£-809]* #,##0.00_-;_-[$£-809]* &quot;-&quot;??_-;_-@_-"/>
  </numFmts>
  <fonts count="26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8"/>
      <color indexed="8"/>
      <name val="Calibri"/>
      <family val="2"/>
    </font>
    <font>
      <b/>
      <sz val="8"/>
      <color indexed="8"/>
      <name val="Calibri"/>
      <family val="2"/>
    </font>
    <font>
      <b/>
      <sz val="10"/>
      <color indexed="8"/>
      <name val="Calibri"/>
      <family val="2"/>
    </font>
    <font>
      <sz val="10"/>
      <color indexed="8"/>
      <name val="Calibri"/>
      <family val="2"/>
    </font>
    <font>
      <sz val="10"/>
      <color indexed="10"/>
      <name val="Calibri"/>
      <family val="2"/>
    </font>
    <font>
      <sz val="11"/>
      <color indexed="8"/>
      <name val="Calibri"/>
      <family val="2"/>
    </font>
    <font>
      <sz val="8"/>
      <name val="Calibri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3"/>
      <color indexed="8"/>
      <name val="Calibri"/>
      <family val="2"/>
    </font>
    <font>
      <sz val="13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0"/>
      <color indexed="8"/>
      <name val="Calibri"/>
      <family val="2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i/>
      <sz val="11"/>
      <color theme="1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933FF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3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7" fillId="0" borderId="0" applyFont="0" applyFill="0" applyBorder="0" applyAlignment="0" applyProtection="0"/>
    <xf numFmtId="0" fontId="19" fillId="0" borderId="32" applyNumberFormat="0" applyFill="0" applyAlignment="0" applyProtection="0"/>
    <xf numFmtId="44" fontId="18" fillId="0" borderId="0" applyFont="0" applyFill="0" applyBorder="0" applyAlignment="0" applyProtection="0"/>
  </cellStyleXfs>
  <cellXfs count="280">
    <xf numFmtId="0" fontId="0" fillId="0" borderId="0" xfId="0"/>
    <xf numFmtId="40" fontId="2" fillId="2" borderId="3" xfId="0" applyNumberFormat="1" applyFont="1" applyFill="1" applyBorder="1"/>
    <xf numFmtId="40" fontId="2" fillId="3" borderId="4" xfId="0" applyNumberFormat="1" applyFont="1" applyFill="1" applyBorder="1"/>
    <xf numFmtId="40" fontId="2" fillId="4" borderId="5" xfId="0" applyNumberFormat="1" applyFont="1" applyFill="1" applyBorder="1"/>
    <xf numFmtId="40" fontId="0" fillId="6" borderId="5" xfId="0" applyNumberFormat="1" applyFill="1" applyBorder="1"/>
    <xf numFmtId="40" fontId="0" fillId="4" borderId="7" xfId="0" applyNumberFormat="1" applyFill="1" applyBorder="1"/>
    <xf numFmtId="40" fontId="0" fillId="6" borderId="7" xfId="0" applyNumberFormat="1" applyFill="1" applyBorder="1"/>
    <xf numFmtId="9" fontId="0" fillId="6" borderId="7" xfId="0" applyNumberFormat="1" applyFill="1" applyBorder="1"/>
    <xf numFmtId="9" fontId="0" fillId="4" borderId="7" xfId="0" applyNumberFormat="1" applyFill="1" applyBorder="1"/>
    <xf numFmtId="40" fontId="0" fillId="6" borderId="10" xfId="0" applyNumberFormat="1" applyFill="1" applyBorder="1"/>
    <xf numFmtId="40" fontId="2" fillId="8" borderId="11" xfId="0" applyNumberFormat="1" applyFont="1" applyFill="1" applyBorder="1"/>
    <xf numFmtId="0" fontId="0" fillId="6" borderId="0" xfId="0" applyFill="1"/>
    <xf numFmtId="0" fontId="0" fillId="4" borderId="13" xfId="0" applyFill="1" applyBorder="1"/>
    <xf numFmtId="164" fontId="0" fillId="5" borderId="7" xfId="0" applyNumberFormat="1" applyFill="1" applyBorder="1"/>
    <xf numFmtId="164" fontId="0" fillId="6" borderId="7" xfId="0" applyNumberFormat="1" applyFill="1" applyBorder="1"/>
    <xf numFmtId="164" fontId="4" fillId="9" borderId="16" xfId="0" applyNumberFormat="1" applyFont="1" applyFill="1" applyBorder="1"/>
    <xf numFmtId="164" fontId="4" fillId="9" borderId="15" xfId="0" applyNumberFormat="1" applyFont="1" applyFill="1" applyBorder="1" applyAlignment="1">
      <alignment horizontal="center"/>
    </xf>
    <xf numFmtId="164" fontId="5" fillId="9" borderId="17" xfId="0" applyNumberFormat="1" applyFont="1" applyFill="1" applyBorder="1" applyAlignment="1">
      <alignment horizontal="center"/>
    </xf>
    <xf numFmtId="164" fontId="4" fillId="9" borderId="18" xfId="0" applyNumberFormat="1" applyFont="1" applyFill="1" applyBorder="1" applyAlignment="1">
      <alignment horizontal="center"/>
    </xf>
    <xf numFmtId="164" fontId="4" fillId="9" borderId="21" xfId="0" applyNumberFormat="1" applyFont="1" applyFill="1" applyBorder="1" applyAlignment="1">
      <alignment horizontal="center"/>
    </xf>
    <xf numFmtId="164" fontId="4" fillId="9" borderId="0" xfId="0" applyNumberFormat="1" applyFont="1" applyFill="1"/>
    <xf numFmtId="164" fontId="5" fillId="9" borderId="23" xfId="0" applyNumberFormat="1" applyFont="1" applyFill="1" applyBorder="1" applyAlignment="1">
      <alignment horizontal="center"/>
    </xf>
    <xf numFmtId="164" fontId="5" fillId="9" borderId="21" xfId="0" applyNumberFormat="1" applyFont="1" applyFill="1" applyBorder="1" applyAlignment="1">
      <alignment horizontal="center"/>
    </xf>
    <xf numFmtId="164" fontId="5" fillId="9" borderId="0" xfId="0" applyNumberFormat="1" applyFont="1" applyFill="1" applyAlignment="1">
      <alignment horizontal="center"/>
    </xf>
    <xf numFmtId="164" fontId="0" fillId="9" borderId="0" xfId="0" applyNumberFormat="1" applyFill="1"/>
    <xf numFmtId="164" fontId="4" fillId="9" borderId="0" xfId="0" applyNumberFormat="1" applyFont="1" applyFill="1" applyAlignment="1">
      <alignment horizontal="center"/>
    </xf>
    <xf numFmtId="164" fontId="4" fillId="9" borderId="23" xfId="0" applyNumberFormat="1" applyFont="1" applyFill="1" applyBorder="1" applyAlignment="1">
      <alignment horizontal="center"/>
    </xf>
    <xf numFmtId="164" fontId="6" fillId="9" borderId="0" xfId="0" applyNumberFormat="1" applyFont="1" applyFill="1" applyAlignment="1">
      <alignment horizontal="center"/>
    </xf>
    <xf numFmtId="164" fontId="4" fillId="9" borderId="24" xfId="0" applyNumberFormat="1" applyFont="1" applyFill="1" applyBorder="1" applyAlignment="1">
      <alignment horizontal="center"/>
    </xf>
    <xf numFmtId="164" fontId="4" fillId="9" borderId="25" xfId="0" applyNumberFormat="1" applyFont="1" applyFill="1" applyBorder="1" applyAlignment="1">
      <alignment horizontal="center"/>
    </xf>
    <xf numFmtId="0" fontId="4" fillId="0" borderId="24" xfId="0" applyFont="1" applyBorder="1"/>
    <xf numFmtId="2" fontId="4" fillId="0" borderId="26" xfId="0" applyNumberFormat="1" applyFont="1" applyBorder="1" applyAlignment="1">
      <alignment horizontal="center"/>
    </xf>
    <xf numFmtId="0" fontId="0" fillId="9" borderId="0" xfId="0" applyFill="1"/>
    <xf numFmtId="0" fontId="4" fillId="9" borderId="16" xfId="0" applyFont="1" applyFill="1" applyBorder="1"/>
    <xf numFmtId="4" fontId="4" fillId="9" borderId="15" xfId="0" applyNumberFormat="1" applyFont="1" applyFill="1" applyBorder="1" applyAlignment="1">
      <alignment horizontal="center"/>
    </xf>
    <xf numFmtId="0" fontId="0" fillId="0" borderId="6" xfId="0" applyBorder="1"/>
    <xf numFmtId="0" fontId="0" fillId="7" borderId="0" xfId="0" applyFill="1"/>
    <xf numFmtId="0" fontId="4" fillId="0" borderId="17" xfId="0" applyFont="1" applyBorder="1"/>
    <xf numFmtId="4" fontId="4" fillId="0" borderId="19" xfId="0" applyNumberFormat="1" applyFont="1" applyBorder="1" applyAlignment="1">
      <alignment horizontal="center"/>
    </xf>
    <xf numFmtId="0" fontId="5" fillId="12" borderId="17" xfId="0" applyFont="1" applyFill="1" applyBorder="1"/>
    <xf numFmtId="0" fontId="9" fillId="12" borderId="18" xfId="0" applyFont="1" applyFill="1" applyBorder="1"/>
    <xf numFmtId="0" fontId="4" fillId="12" borderId="21" xfId="0" applyFont="1" applyFill="1" applyBorder="1"/>
    <xf numFmtId="0" fontId="0" fillId="12" borderId="0" xfId="0" applyFill="1"/>
    <xf numFmtId="40" fontId="5" fillId="12" borderId="21" xfId="0" applyNumberFormat="1" applyFont="1" applyFill="1" applyBorder="1"/>
    <xf numFmtId="40" fontId="5" fillId="12" borderId="0" xfId="0" applyNumberFormat="1" applyFont="1" applyFill="1"/>
    <xf numFmtId="3" fontId="4" fillId="12" borderId="0" xfId="0" applyNumberFormat="1" applyFont="1" applyFill="1" applyAlignment="1">
      <alignment horizontal="center"/>
    </xf>
    <xf numFmtId="0" fontId="5" fillId="12" borderId="21" xfId="0" applyFont="1" applyFill="1" applyBorder="1"/>
    <xf numFmtId="3" fontId="5" fillId="12" borderId="0" xfId="0" applyNumberFormat="1" applyFont="1" applyFill="1" applyAlignment="1">
      <alignment horizontal="center"/>
    </xf>
    <xf numFmtId="165" fontId="5" fillId="12" borderId="0" xfId="0" applyNumberFormat="1" applyFont="1" applyFill="1" applyAlignment="1">
      <alignment horizontal="center"/>
    </xf>
    <xf numFmtId="0" fontId="4" fillId="12" borderId="24" xfId="0" applyFont="1" applyFill="1" applyBorder="1"/>
    <xf numFmtId="0" fontId="4" fillId="12" borderId="20" xfId="0" applyFont="1" applyFill="1" applyBorder="1" applyAlignment="1">
      <alignment horizontal="center"/>
    </xf>
    <xf numFmtId="0" fontId="5" fillId="12" borderId="23" xfId="0" applyFont="1" applyFill="1" applyBorder="1" applyAlignment="1">
      <alignment horizontal="center"/>
    </xf>
    <xf numFmtId="3" fontId="5" fillId="12" borderId="23" xfId="0" applyNumberFormat="1" applyFont="1" applyFill="1" applyBorder="1" applyAlignment="1">
      <alignment horizontal="center"/>
    </xf>
    <xf numFmtId="3" fontId="4" fillId="12" borderId="23" xfId="0" applyNumberFormat="1" applyFont="1" applyFill="1" applyBorder="1" applyAlignment="1">
      <alignment horizontal="center"/>
    </xf>
    <xf numFmtId="0" fontId="4" fillId="12" borderId="23" xfId="0" applyFont="1" applyFill="1" applyBorder="1" applyAlignment="1">
      <alignment horizontal="center"/>
    </xf>
    <xf numFmtId="164" fontId="4" fillId="9" borderId="27" xfId="0" applyNumberFormat="1" applyFont="1" applyFill="1" applyBorder="1" applyAlignment="1">
      <alignment horizontal="center"/>
    </xf>
    <xf numFmtId="164" fontId="0" fillId="5" borderId="0" xfId="0" applyNumberFormat="1" applyFill="1"/>
    <xf numFmtId="164" fontId="5" fillId="9" borderId="22" xfId="0" applyNumberFormat="1" applyFont="1" applyFill="1" applyBorder="1" applyAlignment="1">
      <alignment horizontal="center"/>
    </xf>
    <xf numFmtId="0" fontId="0" fillId="5" borderId="0" xfId="0" applyFill="1"/>
    <xf numFmtId="14" fontId="0" fillId="10" borderId="12" xfId="0" applyNumberFormat="1" applyFill="1" applyBorder="1"/>
    <xf numFmtId="0" fontId="3" fillId="10" borderId="1" xfId="0" applyFont="1" applyFill="1" applyBorder="1" applyAlignment="1">
      <alignment horizontal="right"/>
    </xf>
    <xf numFmtId="14" fontId="3" fillId="10" borderId="1" xfId="0" applyNumberFormat="1" applyFont="1" applyFill="1" applyBorder="1" applyAlignment="1">
      <alignment horizontal="left"/>
    </xf>
    <xf numFmtId="14" fontId="2" fillId="10" borderId="1" xfId="0" applyNumberFormat="1" applyFont="1" applyFill="1" applyBorder="1"/>
    <xf numFmtId="40" fontId="0" fillId="13" borderId="12" xfId="0" applyNumberFormat="1" applyFill="1" applyBorder="1"/>
    <xf numFmtId="40" fontId="2" fillId="13" borderId="1" xfId="0" applyNumberFormat="1" applyFont="1" applyFill="1" applyBorder="1"/>
    <xf numFmtId="40" fontId="2" fillId="13" borderId="2" xfId="0" applyNumberFormat="1" applyFont="1" applyFill="1" applyBorder="1"/>
    <xf numFmtId="40" fontId="2" fillId="2" borderId="4" xfId="0" applyNumberFormat="1" applyFont="1" applyFill="1" applyBorder="1"/>
    <xf numFmtId="40" fontId="2" fillId="14" borderId="4" xfId="0" applyNumberFormat="1" applyFont="1" applyFill="1" applyBorder="1"/>
    <xf numFmtId="0" fontId="2" fillId="15" borderId="5" xfId="0" applyFont="1" applyFill="1" applyBorder="1"/>
    <xf numFmtId="0" fontId="0" fillId="10" borderId="0" xfId="0" applyFill="1"/>
    <xf numFmtId="14" fontId="0" fillId="10" borderId="0" xfId="0" applyNumberFormat="1" applyFill="1"/>
    <xf numFmtId="0" fontId="0" fillId="13" borderId="0" xfId="0" applyFill="1"/>
    <xf numFmtId="0" fontId="0" fillId="13" borderId="6" xfId="0" applyFill="1" applyBorder="1"/>
    <xf numFmtId="40" fontId="0" fillId="5" borderId="2" xfId="0" applyNumberFormat="1" applyFill="1" applyBorder="1"/>
    <xf numFmtId="40" fontId="0" fillId="5" borderId="5" xfId="0" applyNumberFormat="1" applyFill="1" applyBorder="1"/>
    <xf numFmtId="40" fontId="0" fillId="7" borderId="5" xfId="0" applyNumberFormat="1" applyFill="1" applyBorder="1"/>
    <xf numFmtId="0" fontId="0" fillId="15" borderId="6" xfId="0" applyFill="1" applyBorder="1"/>
    <xf numFmtId="40" fontId="0" fillId="5" borderId="6" xfId="0" applyNumberFormat="1" applyFill="1" applyBorder="1"/>
    <xf numFmtId="40" fontId="0" fillId="5" borderId="7" xfId="0" applyNumberFormat="1" applyFill="1" applyBorder="1"/>
    <xf numFmtId="40" fontId="0" fillId="7" borderId="7" xfId="0" applyNumberFormat="1" applyFill="1" applyBorder="1"/>
    <xf numFmtId="9" fontId="0" fillId="10" borderId="0" xfId="0" applyNumberFormat="1" applyFill="1"/>
    <xf numFmtId="9" fontId="0" fillId="13" borderId="12" xfId="0" applyNumberFormat="1" applyFill="1" applyBorder="1"/>
    <xf numFmtId="9" fontId="0" fillId="13" borderId="0" xfId="0" applyNumberFormat="1" applyFill="1"/>
    <xf numFmtId="9" fontId="0" fillId="13" borderId="6" xfId="0" applyNumberFormat="1" applyFill="1" applyBorder="1"/>
    <xf numFmtId="9" fontId="0" fillId="5" borderId="6" xfId="0" applyNumberFormat="1" applyFill="1" applyBorder="1"/>
    <xf numFmtId="9" fontId="0" fillId="5" borderId="7" xfId="0" applyNumberFormat="1" applyFill="1" applyBorder="1"/>
    <xf numFmtId="9" fontId="0" fillId="7" borderId="7" xfId="0" applyNumberFormat="1" applyFill="1" applyBorder="1"/>
    <xf numFmtId="9" fontId="0" fillId="15" borderId="6" xfId="0" applyNumberFormat="1" applyFill="1" applyBorder="1"/>
    <xf numFmtId="14" fontId="0" fillId="10" borderId="9" xfId="0" applyNumberFormat="1" applyFill="1" applyBorder="1"/>
    <xf numFmtId="0" fontId="0" fillId="8" borderId="11" xfId="0" applyFill="1" applyBorder="1"/>
    <xf numFmtId="164" fontId="1" fillId="8" borderId="9" xfId="0" applyNumberFormat="1" applyFont="1" applyFill="1" applyBorder="1"/>
    <xf numFmtId="14" fontId="0" fillId="10" borderId="8" xfId="0" applyNumberFormat="1" applyFill="1" applyBorder="1"/>
    <xf numFmtId="40" fontId="0" fillId="13" borderId="11" xfId="0" applyNumberFormat="1" applyFill="1" applyBorder="1"/>
    <xf numFmtId="0" fontId="0" fillId="13" borderId="8" xfId="0" applyFill="1" applyBorder="1"/>
    <xf numFmtId="0" fontId="0" fillId="13" borderId="9" xfId="0" applyFill="1" applyBorder="1"/>
    <xf numFmtId="40" fontId="0" fillId="5" borderId="9" xfId="0" applyNumberFormat="1" applyFill="1" applyBorder="1"/>
    <xf numFmtId="40" fontId="0" fillId="5" borderId="10" xfId="0" applyNumberFormat="1" applyFill="1" applyBorder="1"/>
    <xf numFmtId="40" fontId="0" fillId="7" borderId="10" xfId="0" applyNumberFormat="1" applyFill="1" applyBorder="1"/>
    <xf numFmtId="0" fontId="0" fillId="10" borderId="6" xfId="0" applyFill="1" applyBorder="1"/>
    <xf numFmtId="0" fontId="0" fillId="15" borderId="13" xfId="0" applyFill="1" applyBorder="1"/>
    <xf numFmtId="14" fontId="2" fillId="13" borderId="13" xfId="0" applyNumberFormat="1" applyFont="1" applyFill="1" applyBorder="1"/>
    <xf numFmtId="0" fontId="2" fillId="13" borderId="13" xfId="0" applyFont="1" applyFill="1" applyBorder="1"/>
    <xf numFmtId="14" fontId="2" fillId="8" borderId="13" xfId="0" applyNumberFormat="1" applyFont="1" applyFill="1" applyBorder="1"/>
    <xf numFmtId="0" fontId="2" fillId="16" borderId="11" xfId="0" applyFont="1" applyFill="1" applyBorder="1"/>
    <xf numFmtId="0" fontId="0" fillId="10" borderId="7" xfId="0" applyFill="1" applyBorder="1"/>
    <xf numFmtId="0" fontId="0" fillId="4" borderId="7" xfId="0" applyFill="1" applyBorder="1"/>
    <xf numFmtId="164" fontId="0" fillId="10" borderId="7" xfId="0" applyNumberFormat="1" applyFill="1" applyBorder="1"/>
    <xf numFmtId="43" fontId="7" fillId="10" borderId="5" xfId="1" applyFill="1" applyBorder="1"/>
    <xf numFmtId="164" fontId="0" fillId="5" borderId="2" xfId="0" applyNumberFormat="1" applyFill="1" applyBorder="1"/>
    <xf numFmtId="164" fontId="0" fillId="5" borderId="5" xfId="0" applyNumberFormat="1" applyFill="1" applyBorder="1"/>
    <xf numFmtId="164" fontId="0" fillId="6" borderId="5" xfId="0" applyNumberFormat="1" applyFill="1" applyBorder="1"/>
    <xf numFmtId="164" fontId="0" fillId="7" borderId="5" xfId="0" applyNumberFormat="1" applyFill="1" applyBorder="1"/>
    <xf numFmtId="0" fontId="0" fillId="4" borderId="2" xfId="0" applyFill="1" applyBorder="1"/>
    <xf numFmtId="0" fontId="0" fillId="15" borderId="5" xfId="0" applyFill="1" applyBorder="1"/>
    <xf numFmtId="43" fontId="7" fillId="10" borderId="7" xfId="1" applyFill="1" applyBorder="1"/>
    <xf numFmtId="40" fontId="0" fillId="5" borderId="0" xfId="0" applyNumberFormat="1" applyFill="1"/>
    <xf numFmtId="0" fontId="0" fillId="15" borderId="7" xfId="0" applyFill="1" applyBorder="1"/>
    <xf numFmtId="14" fontId="0" fillId="10" borderId="6" xfId="0" applyNumberFormat="1" applyFill="1" applyBorder="1"/>
    <xf numFmtId="164" fontId="0" fillId="7" borderId="7" xfId="0" applyNumberFormat="1" applyFill="1" applyBorder="1"/>
    <xf numFmtId="0" fontId="10" fillId="10" borderId="7" xfId="0" applyFont="1" applyFill="1" applyBorder="1"/>
    <xf numFmtId="0" fontId="0" fillId="0" borderId="0" xfId="0" applyAlignment="1">
      <alignment wrapText="1"/>
    </xf>
    <xf numFmtId="40" fontId="0" fillId="0" borderId="0" xfId="0" applyNumberFormat="1" applyAlignment="1">
      <alignment wrapText="1"/>
    </xf>
    <xf numFmtId="0" fontId="0" fillId="0" borderId="0" xfId="0" quotePrefix="1" applyAlignment="1">
      <alignment wrapText="1"/>
    </xf>
    <xf numFmtId="9" fontId="0" fillId="0" borderId="0" xfId="0" applyNumberFormat="1" applyAlignment="1">
      <alignment wrapText="1"/>
    </xf>
    <xf numFmtId="165" fontId="0" fillId="0" borderId="0" xfId="0" applyNumberFormat="1" applyAlignment="1">
      <alignment wrapText="1"/>
    </xf>
    <xf numFmtId="9" fontId="12" fillId="0" borderId="0" xfId="0" applyNumberFormat="1" applyFont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0" fontId="11" fillId="0" borderId="0" xfId="0" applyFont="1" applyAlignment="1">
      <alignment vertical="center" wrapText="1"/>
    </xf>
    <xf numFmtId="40" fontId="12" fillId="0" borderId="0" xfId="0" applyNumberFormat="1" applyFont="1" applyAlignment="1">
      <alignment horizontal="center" vertical="center" wrapText="1"/>
    </xf>
    <xf numFmtId="0" fontId="12" fillId="0" borderId="0" xfId="0" applyFont="1" applyAlignment="1">
      <alignment vertical="center"/>
    </xf>
    <xf numFmtId="0" fontId="12" fillId="0" borderId="0" xfId="0" applyFont="1" applyAlignment="1">
      <alignment horizontal="center" vertical="center"/>
    </xf>
    <xf numFmtId="9" fontId="12" fillId="0" borderId="0" xfId="0" applyNumberFormat="1" applyFont="1" applyAlignment="1">
      <alignment horizontal="center" vertical="center"/>
    </xf>
    <xf numFmtId="165" fontId="12" fillId="0" borderId="0" xfId="0" applyNumberFormat="1" applyFont="1" applyAlignment="1">
      <alignment horizontal="center" vertical="center"/>
    </xf>
    <xf numFmtId="0" fontId="13" fillId="0" borderId="0" xfId="0" applyFont="1"/>
    <xf numFmtId="40" fontId="0" fillId="10" borderId="12" xfId="0" applyNumberFormat="1" applyFill="1" applyBorder="1"/>
    <xf numFmtId="9" fontId="4" fillId="12" borderId="14" xfId="0" applyNumberFormat="1" applyFont="1" applyFill="1" applyBorder="1" applyAlignment="1">
      <alignment horizontal="center" vertical="center" wrapText="1"/>
    </xf>
    <xf numFmtId="3" fontId="4" fillId="12" borderId="15" xfId="0" applyNumberFormat="1" applyFont="1" applyFill="1" applyBorder="1" applyAlignment="1">
      <alignment horizontal="left" vertical="center" wrapText="1"/>
    </xf>
    <xf numFmtId="3" fontId="15" fillId="12" borderId="12" xfId="0" applyNumberFormat="1" applyFont="1" applyFill="1" applyBorder="1" applyAlignment="1">
      <alignment vertical="center" wrapText="1"/>
    </xf>
    <xf numFmtId="3" fontId="4" fillId="12" borderId="12" xfId="0" applyNumberFormat="1" applyFont="1" applyFill="1" applyBorder="1" applyAlignment="1">
      <alignment vertical="center" wrapText="1"/>
    </xf>
    <xf numFmtId="3" fontId="15" fillId="12" borderId="6" xfId="0" applyNumberFormat="1" applyFont="1" applyFill="1" applyBorder="1" applyAlignment="1">
      <alignment vertical="center" wrapText="1"/>
    </xf>
    <xf numFmtId="3" fontId="5" fillId="12" borderId="12" xfId="0" applyNumberFormat="1" applyFont="1" applyFill="1" applyBorder="1" applyAlignment="1">
      <alignment vertical="center" wrapText="1"/>
    </xf>
    <xf numFmtId="40" fontId="15" fillId="12" borderId="12" xfId="0" applyNumberFormat="1" applyFont="1" applyFill="1" applyBorder="1" applyAlignment="1">
      <alignment vertical="center" wrapText="1"/>
    </xf>
    <xf numFmtId="3" fontId="4" fillId="12" borderId="11" xfId="0" applyNumberFormat="1" applyFont="1" applyFill="1" applyBorder="1" applyAlignment="1">
      <alignment vertical="center" wrapText="1"/>
    </xf>
    <xf numFmtId="3" fontId="15" fillId="12" borderId="9" xfId="0" applyNumberFormat="1" applyFont="1" applyFill="1" applyBorder="1" applyAlignment="1">
      <alignment vertical="center" wrapText="1"/>
    </xf>
    <xf numFmtId="40" fontId="15" fillId="12" borderId="6" xfId="0" applyNumberFormat="1" applyFont="1" applyFill="1" applyBorder="1" applyAlignment="1">
      <alignment horizontal="center" vertical="center" wrapText="1"/>
    </xf>
    <xf numFmtId="40" fontId="0" fillId="0" borderId="0" xfId="0" applyNumberFormat="1" applyBorder="1" applyAlignment="1">
      <alignment wrapText="1"/>
    </xf>
    <xf numFmtId="14" fontId="4" fillId="12" borderId="31" xfId="0" applyNumberFormat="1" applyFont="1" applyFill="1" applyBorder="1" applyAlignment="1">
      <alignment horizontal="center" vertical="center" wrapText="1"/>
    </xf>
    <xf numFmtId="9" fontId="0" fillId="18" borderId="4" xfId="0" applyNumberFormat="1" applyFill="1" applyBorder="1"/>
    <xf numFmtId="0" fontId="0" fillId="19" borderId="4" xfId="0" applyFill="1" applyBorder="1"/>
    <xf numFmtId="0" fontId="0" fillId="20" borderId="4" xfId="0" applyFill="1" applyBorder="1"/>
    <xf numFmtId="0" fontId="0" fillId="17" borderId="29" xfId="0" applyFill="1" applyBorder="1"/>
    <xf numFmtId="164" fontId="0" fillId="21" borderId="7" xfId="0" applyNumberFormat="1" applyFill="1" applyBorder="1"/>
    <xf numFmtId="0" fontId="19" fillId="22" borderId="0" xfId="2" applyFill="1" applyBorder="1" applyAlignment="1">
      <alignment horizontal="center"/>
    </xf>
    <xf numFmtId="0" fontId="19" fillId="22" borderId="0" xfId="2" applyFill="1" applyBorder="1"/>
    <xf numFmtId="0" fontId="18" fillId="0" borderId="0" xfId="0" applyFont="1"/>
    <xf numFmtId="0" fontId="20" fillId="23" borderId="13" xfId="0" applyFont="1" applyFill="1" applyBorder="1" applyAlignment="1">
      <alignment vertical="center" wrapText="1"/>
    </xf>
    <xf numFmtId="0" fontId="18" fillId="23" borderId="13" xfId="0" applyFont="1" applyFill="1" applyBorder="1"/>
    <xf numFmtId="167" fontId="18" fillId="23" borderId="13" xfId="0" applyNumberFormat="1" applyFont="1" applyFill="1" applyBorder="1"/>
    <xf numFmtId="0" fontId="18" fillId="23" borderId="0" xfId="0" applyFont="1" applyFill="1"/>
    <xf numFmtId="0" fontId="18" fillId="0" borderId="13" xfId="0" applyFont="1" applyBorder="1"/>
    <xf numFmtId="167" fontId="18" fillId="0" borderId="13" xfId="0" applyNumberFormat="1" applyFont="1" applyBorder="1"/>
    <xf numFmtId="0" fontId="0" fillId="0" borderId="13" xfId="0" applyBorder="1"/>
    <xf numFmtId="0" fontId="9" fillId="0" borderId="0" xfId="0" applyFont="1"/>
    <xf numFmtId="0" fontId="9" fillId="0" borderId="1" xfId="0" applyFont="1" applyBorder="1"/>
    <xf numFmtId="0" fontId="0" fillId="0" borderId="2" xfId="0" applyBorder="1"/>
    <xf numFmtId="0" fontId="0" fillId="0" borderId="1" xfId="0" applyBorder="1"/>
    <xf numFmtId="167" fontId="0" fillId="0" borderId="0" xfId="0" applyNumberFormat="1"/>
    <xf numFmtId="44" fontId="0" fillId="0" borderId="0" xfId="3" applyFont="1"/>
    <xf numFmtId="44" fontId="0" fillId="0" borderId="0" xfId="0" applyNumberFormat="1"/>
    <xf numFmtId="44" fontId="0" fillId="0" borderId="0" xfId="3" applyFont="1" applyBorder="1"/>
    <xf numFmtId="0" fontId="9" fillId="0" borderId="6" xfId="0" applyFont="1" applyBorder="1"/>
    <xf numFmtId="167" fontId="9" fillId="0" borderId="0" xfId="0" applyNumberFormat="1" applyFont="1"/>
    <xf numFmtId="44" fontId="9" fillId="0" borderId="0" xfId="0" applyNumberFormat="1" applyFont="1"/>
    <xf numFmtId="0" fontId="0" fillId="0" borderId="8" xfId="0" applyBorder="1"/>
    <xf numFmtId="0" fontId="0" fillId="0" borderId="9" xfId="0" applyBorder="1"/>
    <xf numFmtId="167" fontId="0" fillId="0" borderId="0" xfId="3" applyNumberFormat="1" applyFont="1"/>
    <xf numFmtId="0" fontId="21" fillId="0" borderId="0" xfId="0" applyFont="1"/>
    <xf numFmtId="167" fontId="9" fillId="0" borderId="0" xfId="3" applyNumberFormat="1" applyFont="1"/>
    <xf numFmtId="44" fontId="9" fillId="0" borderId="0" xfId="3" applyFont="1"/>
    <xf numFmtId="164" fontId="0" fillId="0" borderId="0" xfId="0" applyNumberFormat="1"/>
    <xf numFmtId="0" fontId="9" fillId="0" borderId="8" xfId="0" applyFont="1" applyBorder="1"/>
    <xf numFmtId="0" fontId="0" fillId="10" borderId="0" xfId="0" applyFill="1" applyBorder="1"/>
    <xf numFmtId="44" fontId="10" fillId="0" borderId="0" xfId="3" applyFont="1"/>
    <xf numFmtId="164" fontId="0" fillId="5" borderId="6" xfId="0" applyNumberFormat="1" applyFill="1" applyBorder="1"/>
    <xf numFmtId="164" fontId="0" fillId="21" borderId="6" xfId="0" applyNumberFormat="1" applyFill="1" applyBorder="1"/>
    <xf numFmtId="164" fontId="9" fillId="0" borderId="0" xfId="0" applyNumberFormat="1" applyFont="1"/>
    <xf numFmtId="3" fontId="17" fillId="24" borderId="12" xfId="0" applyNumberFormat="1" applyFont="1" applyFill="1" applyBorder="1" applyAlignment="1">
      <alignment vertical="center" wrapText="1"/>
    </xf>
    <xf numFmtId="40" fontId="4" fillId="24" borderId="6" xfId="0" applyNumberFormat="1" applyFont="1" applyFill="1" applyBorder="1" applyAlignment="1">
      <alignment horizontal="center" vertical="center" wrapText="1"/>
    </xf>
    <xf numFmtId="3" fontId="15" fillId="24" borderId="12" xfId="0" applyNumberFormat="1" applyFont="1" applyFill="1" applyBorder="1" applyAlignment="1">
      <alignment vertical="center" wrapText="1"/>
    </xf>
    <xf numFmtId="3" fontId="5" fillId="24" borderId="6" xfId="0" applyNumberFormat="1" applyFont="1" applyFill="1" applyBorder="1" applyAlignment="1">
      <alignment vertical="center" wrapText="1"/>
    </xf>
    <xf numFmtId="9" fontId="4" fillId="12" borderId="6" xfId="0" applyNumberFormat="1" applyFont="1" applyFill="1" applyBorder="1" applyAlignment="1">
      <alignment horizontal="center" vertical="center" wrapText="1"/>
    </xf>
    <xf numFmtId="0" fontId="0" fillId="0" borderId="0" xfId="0" applyAlignment="1"/>
    <xf numFmtId="3" fontId="16" fillId="12" borderId="6" xfId="0" applyNumberFormat="1" applyFont="1" applyFill="1" applyBorder="1" applyAlignment="1">
      <alignment vertical="center" wrapText="1"/>
    </xf>
    <xf numFmtId="0" fontId="0" fillId="0" borderId="0" xfId="0" applyAlignment="1">
      <alignment vertical="center"/>
    </xf>
    <xf numFmtId="3" fontId="4" fillId="12" borderId="12" xfId="0" applyNumberFormat="1" applyFont="1" applyFill="1" applyBorder="1" applyAlignment="1">
      <alignment vertical="center"/>
    </xf>
    <xf numFmtId="3" fontId="15" fillId="12" borderId="6" xfId="0" applyNumberFormat="1" applyFont="1" applyFill="1" applyBorder="1" applyAlignment="1">
      <alignment vertical="center"/>
    </xf>
    <xf numFmtId="3" fontId="17" fillId="24" borderId="29" xfId="0" applyNumberFormat="1" applyFont="1" applyFill="1" applyBorder="1" applyAlignment="1">
      <alignment vertical="center" wrapText="1"/>
    </xf>
    <xf numFmtId="40" fontId="4" fillId="24" borderId="1" xfId="0" applyNumberFormat="1" applyFont="1" applyFill="1" applyBorder="1" applyAlignment="1">
      <alignment horizontal="center" vertical="center" wrapText="1"/>
    </xf>
    <xf numFmtId="9" fontId="4" fillId="24" borderId="1" xfId="0" applyNumberFormat="1" applyFont="1" applyFill="1" applyBorder="1" applyAlignment="1">
      <alignment horizontal="center" vertical="center" wrapText="1"/>
    </xf>
    <xf numFmtId="40" fontId="4" fillId="24" borderId="2" xfId="0" applyNumberFormat="1" applyFont="1" applyFill="1" applyBorder="1" applyAlignment="1">
      <alignment horizontal="center" vertical="center" wrapText="1"/>
    </xf>
    <xf numFmtId="3" fontId="4" fillId="24" borderId="2" xfId="0" applyNumberFormat="1" applyFont="1" applyFill="1" applyBorder="1" applyAlignment="1">
      <alignment vertical="center" wrapText="1"/>
    </xf>
    <xf numFmtId="40" fontId="15" fillId="24" borderId="0" xfId="0" applyNumberFormat="1" applyFont="1" applyFill="1" applyBorder="1" applyAlignment="1">
      <alignment horizontal="center" vertical="center" wrapText="1"/>
    </xf>
    <xf numFmtId="9" fontId="4" fillId="24" borderId="0" xfId="0" applyNumberFormat="1" applyFont="1" applyFill="1" applyBorder="1" applyAlignment="1">
      <alignment horizontal="center" vertical="center" wrapText="1"/>
    </xf>
    <xf numFmtId="3" fontId="15" fillId="12" borderId="29" xfId="0" applyNumberFormat="1" applyFont="1" applyFill="1" applyBorder="1" applyAlignment="1">
      <alignment vertical="center" wrapText="1"/>
    </xf>
    <xf numFmtId="40" fontId="4" fillId="12" borderId="1" xfId="0" applyNumberFormat="1" applyFont="1" applyFill="1" applyBorder="1" applyAlignment="1">
      <alignment horizontal="center" vertical="center" wrapText="1"/>
    </xf>
    <xf numFmtId="9" fontId="4" fillId="12" borderId="1" xfId="0" applyNumberFormat="1" applyFont="1" applyFill="1" applyBorder="1" applyAlignment="1">
      <alignment horizontal="center" vertical="center" wrapText="1"/>
    </xf>
    <xf numFmtId="40" fontId="4" fillId="12" borderId="2" xfId="0" applyNumberFormat="1" applyFont="1" applyFill="1" applyBorder="1" applyAlignment="1">
      <alignment horizontal="center" vertical="center" wrapText="1"/>
    </xf>
    <xf numFmtId="3" fontId="4" fillId="12" borderId="2" xfId="0" applyNumberFormat="1" applyFont="1" applyFill="1" applyBorder="1" applyAlignment="1">
      <alignment vertical="center" wrapText="1"/>
    </xf>
    <xf numFmtId="0" fontId="0" fillId="0" borderId="0" xfId="0" applyBorder="1" applyAlignment="1">
      <alignment wrapText="1"/>
    </xf>
    <xf numFmtId="9" fontId="0" fillId="0" borderId="0" xfId="0" applyNumberFormat="1" applyBorder="1" applyAlignment="1">
      <alignment wrapText="1"/>
    </xf>
    <xf numFmtId="166" fontId="17" fillId="24" borderId="0" xfId="0" applyNumberFormat="1" applyFont="1" applyFill="1" applyBorder="1" applyAlignment="1">
      <alignment horizontal="center" vertical="center" wrapText="1"/>
    </xf>
    <xf numFmtId="166" fontId="4" fillId="12" borderId="8" xfId="0" applyNumberFormat="1" applyFont="1" applyFill="1" applyBorder="1" applyAlignment="1">
      <alignment horizontal="center" vertical="center" wrapText="1"/>
    </xf>
    <xf numFmtId="14" fontId="0" fillId="10" borderId="2" xfId="0" applyNumberFormat="1" applyFill="1" applyBorder="1"/>
    <xf numFmtId="0" fontId="0" fillId="10" borderId="5" xfId="0" applyFill="1" applyBorder="1"/>
    <xf numFmtId="0" fontId="0" fillId="4" borderId="5" xfId="0" applyFill="1" applyBorder="1"/>
    <xf numFmtId="164" fontId="0" fillId="10" borderId="5" xfId="0" applyNumberFormat="1" applyFill="1" applyBorder="1"/>
    <xf numFmtId="166" fontId="4" fillId="12" borderId="0" xfId="0" applyNumberFormat="1" applyFont="1" applyFill="1" applyBorder="1" applyAlignment="1">
      <alignment horizontal="center" vertical="center" wrapText="1"/>
    </xf>
    <xf numFmtId="40" fontId="15" fillId="12" borderId="0" xfId="0" applyNumberFormat="1" applyFont="1" applyFill="1" applyBorder="1" applyAlignment="1">
      <alignment horizontal="center" vertical="center" wrapText="1"/>
    </xf>
    <xf numFmtId="9" fontId="4" fillId="12" borderId="0" xfId="0" applyNumberFormat="1" applyFont="1" applyFill="1" applyBorder="1" applyAlignment="1">
      <alignment horizontal="center" vertical="center" wrapText="1"/>
    </xf>
    <xf numFmtId="9" fontId="15" fillId="12" borderId="0" xfId="0" applyNumberFormat="1" applyFont="1" applyFill="1" applyBorder="1" applyAlignment="1">
      <alignment horizontal="center" vertical="center" wrapText="1"/>
    </xf>
    <xf numFmtId="3" fontId="15" fillId="12" borderId="7" xfId="0" applyNumberFormat="1" applyFont="1" applyFill="1" applyBorder="1" applyAlignment="1">
      <alignment vertical="center" wrapText="1"/>
    </xf>
    <xf numFmtId="9" fontId="4" fillId="12" borderId="8" xfId="0" applyNumberFormat="1" applyFont="1" applyFill="1" applyBorder="1" applyAlignment="1">
      <alignment vertical="center" wrapText="1"/>
    </xf>
    <xf numFmtId="8" fontId="4" fillId="12" borderId="9" xfId="0" applyNumberFormat="1" applyFont="1" applyFill="1" applyBorder="1" applyAlignment="1">
      <alignment vertical="center" wrapText="1"/>
    </xf>
    <xf numFmtId="40" fontId="4" fillId="24" borderId="0" xfId="0" applyNumberFormat="1" applyFont="1" applyFill="1" applyBorder="1" applyAlignment="1">
      <alignment horizontal="center" vertical="center" wrapText="1"/>
    </xf>
    <xf numFmtId="3" fontId="4" fillId="24" borderId="6" xfId="0" applyNumberFormat="1" applyFont="1" applyFill="1" applyBorder="1" applyAlignment="1">
      <alignment vertical="center" wrapText="1"/>
    </xf>
    <xf numFmtId="8" fontId="17" fillId="24" borderId="0" xfId="0" applyNumberFormat="1" applyFont="1" applyFill="1" applyBorder="1" applyAlignment="1">
      <alignment horizontal="center" vertical="center" wrapText="1"/>
    </xf>
    <xf numFmtId="40" fontId="16" fillId="12" borderId="0" xfId="0" applyNumberFormat="1" applyFont="1" applyFill="1" applyBorder="1" applyAlignment="1">
      <alignment horizontal="center" vertical="center" wrapText="1"/>
    </xf>
    <xf numFmtId="167" fontId="0" fillId="18" borderId="28" xfId="0" applyNumberFormat="1" applyFill="1" applyBorder="1"/>
    <xf numFmtId="167" fontId="0" fillId="17" borderId="2" xfId="0" applyNumberFormat="1" applyFill="1" applyBorder="1"/>
    <xf numFmtId="167" fontId="0" fillId="19" borderId="28" xfId="0" applyNumberFormat="1" applyFill="1" applyBorder="1"/>
    <xf numFmtId="167" fontId="0" fillId="20" borderId="28" xfId="0" applyNumberFormat="1" applyFill="1" applyBorder="1"/>
    <xf numFmtId="40" fontId="0" fillId="0" borderId="0" xfId="0" applyNumberFormat="1" applyFill="1" applyBorder="1" applyAlignment="1">
      <alignment wrapText="1"/>
    </xf>
    <xf numFmtId="0" fontId="0" fillId="0" borderId="0" xfId="0" quotePrefix="1" applyFill="1" applyBorder="1" applyAlignment="1">
      <alignment wrapText="1"/>
    </xf>
    <xf numFmtId="0" fontId="0" fillId="0" borderId="0" xfId="0" applyFill="1" applyBorder="1" applyAlignment="1">
      <alignment wrapText="1"/>
    </xf>
    <xf numFmtId="9" fontId="0" fillId="0" borderId="0" xfId="0" applyNumberFormat="1" applyFill="1" applyBorder="1" applyAlignment="1">
      <alignment wrapText="1"/>
    </xf>
    <xf numFmtId="40" fontId="2" fillId="0" borderId="0" xfId="0" applyNumberFormat="1" applyFont="1" applyFill="1" applyBorder="1" applyAlignment="1">
      <alignment wrapText="1"/>
    </xf>
    <xf numFmtId="0" fontId="12" fillId="0" borderId="0" xfId="0" applyFont="1" applyFill="1" applyBorder="1" applyAlignment="1">
      <alignment vertical="center"/>
    </xf>
    <xf numFmtId="0" fontId="12" fillId="0" borderId="0" xfId="0" applyFont="1" applyFill="1" applyBorder="1" applyAlignment="1">
      <alignment horizontal="center" vertical="center"/>
    </xf>
    <xf numFmtId="9" fontId="12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/>
    <xf numFmtId="167" fontId="12" fillId="11" borderId="9" xfId="0" applyNumberFormat="1" applyFont="1" applyFill="1" applyBorder="1" applyAlignment="1">
      <alignment horizontal="center" vertical="center" wrapText="1"/>
    </xf>
    <xf numFmtId="167" fontId="12" fillId="25" borderId="9" xfId="0" applyNumberFormat="1" applyFont="1" applyFill="1" applyBorder="1" applyAlignment="1">
      <alignment horizontal="center" vertical="center" wrapText="1"/>
    </xf>
    <xf numFmtId="167" fontId="12" fillId="26" borderId="9" xfId="0" applyNumberFormat="1" applyFont="1" applyFill="1" applyBorder="1" applyAlignment="1">
      <alignment horizontal="center" vertical="center" wrapText="1"/>
    </xf>
    <xf numFmtId="0" fontId="12" fillId="26" borderId="11" xfId="0" applyFont="1" applyFill="1" applyBorder="1" applyAlignment="1">
      <alignment vertical="center" wrapText="1"/>
    </xf>
    <xf numFmtId="0" fontId="12" fillId="11" borderId="11" xfId="0" applyFont="1" applyFill="1" applyBorder="1" applyAlignment="1">
      <alignment vertical="center" wrapText="1"/>
    </xf>
    <xf numFmtId="0" fontId="12" fillId="25" borderId="11" xfId="0" applyFont="1" applyFill="1" applyBorder="1" applyAlignment="1">
      <alignment vertical="center" wrapText="1"/>
    </xf>
    <xf numFmtId="166" fontId="4" fillId="12" borderId="6" xfId="0" applyNumberFormat="1" applyFont="1" applyFill="1" applyBorder="1" applyAlignment="1">
      <alignment horizontal="center" vertical="center" wrapText="1"/>
    </xf>
    <xf numFmtId="9" fontId="12" fillId="0" borderId="8" xfId="0" applyNumberFormat="1" applyFont="1" applyBorder="1" applyAlignment="1">
      <alignment horizontal="center" vertical="center" wrapText="1"/>
    </xf>
    <xf numFmtId="40" fontId="12" fillId="0" borderId="8" xfId="0" applyNumberFormat="1" applyFont="1" applyBorder="1" applyAlignment="1">
      <alignment horizontal="center" vertical="center" wrapText="1"/>
    </xf>
    <xf numFmtId="0" fontId="12" fillId="0" borderId="10" xfId="0" applyFont="1" applyBorder="1" applyAlignment="1">
      <alignment vertical="center" wrapText="1"/>
    </xf>
    <xf numFmtId="3" fontId="4" fillId="12" borderId="4" xfId="0" applyNumberFormat="1" applyFont="1" applyFill="1" applyBorder="1" applyAlignment="1">
      <alignment vertical="center" wrapText="1"/>
    </xf>
    <xf numFmtId="8" fontId="4" fillId="12" borderId="3" xfId="0" applyNumberFormat="1" applyFont="1" applyFill="1" applyBorder="1" applyAlignment="1">
      <alignment horizontal="center" vertical="center" wrapText="1"/>
    </xf>
    <xf numFmtId="166" fontId="4" fillId="12" borderId="3" xfId="0" applyNumberFormat="1" applyFont="1" applyFill="1" applyBorder="1" applyAlignment="1">
      <alignment horizontal="center" vertical="center" wrapText="1"/>
    </xf>
    <xf numFmtId="166" fontId="4" fillId="12" borderId="28" xfId="0" applyNumberFormat="1" applyFont="1" applyFill="1" applyBorder="1" applyAlignment="1">
      <alignment horizontal="center" vertical="center" wrapText="1"/>
    </xf>
    <xf numFmtId="9" fontId="4" fillId="12" borderId="18" xfId="0" applyNumberFormat="1" applyFont="1" applyFill="1" applyBorder="1" applyAlignment="1">
      <alignment horizontal="center" vertical="center" wrapText="1"/>
    </xf>
    <xf numFmtId="3" fontId="15" fillId="12" borderId="33" xfId="0" applyNumberFormat="1" applyFont="1" applyFill="1" applyBorder="1" applyAlignment="1">
      <alignment vertical="center" wrapText="1"/>
    </xf>
    <xf numFmtId="40" fontId="4" fillId="12" borderId="18" xfId="0" applyNumberFormat="1" applyFont="1" applyFill="1" applyBorder="1" applyAlignment="1">
      <alignment horizontal="center" vertical="center" wrapText="1"/>
    </xf>
    <xf numFmtId="40" fontId="4" fillId="12" borderId="30" xfId="0" applyNumberFormat="1" applyFont="1" applyFill="1" applyBorder="1" applyAlignment="1">
      <alignment horizontal="center" vertical="center" wrapText="1"/>
    </xf>
    <xf numFmtId="3" fontId="4" fillId="12" borderId="30" xfId="0" applyNumberFormat="1" applyFont="1" applyFill="1" applyBorder="1" applyAlignment="1">
      <alignment vertical="center" wrapText="1"/>
    </xf>
    <xf numFmtId="8" fontId="22" fillId="24" borderId="10" xfId="0" applyNumberFormat="1" applyFont="1" applyFill="1" applyBorder="1" applyAlignment="1">
      <alignment horizontal="center" vertical="center" wrapText="1"/>
    </xf>
    <xf numFmtId="0" fontId="0" fillId="10" borderId="0" xfId="0" applyFont="1" applyFill="1"/>
    <xf numFmtId="3" fontId="17" fillId="12" borderId="4" xfId="0" applyNumberFormat="1" applyFont="1" applyFill="1" applyBorder="1" applyAlignment="1">
      <alignment vertical="center" wrapText="1"/>
    </xf>
    <xf numFmtId="166" fontId="17" fillId="12" borderId="3" xfId="0" applyNumberFormat="1" applyFont="1" applyFill="1" applyBorder="1" applyAlignment="1">
      <alignment horizontal="center" vertical="center" wrapText="1"/>
    </xf>
    <xf numFmtId="8" fontId="17" fillId="12" borderId="3" xfId="0" applyNumberFormat="1" applyFont="1" applyFill="1" applyBorder="1" applyAlignment="1">
      <alignment horizontal="center" vertical="center" wrapText="1"/>
    </xf>
    <xf numFmtId="9" fontId="4" fillId="12" borderId="3" xfId="0" applyNumberFormat="1" applyFont="1" applyFill="1" applyBorder="1" applyAlignment="1">
      <alignment horizontal="center" vertical="center" wrapText="1"/>
    </xf>
    <xf numFmtId="40" fontId="4" fillId="12" borderId="28" xfId="0" applyNumberFormat="1" applyFont="1" applyFill="1" applyBorder="1" applyAlignment="1">
      <alignment horizontal="center" vertical="center" wrapText="1"/>
    </xf>
    <xf numFmtId="3" fontId="5" fillId="12" borderId="28" xfId="0" applyNumberFormat="1" applyFont="1" applyFill="1" applyBorder="1" applyAlignment="1">
      <alignment vertical="center" wrapText="1"/>
    </xf>
    <xf numFmtId="0" fontId="0" fillId="0" borderId="0" xfId="0" applyFill="1" applyAlignment="1">
      <alignment wrapText="1"/>
    </xf>
    <xf numFmtId="3" fontId="14" fillId="12" borderId="34" xfId="0" applyNumberFormat="1" applyFont="1" applyFill="1" applyBorder="1" applyAlignment="1">
      <alignment horizontal="center" vertical="center" wrapText="1"/>
    </xf>
    <xf numFmtId="3" fontId="14" fillId="12" borderId="14" xfId="0" applyNumberFormat="1" applyFont="1" applyFill="1" applyBorder="1" applyAlignment="1">
      <alignment horizontal="center" vertical="center" wrapText="1"/>
    </xf>
    <xf numFmtId="0" fontId="22" fillId="24" borderId="11" xfId="0" applyFont="1" applyFill="1" applyBorder="1" applyAlignment="1">
      <alignment horizontal="center" vertical="center" wrapText="1"/>
    </xf>
    <xf numFmtId="0" fontId="22" fillId="24" borderId="9" xfId="0" applyFont="1" applyFill="1" applyBorder="1" applyAlignment="1">
      <alignment horizontal="center" vertical="center" wrapText="1"/>
    </xf>
    <xf numFmtId="0" fontId="11" fillId="0" borderId="16" xfId="0" applyFont="1" applyBorder="1" applyAlignment="1">
      <alignment horizontal="center" vertical="center" wrapText="1"/>
    </xf>
    <xf numFmtId="0" fontId="11" fillId="0" borderId="15" xfId="0" applyFont="1" applyBorder="1" applyAlignment="1">
      <alignment horizontal="center" vertical="center" wrapText="1"/>
    </xf>
    <xf numFmtId="0" fontId="1" fillId="0" borderId="0" xfId="0" applyFont="1" applyAlignment="1">
      <alignment horizontal="left"/>
    </xf>
    <xf numFmtId="40" fontId="0" fillId="10" borderId="29" xfId="0" applyNumberFormat="1" applyFill="1" applyBorder="1"/>
    <xf numFmtId="0" fontId="25" fillId="10" borderId="1" xfId="0" applyFont="1" applyFill="1" applyBorder="1"/>
    <xf numFmtId="0" fontId="25" fillId="10" borderId="0" xfId="0" applyFont="1" applyFill="1"/>
    <xf numFmtId="0" fontId="25" fillId="10" borderId="6" xfId="0" applyFont="1" applyFill="1" applyBorder="1"/>
  </cellXfs>
  <cellStyles count="4">
    <cellStyle name="Comma" xfId="1" builtinId="3"/>
    <cellStyle name="Currency" xfId="3" builtinId="4"/>
    <cellStyle name="Heading 1" xfId="2" builtinId="16"/>
    <cellStyle name="Normal" xfId="0" builtinId="0"/>
  </cellStyles>
  <dxfs count="4">
    <dxf>
      <font>
        <b/>
        <i val="0"/>
      </font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</font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</font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</font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</dxfs>
  <tableStyles count="0" defaultTableStyle="TableStyleMedium9" defaultPivotStyle="PivotStyleLight16"/>
  <colors>
    <mruColors>
      <color rgb="FFCCDFA1"/>
      <color rgb="FFADF7F5"/>
      <color rgb="FFCCFFCC"/>
      <color rgb="FFCC66FF"/>
      <color rgb="FF9933FF"/>
      <color rgb="FF0099FF"/>
      <color rgb="FF00FF00"/>
      <color rgb="FFFFFFCC"/>
      <color rgb="FFFF7D7D"/>
      <color rgb="FF72EEE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AK164"/>
  <sheetViews>
    <sheetView tabSelected="1" zoomScaleNormal="100" workbookViewId="0">
      <pane xSplit="7" ySplit="9" topLeftCell="H10" activePane="bottomRight" state="frozen"/>
      <selection pane="topRight" activeCell="C24" sqref="C24"/>
      <selection pane="bottomLeft" activeCell="C24" sqref="C24"/>
      <selection pane="bottomRight" activeCell="I20" sqref="I20"/>
    </sheetView>
  </sheetViews>
  <sheetFormatPr defaultRowHeight="14.4" x14ac:dyDescent="0.3"/>
  <cols>
    <col min="1" max="1" width="11.5546875" customWidth="1"/>
    <col min="2" max="2" width="39.44140625" bestFit="1" customWidth="1"/>
    <col min="3" max="3" width="13" bestFit="1" customWidth="1"/>
    <col min="4" max="4" width="4" customWidth="1"/>
    <col min="5" max="5" width="9.77734375" customWidth="1"/>
    <col min="6" max="6" width="11" customWidth="1"/>
    <col min="7" max="7" width="11.5546875" style="35" bestFit="1" customWidth="1"/>
    <col min="8" max="8" width="9.21875" customWidth="1"/>
    <col min="9" max="9" width="10.88671875" customWidth="1"/>
    <col min="10" max="10" width="10" bestFit="1" customWidth="1"/>
    <col min="11" max="11" width="9.44140625" customWidth="1"/>
    <col min="12" max="12" width="9.21875" bestFit="1" customWidth="1"/>
    <col min="13" max="13" width="7.77734375" customWidth="1"/>
    <col min="14" max="14" width="9.5546875" customWidth="1"/>
    <col min="15" max="15" width="9.5546875" bestFit="1" customWidth="1"/>
    <col min="16" max="16" width="14.21875" customWidth="1"/>
    <col min="17" max="17" width="8.77734375" customWidth="1"/>
    <col min="18" max="18" width="10.77734375" customWidth="1"/>
    <col min="19" max="19" width="10.21875" bestFit="1" customWidth="1"/>
    <col min="20" max="20" width="8.77734375" customWidth="1"/>
    <col min="21" max="21" width="9.77734375" customWidth="1"/>
    <col min="22" max="22" width="8.77734375" customWidth="1"/>
    <col min="23" max="23" width="8.21875" customWidth="1"/>
    <col min="24" max="24" width="10" bestFit="1" customWidth="1"/>
    <col min="25" max="25" width="10.21875" customWidth="1"/>
    <col min="26" max="26" width="9.21875" customWidth="1"/>
    <col min="27" max="27" width="11.21875" customWidth="1"/>
    <col min="28" max="28" width="7.77734375" customWidth="1"/>
    <col min="29" max="29" width="9.21875" customWidth="1"/>
    <col min="30" max="30" width="10.5546875" customWidth="1"/>
    <col min="31" max="31" width="11.77734375" customWidth="1"/>
    <col min="32" max="32" width="10.21875" customWidth="1"/>
    <col min="33" max="33" width="9" customWidth="1"/>
    <col min="34" max="34" width="10" customWidth="1"/>
    <col min="35" max="35" width="11.21875" customWidth="1"/>
    <col min="37" max="37" width="80.5546875" customWidth="1"/>
  </cols>
  <sheetData>
    <row r="1" spans="1:37" x14ac:dyDescent="0.3">
      <c r="B1" s="134" t="s">
        <v>0</v>
      </c>
      <c r="C1" s="134">
        <f>270+60</f>
        <v>330</v>
      </c>
      <c r="E1" s="134">
        <f>53-21</f>
        <v>32</v>
      </c>
      <c r="H1" s="58" t="s">
        <v>1</v>
      </c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6"/>
      <c r="X1" s="58"/>
      <c r="Y1" s="58"/>
      <c r="Z1" s="58"/>
      <c r="AA1" s="58"/>
      <c r="AB1" s="58"/>
      <c r="AD1" s="36" t="s">
        <v>2</v>
      </c>
      <c r="AE1" s="36"/>
      <c r="AF1" s="36"/>
      <c r="AG1" s="36"/>
      <c r="AH1" s="36"/>
      <c r="AI1" s="36"/>
    </row>
    <row r="2" spans="1:37" x14ac:dyDescent="0.3">
      <c r="A2" s="59"/>
      <c r="B2" s="60" t="s">
        <v>3</v>
      </c>
      <c r="C2" s="61">
        <f ca="1">TODAY()</f>
        <v>44425</v>
      </c>
      <c r="D2" s="62"/>
      <c r="E2" s="63"/>
      <c r="F2" s="64"/>
      <c r="G2" s="65"/>
      <c r="H2" s="1" t="s">
        <v>4</v>
      </c>
      <c r="I2" s="66" t="s">
        <v>357</v>
      </c>
      <c r="J2" s="66" t="s">
        <v>5</v>
      </c>
      <c r="K2" s="66" t="s">
        <v>6</v>
      </c>
      <c r="L2" s="66" t="s">
        <v>7</v>
      </c>
      <c r="M2" s="66" t="s">
        <v>8</v>
      </c>
      <c r="N2" s="66" t="s">
        <v>9</v>
      </c>
      <c r="O2" s="66" t="s">
        <v>10</v>
      </c>
      <c r="P2" s="66" t="s">
        <v>11</v>
      </c>
      <c r="Q2" s="66" t="s">
        <v>12</v>
      </c>
      <c r="R2" s="66" t="s">
        <v>13</v>
      </c>
      <c r="S2" s="66" t="s">
        <v>14</v>
      </c>
      <c r="T2" s="66" t="s">
        <v>15</v>
      </c>
      <c r="U2" s="66" t="s">
        <v>16</v>
      </c>
      <c r="V2" s="66" t="s">
        <v>17</v>
      </c>
      <c r="W2" s="66" t="s">
        <v>18</v>
      </c>
      <c r="X2" s="66" t="s">
        <v>19</v>
      </c>
      <c r="Y2" s="66" t="s">
        <v>20</v>
      </c>
      <c r="Z2" s="66" t="s">
        <v>21</v>
      </c>
      <c r="AA2" s="66" t="s">
        <v>22</v>
      </c>
      <c r="AB2" s="66" t="s">
        <v>23</v>
      </c>
      <c r="AC2" s="2" t="s">
        <v>24</v>
      </c>
      <c r="AD2" s="67" t="s">
        <v>25</v>
      </c>
      <c r="AE2" s="67" t="s">
        <v>26</v>
      </c>
      <c r="AF2" s="67" t="s">
        <v>27</v>
      </c>
      <c r="AG2" s="67" t="s">
        <v>28</v>
      </c>
      <c r="AH2" s="67" t="s">
        <v>29</v>
      </c>
      <c r="AI2" s="67" t="s">
        <v>30</v>
      </c>
      <c r="AJ2" s="3"/>
      <c r="AK2" s="68"/>
    </row>
    <row r="3" spans="1:37" x14ac:dyDescent="0.3">
      <c r="A3" s="59"/>
      <c r="B3" s="148" t="s">
        <v>75</v>
      </c>
      <c r="C3" s="228">
        <v>10768.39</v>
      </c>
      <c r="D3" s="70"/>
      <c r="E3" s="63" t="s">
        <v>31</v>
      </c>
      <c r="F3" s="71"/>
      <c r="G3" s="72"/>
      <c r="H3" s="73">
        <f>SUM(H10:H802)</f>
        <v>0</v>
      </c>
      <c r="I3" s="73">
        <f>SUM(I10:I802)</f>
        <v>0</v>
      </c>
      <c r="J3" s="73">
        <f>SUM(J10:J802)</f>
        <v>10</v>
      </c>
      <c r="K3" s="73">
        <f>SUM(K10:K802)</f>
        <v>0</v>
      </c>
      <c r="L3" s="73">
        <f>SUM(L10:L802)</f>
        <v>0</v>
      </c>
      <c r="M3" s="74">
        <f>-SUM(M10:M802)</f>
        <v>6</v>
      </c>
      <c r="N3" s="74">
        <f>-SUM(N10:N802)</f>
        <v>0</v>
      </c>
      <c r="O3" s="74">
        <f>-SUM(O10:O802)</f>
        <v>0</v>
      </c>
      <c r="P3" s="74">
        <f>-SUM(P10:P802)</f>
        <v>5560</v>
      </c>
      <c r="Q3" s="74">
        <f>-SUM(Q10:Q802)</f>
        <v>0</v>
      </c>
      <c r="R3" s="74">
        <f>-SUM(R10:R802)</f>
        <v>0</v>
      </c>
      <c r="S3" s="74">
        <f>-SUM(S10:S802)</f>
        <v>0</v>
      </c>
      <c r="T3" s="74">
        <f>-SUM(T10:T802)</f>
        <v>0</v>
      </c>
      <c r="U3" s="74">
        <f>-SUM(U10:U802)</f>
        <v>0</v>
      </c>
      <c r="V3" s="74">
        <f>-SUM(V10:V802)</f>
        <v>0</v>
      </c>
      <c r="W3" s="74">
        <f>-SUM(W10:W802)</f>
        <v>0</v>
      </c>
      <c r="X3" s="74">
        <f>-SUM(X10:X802)</f>
        <v>0</v>
      </c>
      <c r="Y3" s="74">
        <f>-SUM(Y10:Y802)</f>
        <v>0</v>
      </c>
      <c r="Z3" s="74">
        <f>-SUM(Z10:Z802)</f>
        <v>0</v>
      </c>
      <c r="AA3" s="74">
        <f>-SUM(AA10:AA802)</f>
        <v>0</v>
      </c>
      <c r="AB3" s="74">
        <f>-SUM(AB10:AB802)</f>
        <v>0</v>
      </c>
      <c r="AC3" s="4"/>
      <c r="AD3" s="75">
        <f>SUM(AD10:AD802)</f>
        <v>0</v>
      </c>
      <c r="AE3" s="75">
        <f>-SUM(AE10:AE802)</f>
        <v>0</v>
      </c>
      <c r="AF3" s="75">
        <f>-SUM(AF10:AF802)</f>
        <v>0</v>
      </c>
      <c r="AG3" s="75">
        <f>-SUM(AG10:AG802)</f>
        <v>0</v>
      </c>
      <c r="AH3" s="75">
        <f>-SUM(AH10:AH802)</f>
        <v>0</v>
      </c>
      <c r="AI3" s="75">
        <f>-SUM(AI10:AI802)</f>
        <v>0</v>
      </c>
      <c r="AJ3" s="5"/>
      <c r="AK3" s="76"/>
    </row>
    <row r="4" spans="1:37" x14ac:dyDescent="0.3">
      <c r="A4" s="59"/>
      <c r="B4" s="151" t="s">
        <v>76</v>
      </c>
      <c r="C4" s="229">
        <f>INDEX(F10:F802, MATCH(99^20, F10:F802))</f>
        <v>4013.16</v>
      </c>
      <c r="D4" s="70"/>
      <c r="E4" s="63" t="s">
        <v>32</v>
      </c>
      <c r="F4" s="71"/>
      <c r="G4" s="72"/>
      <c r="H4" s="77">
        <v>0</v>
      </c>
      <c r="I4" s="78">
        <v>13750</v>
      </c>
      <c r="J4" s="78">
        <v>3600</v>
      </c>
      <c r="K4" s="78">
        <v>3500</v>
      </c>
      <c r="L4" s="78">
        <v>5000</v>
      </c>
      <c r="M4" s="78">
        <v>72</v>
      </c>
      <c r="N4" s="78">
        <v>3800</v>
      </c>
      <c r="O4" s="78">
        <v>1600</v>
      </c>
      <c r="P4" s="78">
        <v>6250</v>
      </c>
      <c r="Q4" s="78">
        <v>5000</v>
      </c>
      <c r="R4" s="78">
        <v>200</v>
      </c>
      <c r="S4" s="78">
        <v>1000</v>
      </c>
      <c r="T4" s="78">
        <v>1000</v>
      </c>
      <c r="U4" s="78">
        <v>6500</v>
      </c>
      <c r="V4" s="78">
        <v>300</v>
      </c>
      <c r="W4" s="78">
        <v>200</v>
      </c>
      <c r="X4" s="78">
        <v>450</v>
      </c>
      <c r="Y4" s="78">
        <v>325</v>
      </c>
      <c r="Z4" s="78">
        <v>350</v>
      </c>
      <c r="AA4" s="78">
        <v>500</v>
      </c>
      <c r="AB4" s="78">
        <v>500</v>
      </c>
      <c r="AC4" s="6"/>
      <c r="AD4" s="79">
        <v>12000</v>
      </c>
      <c r="AE4" s="79">
        <v>0</v>
      </c>
      <c r="AF4" s="75">
        <v>2250</v>
      </c>
      <c r="AG4" s="79">
        <v>0</v>
      </c>
      <c r="AH4" s="79">
        <v>2000</v>
      </c>
      <c r="AI4" s="79">
        <v>300</v>
      </c>
      <c r="AJ4" s="5"/>
      <c r="AK4" s="76">
        <f>107.47+1500+750</f>
        <v>2357.4700000000003</v>
      </c>
    </row>
    <row r="5" spans="1:37" x14ac:dyDescent="0.3">
      <c r="A5" s="59"/>
      <c r="B5" s="149" t="s">
        <v>74</v>
      </c>
      <c r="C5" s="230">
        <v>113147.17</v>
      </c>
      <c r="D5" s="80"/>
      <c r="E5" s="81" t="s">
        <v>33</v>
      </c>
      <c r="F5" s="82"/>
      <c r="G5" s="83"/>
      <c r="H5" s="84" t="str">
        <f t="shared" ref="H5:AB5" si="0">IF(H4=0,"-",(H3/H4))</f>
        <v>-</v>
      </c>
      <c r="I5" s="85">
        <f t="shared" si="0"/>
        <v>0</v>
      </c>
      <c r="J5" s="85">
        <f t="shared" si="0"/>
        <v>2.7777777777777779E-3</v>
      </c>
      <c r="K5" s="85">
        <f t="shared" si="0"/>
        <v>0</v>
      </c>
      <c r="L5" s="85">
        <f t="shared" si="0"/>
        <v>0</v>
      </c>
      <c r="M5" s="85">
        <f t="shared" si="0"/>
        <v>8.3333333333333329E-2</v>
      </c>
      <c r="N5" s="85">
        <f t="shared" si="0"/>
        <v>0</v>
      </c>
      <c r="O5" s="85">
        <f t="shared" si="0"/>
        <v>0</v>
      </c>
      <c r="P5" s="85">
        <f t="shared" si="0"/>
        <v>0.88959999999999995</v>
      </c>
      <c r="Q5" s="85">
        <f t="shared" si="0"/>
        <v>0</v>
      </c>
      <c r="R5" s="85">
        <f t="shared" si="0"/>
        <v>0</v>
      </c>
      <c r="S5" s="85">
        <f t="shared" si="0"/>
        <v>0</v>
      </c>
      <c r="T5" s="85">
        <f t="shared" si="0"/>
        <v>0</v>
      </c>
      <c r="U5" s="85">
        <f t="shared" si="0"/>
        <v>0</v>
      </c>
      <c r="V5" s="85">
        <f t="shared" si="0"/>
        <v>0</v>
      </c>
      <c r="W5" s="85">
        <f t="shared" si="0"/>
        <v>0</v>
      </c>
      <c r="X5" s="85">
        <f t="shared" si="0"/>
        <v>0</v>
      </c>
      <c r="Y5" s="85">
        <f t="shared" si="0"/>
        <v>0</v>
      </c>
      <c r="Z5" s="85">
        <f t="shared" si="0"/>
        <v>0</v>
      </c>
      <c r="AA5" s="85">
        <f t="shared" si="0"/>
        <v>0</v>
      </c>
      <c r="AB5" s="85">
        <f t="shared" si="0"/>
        <v>0</v>
      </c>
      <c r="AC5" s="7"/>
      <c r="AD5" s="86">
        <f t="shared" ref="AD5:AI5" si="1">IF(AD4=0,"-",(AD3/AD4))</f>
        <v>0</v>
      </c>
      <c r="AE5" s="86" t="str">
        <f t="shared" si="1"/>
        <v>-</v>
      </c>
      <c r="AF5" s="86">
        <f t="shared" si="1"/>
        <v>0</v>
      </c>
      <c r="AG5" s="86" t="str">
        <f t="shared" si="1"/>
        <v>-</v>
      </c>
      <c r="AH5" s="86">
        <f t="shared" si="1"/>
        <v>0</v>
      </c>
      <c r="AI5" s="86">
        <f t="shared" si="1"/>
        <v>0</v>
      </c>
      <c r="AJ5" s="8"/>
      <c r="AK5" s="87"/>
    </row>
    <row r="6" spans="1:37" x14ac:dyDescent="0.3">
      <c r="A6" s="59"/>
      <c r="B6" s="150" t="s">
        <v>77</v>
      </c>
      <c r="C6" s="231">
        <f>INDEX(G10:G802, MATCH(99^20, G10:G802))</f>
        <v>113147.17</v>
      </c>
      <c r="D6" s="70"/>
      <c r="E6" s="63" t="s">
        <v>34</v>
      </c>
      <c r="F6" s="71"/>
      <c r="G6" s="72"/>
      <c r="H6" s="77">
        <f t="shared" ref="H6:AB6" si="2">(H4-H3)</f>
        <v>0</v>
      </c>
      <c r="I6" s="78">
        <f t="shared" si="2"/>
        <v>13750</v>
      </c>
      <c r="J6" s="78">
        <f t="shared" si="2"/>
        <v>3590</v>
      </c>
      <c r="K6" s="78">
        <f t="shared" si="2"/>
        <v>3500</v>
      </c>
      <c r="L6" s="78">
        <f t="shared" si="2"/>
        <v>5000</v>
      </c>
      <c r="M6" s="78">
        <f t="shared" si="2"/>
        <v>66</v>
      </c>
      <c r="N6" s="78">
        <f t="shared" si="2"/>
        <v>3800</v>
      </c>
      <c r="O6" s="78">
        <f t="shared" si="2"/>
        <v>1600</v>
      </c>
      <c r="P6" s="78">
        <f t="shared" si="2"/>
        <v>690</v>
      </c>
      <c r="Q6" s="78">
        <f t="shared" si="2"/>
        <v>5000</v>
      </c>
      <c r="R6" s="78">
        <f t="shared" si="2"/>
        <v>200</v>
      </c>
      <c r="S6" s="78">
        <f t="shared" si="2"/>
        <v>1000</v>
      </c>
      <c r="T6" s="78">
        <f t="shared" si="2"/>
        <v>1000</v>
      </c>
      <c r="U6" s="78">
        <f t="shared" si="2"/>
        <v>6500</v>
      </c>
      <c r="V6" s="78">
        <f t="shared" si="2"/>
        <v>300</v>
      </c>
      <c r="W6" s="78">
        <f t="shared" si="2"/>
        <v>200</v>
      </c>
      <c r="X6" s="78">
        <f t="shared" si="2"/>
        <v>450</v>
      </c>
      <c r="Y6" s="78">
        <f t="shared" si="2"/>
        <v>325</v>
      </c>
      <c r="Z6" s="78">
        <f t="shared" si="2"/>
        <v>350</v>
      </c>
      <c r="AA6" s="78">
        <f t="shared" si="2"/>
        <v>500</v>
      </c>
      <c r="AB6" s="78">
        <f t="shared" si="2"/>
        <v>500</v>
      </c>
      <c r="AC6" s="6"/>
      <c r="AD6" s="79">
        <f t="shared" ref="AD6:AI6" si="3">(AD4-AD3)</f>
        <v>12000</v>
      </c>
      <c r="AE6" s="79">
        <f t="shared" si="3"/>
        <v>0</v>
      </c>
      <c r="AF6" s="79">
        <f t="shared" si="3"/>
        <v>2250</v>
      </c>
      <c r="AG6" s="79">
        <f t="shared" si="3"/>
        <v>0</v>
      </c>
      <c r="AH6" s="79">
        <f t="shared" si="3"/>
        <v>2000</v>
      </c>
      <c r="AI6" s="79">
        <f t="shared" si="3"/>
        <v>300</v>
      </c>
      <c r="AJ6" s="5"/>
      <c r="AK6" s="76"/>
    </row>
    <row r="7" spans="1:37" x14ac:dyDescent="0.3">
      <c r="A7" s="88"/>
      <c r="B7" s="89" t="s">
        <v>35</v>
      </c>
      <c r="C7" s="90">
        <f>ABS(SUMIF(D10:D10,"UNCASHED",D10:D10))</f>
        <v>0</v>
      </c>
      <c r="D7" s="91"/>
      <c r="E7" s="92" t="s">
        <v>36</v>
      </c>
      <c r="F7" s="93"/>
      <c r="G7" s="94"/>
      <c r="H7" s="95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6"/>
      <c r="U7" s="96"/>
      <c r="V7" s="96"/>
      <c r="W7" s="96"/>
      <c r="X7" s="96"/>
      <c r="Y7" s="96"/>
      <c r="Z7" s="96"/>
      <c r="AA7" s="96"/>
      <c r="AB7" s="96"/>
      <c r="AC7" s="9">
        <f>-SUM(AC10:AC10)</f>
        <v>0</v>
      </c>
      <c r="AD7" s="97"/>
      <c r="AE7" s="97"/>
      <c r="AF7" s="97"/>
      <c r="AG7" s="97"/>
      <c r="AH7" s="97"/>
      <c r="AI7" s="97"/>
      <c r="AJ7" s="5"/>
      <c r="AK7" s="76"/>
    </row>
    <row r="8" spans="1:37" x14ac:dyDescent="0.3">
      <c r="A8" s="69"/>
      <c r="B8" s="69"/>
      <c r="C8" s="69"/>
      <c r="D8" s="69"/>
      <c r="E8" s="69"/>
      <c r="F8" s="69"/>
      <c r="G8" s="98"/>
      <c r="H8" s="58"/>
      <c r="I8" s="58"/>
      <c r="J8" s="58"/>
      <c r="K8" s="58"/>
      <c r="L8" s="58"/>
      <c r="M8" s="58"/>
      <c r="N8" s="58"/>
      <c r="O8" s="58"/>
      <c r="P8" s="58"/>
      <c r="Q8" s="58"/>
      <c r="R8" s="58"/>
      <c r="S8" s="58"/>
      <c r="T8" s="58"/>
      <c r="U8" s="58"/>
      <c r="V8" s="58"/>
      <c r="W8" s="58"/>
      <c r="X8" s="58"/>
      <c r="Y8" s="58"/>
      <c r="Z8" s="58"/>
      <c r="AA8" s="58"/>
      <c r="AB8" s="58"/>
      <c r="AC8" s="11" t="s">
        <v>37</v>
      </c>
      <c r="AD8" s="36"/>
      <c r="AE8" s="36"/>
      <c r="AF8" s="36"/>
      <c r="AG8" s="36"/>
      <c r="AH8" s="36"/>
      <c r="AI8" s="36"/>
      <c r="AJ8" s="12"/>
      <c r="AK8" s="99"/>
    </row>
    <row r="9" spans="1:37" x14ac:dyDescent="0.3">
      <c r="A9" s="100" t="s">
        <v>38</v>
      </c>
      <c r="B9" s="101" t="s">
        <v>39</v>
      </c>
      <c r="C9" s="101" t="s">
        <v>40</v>
      </c>
      <c r="D9" s="102" t="s">
        <v>41</v>
      </c>
      <c r="E9" s="100" t="s">
        <v>42</v>
      </c>
      <c r="F9" s="101" t="s">
        <v>43</v>
      </c>
      <c r="G9" s="101" t="s">
        <v>44</v>
      </c>
      <c r="H9" s="1" t="s">
        <v>4</v>
      </c>
      <c r="I9" s="66" t="s">
        <v>45</v>
      </c>
      <c r="J9" s="66" t="s">
        <v>46</v>
      </c>
      <c r="K9" s="66" t="s">
        <v>6</v>
      </c>
      <c r="L9" s="66" t="s">
        <v>7</v>
      </c>
      <c r="M9" s="66" t="s">
        <v>8</v>
      </c>
      <c r="N9" s="66" t="s">
        <v>9</v>
      </c>
      <c r="O9" s="66" t="s">
        <v>10</v>
      </c>
      <c r="P9" s="66" t="s">
        <v>47</v>
      </c>
      <c r="Q9" s="66" t="s">
        <v>12</v>
      </c>
      <c r="R9" s="66" t="s">
        <v>13</v>
      </c>
      <c r="S9" s="66" t="s">
        <v>14</v>
      </c>
      <c r="T9" s="66" t="s">
        <v>15</v>
      </c>
      <c r="U9" s="66" t="s">
        <v>16</v>
      </c>
      <c r="V9" s="66" t="s">
        <v>17</v>
      </c>
      <c r="W9" s="66" t="s">
        <v>18</v>
      </c>
      <c r="X9" s="66" t="s">
        <v>19</v>
      </c>
      <c r="Y9" s="66" t="s">
        <v>20</v>
      </c>
      <c r="Z9" s="66" t="s">
        <v>21</v>
      </c>
      <c r="AA9" s="66" t="s">
        <v>22</v>
      </c>
      <c r="AB9" s="66" t="s">
        <v>23</v>
      </c>
      <c r="AC9" s="2" t="s">
        <v>24</v>
      </c>
      <c r="AD9" s="67" t="s">
        <v>25</v>
      </c>
      <c r="AE9" s="67" t="s">
        <v>26</v>
      </c>
      <c r="AF9" s="67" t="s">
        <v>27</v>
      </c>
      <c r="AG9" s="67" t="s">
        <v>28</v>
      </c>
      <c r="AH9" s="67" t="s">
        <v>29</v>
      </c>
      <c r="AI9" s="67" t="s">
        <v>30</v>
      </c>
      <c r="AJ9" s="10" t="s">
        <v>48</v>
      </c>
      <c r="AK9" s="103" t="s">
        <v>49</v>
      </c>
    </row>
    <row r="10" spans="1:37" x14ac:dyDescent="0.3">
      <c r="A10" s="98"/>
      <c r="B10" s="279" t="s">
        <v>396</v>
      </c>
      <c r="C10" s="104"/>
      <c r="D10" s="105"/>
      <c r="E10" s="106"/>
      <c r="F10" s="135">
        <f>Current_account_balance</f>
        <v>10768.39</v>
      </c>
      <c r="G10" s="107">
        <f>Capital_Account_Balance</f>
        <v>113147.17</v>
      </c>
      <c r="H10" s="108"/>
      <c r="I10" s="109"/>
      <c r="J10" s="109"/>
      <c r="K10" s="109"/>
      <c r="L10" s="109"/>
      <c r="M10" s="109"/>
      <c r="N10" s="109"/>
      <c r="O10" s="109"/>
      <c r="P10" s="109"/>
      <c r="Q10" s="109"/>
      <c r="R10" s="109"/>
      <c r="S10" s="109"/>
      <c r="T10" s="109"/>
      <c r="U10" s="109"/>
      <c r="V10" s="109"/>
      <c r="W10" s="109"/>
      <c r="X10" s="109"/>
      <c r="Y10" s="109"/>
      <c r="Z10" s="109"/>
      <c r="AA10" s="109"/>
      <c r="AB10" s="109"/>
      <c r="AC10" s="110"/>
      <c r="AD10" s="111"/>
      <c r="AE10" s="111"/>
      <c r="AF10" s="111"/>
      <c r="AG10" s="111"/>
      <c r="AH10" s="111"/>
      <c r="AI10" s="111"/>
      <c r="AJ10" s="112"/>
      <c r="AK10" s="113"/>
    </row>
    <row r="11" spans="1:37" x14ac:dyDescent="0.3">
      <c r="A11" s="213">
        <v>44380</v>
      </c>
      <c r="B11" s="277" t="s">
        <v>391</v>
      </c>
      <c r="C11" s="214" t="s">
        <v>57</v>
      </c>
      <c r="D11" s="215" t="s">
        <v>72</v>
      </c>
      <c r="E11" s="216">
        <v>-36.33</v>
      </c>
      <c r="F11" s="276">
        <f>IF(E11=0,"",IF(D11&gt;0,IF(D11="CASH",F10,IF(D11="UNCASHED",F10,IF(D11="DONATION",F10,F10+E11))),F10))</f>
        <v>10732.06</v>
      </c>
      <c r="G11" s="107">
        <f>IF(B11=0, " ",G10+SUM( AD11:AI11))</f>
        <v>113147.17</v>
      </c>
      <c r="H11" s="115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>
        <v>0</v>
      </c>
      <c r="X11" s="13"/>
      <c r="Y11" s="13"/>
      <c r="Z11" s="13"/>
      <c r="AA11" s="13"/>
      <c r="AB11" s="13"/>
      <c r="AC11" s="14"/>
      <c r="AD11" s="118"/>
      <c r="AE11" s="118"/>
      <c r="AF11" s="118"/>
      <c r="AG11" s="118"/>
      <c r="AH11" s="118"/>
      <c r="AI11" s="118"/>
      <c r="AJ11" s="5"/>
      <c r="AK11" s="116"/>
    </row>
    <row r="12" spans="1:37" x14ac:dyDescent="0.3">
      <c r="A12" s="117">
        <v>44380</v>
      </c>
      <c r="B12" s="278" t="s">
        <v>392</v>
      </c>
      <c r="C12" s="104" t="s">
        <v>57</v>
      </c>
      <c r="D12" s="105" t="s">
        <v>72</v>
      </c>
      <c r="E12" s="106">
        <v>-27.8</v>
      </c>
      <c r="F12" s="135">
        <f t="shared" ref="F12:F30" si="4">IF(E12=0,"",IF(D12&gt;0,IF(D12="CASH",F11,IF(D12="UNCASHED",F11,IF(D12="DONATION",F11,F11+E12))),F11))</f>
        <v>10704.26</v>
      </c>
      <c r="G12" s="114">
        <f t="shared" ref="G12:G30" si="5">IF(B12=0, " ", G11+SUM(AD12:AI12))</f>
        <v>113147.17</v>
      </c>
      <c r="H12" s="115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>
        <v>0</v>
      </c>
      <c r="X12" s="13"/>
      <c r="Y12" s="13"/>
      <c r="Z12" s="13"/>
      <c r="AA12" s="13"/>
      <c r="AB12" s="13"/>
      <c r="AC12" s="14"/>
      <c r="AD12" s="118"/>
      <c r="AE12" s="118"/>
      <c r="AF12" s="118"/>
      <c r="AG12" s="118"/>
      <c r="AH12" s="118"/>
      <c r="AI12" s="118"/>
      <c r="AJ12" s="5"/>
      <c r="AK12" s="116"/>
    </row>
    <row r="13" spans="1:37" x14ac:dyDescent="0.3">
      <c r="A13" s="117">
        <v>44380</v>
      </c>
      <c r="B13" s="278" t="s">
        <v>393</v>
      </c>
      <c r="C13" s="104" t="s">
        <v>57</v>
      </c>
      <c r="D13" s="105" t="s">
        <v>72</v>
      </c>
      <c r="E13" s="106">
        <v>-120</v>
      </c>
      <c r="F13" s="135">
        <f t="shared" si="4"/>
        <v>10584.26</v>
      </c>
      <c r="G13" s="114">
        <f t="shared" si="5"/>
        <v>113147.17</v>
      </c>
      <c r="H13" s="115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>
        <v>0</v>
      </c>
      <c r="V13" s="13"/>
      <c r="W13" s="13"/>
      <c r="X13" s="13"/>
      <c r="Y13" s="13"/>
      <c r="Z13" s="13"/>
      <c r="AA13" s="13"/>
      <c r="AB13" s="13"/>
      <c r="AC13" s="14"/>
      <c r="AD13" s="118"/>
      <c r="AE13" s="118"/>
      <c r="AF13" s="118"/>
      <c r="AG13" s="118"/>
      <c r="AH13" s="118"/>
      <c r="AI13" s="118"/>
      <c r="AJ13" s="5"/>
      <c r="AK13" s="116"/>
    </row>
    <row r="14" spans="1:37" x14ac:dyDescent="0.3">
      <c r="A14" s="117">
        <v>44380</v>
      </c>
      <c r="B14" s="278" t="s">
        <v>394</v>
      </c>
      <c r="C14" s="104" t="s">
        <v>57</v>
      </c>
      <c r="D14" s="105" t="s">
        <v>72</v>
      </c>
      <c r="E14" s="106">
        <v>-55.1</v>
      </c>
      <c r="F14" s="135">
        <f t="shared" si="4"/>
        <v>10529.16</v>
      </c>
      <c r="G14" s="114">
        <f t="shared" si="5"/>
        <v>113147.17</v>
      </c>
      <c r="H14" s="115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>
        <v>0</v>
      </c>
      <c r="X14" s="13"/>
      <c r="Y14" s="13"/>
      <c r="Z14" s="13"/>
      <c r="AA14" s="13"/>
      <c r="AB14" s="13"/>
      <c r="AC14" s="14"/>
      <c r="AD14" s="118"/>
      <c r="AE14" s="118"/>
      <c r="AF14" s="118"/>
      <c r="AG14" s="118"/>
      <c r="AH14" s="118"/>
      <c r="AI14" s="118"/>
      <c r="AJ14" s="5"/>
      <c r="AK14" s="116"/>
    </row>
    <row r="15" spans="1:37" x14ac:dyDescent="0.3">
      <c r="A15" s="117">
        <v>44381</v>
      </c>
      <c r="B15" s="278" t="s">
        <v>395</v>
      </c>
      <c r="C15" s="104" t="s">
        <v>57</v>
      </c>
      <c r="D15" s="105" t="s">
        <v>72</v>
      </c>
      <c r="E15" s="106">
        <v>-40</v>
      </c>
      <c r="F15" s="135">
        <f t="shared" si="4"/>
        <v>10489.16</v>
      </c>
      <c r="G15" s="114">
        <f t="shared" si="5"/>
        <v>113147.17</v>
      </c>
      <c r="H15" s="115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>
        <v>0</v>
      </c>
      <c r="V15" s="13"/>
      <c r="W15" s="13"/>
      <c r="X15" s="13"/>
      <c r="Y15" s="13"/>
      <c r="Z15" s="13"/>
      <c r="AA15" s="13"/>
      <c r="AB15" s="13"/>
      <c r="AC15" s="14"/>
      <c r="AD15" s="118"/>
      <c r="AE15" s="118"/>
      <c r="AF15" s="118"/>
      <c r="AG15" s="118"/>
      <c r="AH15" s="118"/>
      <c r="AI15" s="118"/>
      <c r="AJ15" s="5"/>
      <c r="AK15" s="116"/>
    </row>
    <row r="16" spans="1:37" x14ac:dyDescent="0.3">
      <c r="A16" s="117">
        <v>44382</v>
      </c>
      <c r="B16" s="69" t="s">
        <v>384</v>
      </c>
      <c r="C16" s="104" t="s">
        <v>57</v>
      </c>
      <c r="D16" s="105" t="s">
        <v>72</v>
      </c>
      <c r="E16" s="106">
        <v>10</v>
      </c>
      <c r="F16" s="135">
        <f t="shared" si="4"/>
        <v>10499.16</v>
      </c>
      <c r="G16" s="114">
        <f t="shared" si="5"/>
        <v>113147.17</v>
      </c>
      <c r="H16" s="115"/>
      <c r="I16" s="13"/>
      <c r="J16" s="13">
        <v>10</v>
      </c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4"/>
      <c r="AD16" s="118"/>
      <c r="AE16" s="118"/>
      <c r="AF16" s="118"/>
      <c r="AG16" s="118"/>
      <c r="AH16" s="118"/>
      <c r="AI16" s="118"/>
      <c r="AJ16" s="5"/>
      <c r="AK16" s="116"/>
    </row>
    <row r="17" spans="1:37" x14ac:dyDescent="0.3">
      <c r="A17" s="117">
        <v>44385</v>
      </c>
      <c r="B17" s="69" t="s">
        <v>385</v>
      </c>
      <c r="C17" s="104" t="s">
        <v>57</v>
      </c>
      <c r="D17" s="105" t="s">
        <v>72</v>
      </c>
      <c r="E17" s="106">
        <v>-260</v>
      </c>
      <c r="F17" s="135">
        <f t="shared" si="4"/>
        <v>10239.16</v>
      </c>
      <c r="G17" s="114">
        <f t="shared" si="5"/>
        <v>113147.17</v>
      </c>
      <c r="H17" s="115"/>
      <c r="I17" s="13"/>
      <c r="J17" s="13"/>
      <c r="K17" s="13"/>
      <c r="L17" s="13"/>
      <c r="M17" s="13"/>
      <c r="N17" s="13"/>
      <c r="O17" s="13"/>
      <c r="P17" s="13">
        <v>-260</v>
      </c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4"/>
      <c r="AD17" s="118"/>
      <c r="AE17" s="118"/>
      <c r="AF17" s="118"/>
      <c r="AG17" s="118"/>
      <c r="AH17" s="118"/>
      <c r="AI17" s="118"/>
      <c r="AJ17" s="5"/>
      <c r="AK17" s="116"/>
    </row>
    <row r="18" spans="1:37" x14ac:dyDescent="0.3">
      <c r="A18" s="117">
        <v>44385</v>
      </c>
      <c r="B18" s="69" t="s">
        <v>386</v>
      </c>
      <c r="C18" s="104" t="s">
        <v>57</v>
      </c>
      <c r="D18" s="105" t="s">
        <v>72</v>
      </c>
      <c r="E18" s="106">
        <v>-300</v>
      </c>
      <c r="F18" s="135">
        <f t="shared" si="4"/>
        <v>9939.16</v>
      </c>
      <c r="G18" s="114">
        <f t="shared" si="5"/>
        <v>113147.17</v>
      </c>
      <c r="H18" s="115"/>
      <c r="I18" s="13"/>
      <c r="J18" s="13"/>
      <c r="K18" s="13"/>
      <c r="L18" s="13"/>
      <c r="M18" s="13"/>
      <c r="N18" s="13"/>
      <c r="O18" s="13"/>
      <c r="P18" s="13">
        <v>-300</v>
      </c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4"/>
      <c r="AD18" s="118"/>
      <c r="AE18" s="118"/>
      <c r="AF18" s="118"/>
      <c r="AG18" s="118"/>
      <c r="AH18" s="118"/>
      <c r="AI18" s="118"/>
      <c r="AJ18" s="5"/>
      <c r="AK18" s="116"/>
    </row>
    <row r="19" spans="1:37" x14ac:dyDescent="0.3">
      <c r="A19" s="117">
        <v>44385</v>
      </c>
      <c r="B19" s="261" t="s">
        <v>387</v>
      </c>
      <c r="C19" s="104" t="s">
        <v>57</v>
      </c>
      <c r="D19" s="105" t="s">
        <v>72</v>
      </c>
      <c r="E19" s="106">
        <v>-5000</v>
      </c>
      <c r="F19" s="135">
        <f t="shared" si="4"/>
        <v>4939.16</v>
      </c>
      <c r="G19" s="114">
        <f t="shared" si="5"/>
        <v>113147.17</v>
      </c>
      <c r="H19" s="115"/>
      <c r="I19" s="13"/>
      <c r="J19" s="13"/>
      <c r="K19" s="13"/>
      <c r="L19" s="13"/>
      <c r="M19" s="13"/>
      <c r="N19" s="13"/>
      <c r="O19" s="13"/>
      <c r="P19" s="13">
        <v>-5000</v>
      </c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4"/>
      <c r="AD19" s="118"/>
      <c r="AE19" s="118"/>
      <c r="AF19" s="118"/>
      <c r="AG19" s="118"/>
      <c r="AH19" s="118"/>
      <c r="AI19" s="118"/>
      <c r="AJ19" s="5"/>
      <c r="AK19" s="116"/>
    </row>
    <row r="20" spans="1:37" x14ac:dyDescent="0.3">
      <c r="A20" s="117">
        <v>44385</v>
      </c>
      <c r="B20" s="278" t="s">
        <v>390</v>
      </c>
      <c r="C20" s="104" t="s">
        <v>57</v>
      </c>
      <c r="D20" s="105" t="s">
        <v>72</v>
      </c>
      <c r="E20" s="106">
        <v>-920</v>
      </c>
      <c r="F20" s="135">
        <f t="shared" si="4"/>
        <v>4019.16</v>
      </c>
      <c r="G20" s="114">
        <f t="shared" si="5"/>
        <v>113147.17</v>
      </c>
      <c r="H20" s="115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>
        <v>0</v>
      </c>
      <c r="V20" s="13"/>
      <c r="W20" s="13"/>
      <c r="X20" s="13"/>
      <c r="Y20" s="13"/>
      <c r="Z20" s="13"/>
      <c r="AA20" s="13"/>
      <c r="AB20" s="13"/>
      <c r="AC20" s="14"/>
      <c r="AD20" s="118"/>
      <c r="AE20" s="118"/>
      <c r="AF20" s="118"/>
      <c r="AG20" s="118"/>
      <c r="AH20" s="118"/>
      <c r="AI20" s="118"/>
      <c r="AJ20" s="5"/>
      <c r="AK20" s="116"/>
    </row>
    <row r="21" spans="1:37" x14ac:dyDescent="0.3">
      <c r="A21" s="117">
        <v>44386</v>
      </c>
      <c r="B21" s="69" t="s">
        <v>73</v>
      </c>
      <c r="C21" s="104" t="s">
        <v>57</v>
      </c>
      <c r="D21" s="105" t="s">
        <v>72</v>
      </c>
      <c r="E21" s="106">
        <v>-6</v>
      </c>
      <c r="F21" s="135">
        <f t="shared" si="4"/>
        <v>4013.16</v>
      </c>
      <c r="G21" s="114">
        <f t="shared" si="5"/>
        <v>113147.17</v>
      </c>
      <c r="H21" s="115"/>
      <c r="I21" s="13"/>
      <c r="J21" s="13"/>
      <c r="K21" s="13"/>
      <c r="L21" s="13"/>
      <c r="M21" s="13">
        <v>-6</v>
      </c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4"/>
      <c r="AD21" s="118"/>
      <c r="AE21" s="118"/>
      <c r="AF21" s="118"/>
      <c r="AG21" s="118"/>
      <c r="AH21" s="118"/>
      <c r="AI21" s="118"/>
      <c r="AJ21" s="5"/>
      <c r="AK21" s="116"/>
    </row>
    <row r="22" spans="1:37" x14ac:dyDescent="0.3">
      <c r="A22" s="117"/>
      <c r="B22" s="69"/>
      <c r="C22" s="104"/>
      <c r="D22" s="105"/>
      <c r="E22" s="106"/>
      <c r="F22" s="135" t="str">
        <f t="shared" si="4"/>
        <v/>
      </c>
      <c r="G22" s="114" t="str">
        <f t="shared" si="5"/>
        <v xml:space="preserve"> </v>
      </c>
      <c r="H22" s="115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4"/>
      <c r="AD22" s="118"/>
      <c r="AE22" s="118"/>
      <c r="AF22" s="118"/>
      <c r="AG22" s="118"/>
      <c r="AH22" s="118"/>
      <c r="AI22" s="118"/>
      <c r="AJ22" s="5"/>
      <c r="AK22" s="116"/>
    </row>
    <row r="23" spans="1:37" x14ac:dyDescent="0.3">
      <c r="A23" s="117"/>
      <c r="B23" s="69"/>
      <c r="C23" s="104"/>
      <c r="D23" s="105"/>
      <c r="E23" s="106"/>
      <c r="F23" s="135" t="str">
        <f t="shared" si="4"/>
        <v/>
      </c>
      <c r="G23" s="114" t="str">
        <f t="shared" si="5"/>
        <v xml:space="preserve"> </v>
      </c>
      <c r="H23" s="115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4"/>
      <c r="AD23" s="118"/>
      <c r="AE23" s="118"/>
      <c r="AF23" s="118"/>
      <c r="AG23" s="118"/>
      <c r="AH23" s="118"/>
      <c r="AI23" s="118"/>
      <c r="AJ23" s="5"/>
      <c r="AK23" s="116"/>
    </row>
    <row r="24" spans="1:37" x14ac:dyDescent="0.3">
      <c r="A24" s="117"/>
      <c r="B24" s="69"/>
      <c r="C24" s="104"/>
      <c r="D24" s="105"/>
      <c r="E24" s="106"/>
      <c r="F24" s="135" t="str">
        <f t="shared" si="4"/>
        <v/>
      </c>
      <c r="G24" s="114" t="str">
        <f t="shared" si="5"/>
        <v xml:space="preserve"> </v>
      </c>
      <c r="H24" s="115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4"/>
      <c r="AD24" s="118"/>
      <c r="AE24" s="118"/>
      <c r="AF24" s="118"/>
      <c r="AG24" s="118"/>
      <c r="AH24" s="118"/>
      <c r="AI24" s="118"/>
      <c r="AJ24" s="5"/>
      <c r="AK24" s="116"/>
    </row>
    <row r="25" spans="1:37" x14ac:dyDescent="0.3">
      <c r="A25" s="117"/>
      <c r="B25" s="69"/>
      <c r="C25" s="104"/>
      <c r="D25" s="105"/>
      <c r="E25" s="106"/>
      <c r="F25" s="135" t="str">
        <f t="shared" si="4"/>
        <v/>
      </c>
      <c r="G25" s="114" t="str">
        <f t="shared" si="5"/>
        <v xml:space="preserve"> </v>
      </c>
      <c r="H25" s="115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4"/>
      <c r="AD25" s="118"/>
      <c r="AE25" s="118"/>
      <c r="AF25" s="118"/>
      <c r="AG25" s="118"/>
      <c r="AH25" s="118"/>
      <c r="AI25" s="118"/>
      <c r="AJ25" s="5"/>
      <c r="AK25" s="116"/>
    </row>
    <row r="26" spans="1:37" x14ac:dyDescent="0.3">
      <c r="A26" s="117"/>
      <c r="B26" s="69"/>
      <c r="C26" s="104"/>
      <c r="D26" s="105"/>
      <c r="E26" s="106"/>
      <c r="F26" s="135" t="str">
        <f t="shared" si="4"/>
        <v/>
      </c>
      <c r="G26" s="114" t="str">
        <f t="shared" si="5"/>
        <v xml:space="preserve"> </v>
      </c>
      <c r="H26" s="115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4"/>
      <c r="AD26" s="118"/>
      <c r="AE26" s="118"/>
      <c r="AF26" s="118"/>
      <c r="AG26" s="118"/>
      <c r="AH26" s="118"/>
      <c r="AI26" s="118"/>
      <c r="AJ26" s="5"/>
      <c r="AK26" s="116"/>
    </row>
    <row r="27" spans="1:37" x14ac:dyDescent="0.3">
      <c r="A27" s="117"/>
      <c r="B27" s="69"/>
      <c r="C27" s="104"/>
      <c r="D27" s="105"/>
      <c r="E27" s="106"/>
      <c r="F27" s="135" t="str">
        <f t="shared" si="4"/>
        <v/>
      </c>
      <c r="G27" s="114" t="str">
        <f t="shared" si="5"/>
        <v xml:space="preserve"> </v>
      </c>
      <c r="H27" s="115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4"/>
      <c r="AD27" s="118"/>
      <c r="AE27" s="118"/>
      <c r="AF27" s="118"/>
      <c r="AG27" s="118"/>
      <c r="AH27" s="118"/>
      <c r="AI27" s="118"/>
      <c r="AJ27" s="5"/>
      <c r="AK27" s="116"/>
    </row>
    <row r="28" spans="1:37" x14ac:dyDescent="0.3">
      <c r="A28" s="117"/>
      <c r="B28" s="69"/>
      <c r="C28" s="104"/>
      <c r="D28" s="105"/>
      <c r="E28" s="106"/>
      <c r="F28" s="135" t="str">
        <f t="shared" si="4"/>
        <v/>
      </c>
      <c r="G28" s="114" t="str">
        <f t="shared" si="5"/>
        <v xml:space="preserve"> </v>
      </c>
      <c r="H28" s="115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4"/>
      <c r="AD28" s="118"/>
      <c r="AE28" s="118"/>
      <c r="AF28" s="118"/>
      <c r="AG28" s="118"/>
      <c r="AH28" s="118"/>
      <c r="AI28" s="118"/>
      <c r="AJ28" s="5"/>
      <c r="AK28" s="116"/>
    </row>
    <row r="29" spans="1:37" x14ac:dyDescent="0.3">
      <c r="A29" s="117"/>
      <c r="B29" s="69"/>
      <c r="C29" s="104"/>
      <c r="D29" s="105"/>
      <c r="E29" s="106"/>
      <c r="F29" s="135" t="str">
        <f t="shared" si="4"/>
        <v/>
      </c>
      <c r="G29" s="114" t="str">
        <f t="shared" si="5"/>
        <v xml:space="preserve"> </v>
      </c>
      <c r="H29" s="115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4"/>
      <c r="AD29" s="118"/>
      <c r="AE29" s="118"/>
      <c r="AF29" s="118"/>
      <c r="AG29" s="118"/>
      <c r="AH29" s="118"/>
      <c r="AI29" s="118"/>
      <c r="AJ29" s="5"/>
      <c r="AK29" s="116"/>
    </row>
    <row r="30" spans="1:37" x14ac:dyDescent="0.3">
      <c r="A30" s="117"/>
      <c r="B30" s="69"/>
      <c r="C30" s="104"/>
      <c r="D30" s="105"/>
      <c r="E30" s="106"/>
      <c r="F30" s="135" t="str">
        <f t="shared" si="4"/>
        <v/>
      </c>
      <c r="G30" s="114" t="str">
        <f t="shared" si="5"/>
        <v xml:space="preserve"> </v>
      </c>
      <c r="H30" s="115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4"/>
      <c r="AD30" s="118"/>
      <c r="AE30" s="118"/>
      <c r="AF30" s="118"/>
      <c r="AG30" s="118"/>
      <c r="AH30" s="118"/>
      <c r="AI30" s="118"/>
      <c r="AJ30" s="5"/>
      <c r="AK30" s="116"/>
    </row>
    <row r="31" spans="1:37" x14ac:dyDescent="0.3">
      <c r="A31" s="117"/>
      <c r="B31" s="69"/>
      <c r="C31" s="104"/>
      <c r="D31" s="105"/>
      <c r="E31" s="106"/>
      <c r="F31" s="135" t="str">
        <f t="shared" ref="F31:F94" si="6">IF(E31=0,"",IF(D31&gt;0,IF(D31="CASH",F30,IF(D31="UNCASHED",F30,IF(D31="DONATION",F30,F30+E31))),F30))</f>
        <v/>
      </c>
      <c r="G31" s="114" t="str">
        <f t="shared" ref="G31:G94" si="7">IF(B31=0, " ", G30+SUM(AD31:AI31))</f>
        <v xml:space="preserve"> </v>
      </c>
      <c r="H31" s="115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4"/>
      <c r="AD31" s="118"/>
      <c r="AE31" s="118"/>
      <c r="AF31" s="118"/>
      <c r="AG31" s="118"/>
      <c r="AH31" s="118"/>
      <c r="AI31" s="118"/>
      <c r="AJ31" s="5"/>
      <c r="AK31" s="116"/>
    </row>
    <row r="32" spans="1:37" x14ac:dyDescent="0.3">
      <c r="A32" s="117"/>
      <c r="B32" s="69"/>
      <c r="C32" s="104"/>
      <c r="D32" s="105"/>
      <c r="E32" s="106"/>
      <c r="F32" s="135" t="str">
        <f t="shared" si="6"/>
        <v/>
      </c>
      <c r="G32" s="114" t="str">
        <f t="shared" si="7"/>
        <v xml:space="preserve"> </v>
      </c>
      <c r="H32" s="115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4"/>
      <c r="AD32" s="118"/>
      <c r="AE32" s="118"/>
      <c r="AF32" s="118"/>
      <c r="AG32" s="118"/>
      <c r="AH32" s="118"/>
      <c r="AI32" s="118"/>
      <c r="AJ32" s="5"/>
      <c r="AK32" s="116"/>
    </row>
    <row r="33" spans="1:37" x14ac:dyDescent="0.3">
      <c r="A33" s="117"/>
      <c r="B33" s="69"/>
      <c r="C33" s="104"/>
      <c r="D33" s="105"/>
      <c r="E33" s="106"/>
      <c r="F33" s="135" t="str">
        <f t="shared" si="6"/>
        <v/>
      </c>
      <c r="G33" s="114" t="str">
        <f t="shared" si="7"/>
        <v xml:space="preserve"> </v>
      </c>
      <c r="H33" s="115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4"/>
      <c r="AD33" s="118"/>
      <c r="AE33" s="118"/>
      <c r="AF33" s="118"/>
      <c r="AG33" s="118"/>
      <c r="AH33" s="118"/>
      <c r="AI33" s="118"/>
      <c r="AJ33" s="5"/>
      <c r="AK33" s="116"/>
    </row>
    <row r="34" spans="1:37" x14ac:dyDescent="0.3">
      <c r="A34" s="117"/>
      <c r="B34" s="69"/>
      <c r="C34" s="104"/>
      <c r="D34" s="105"/>
      <c r="E34" s="106"/>
      <c r="F34" s="135" t="str">
        <f t="shared" si="6"/>
        <v/>
      </c>
      <c r="G34" s="114" t="str">
        <f t="shared" si="7"/>
        <v xml:space="preserve"> </v>
      </c>
      <c r="H34" s="115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4"/>
      <c r="AD34" s="118"/>
      <c r="AE34" s="118"/>
      <c r="AF34" s="118"/>
      <c r="AG34" s="118"/>
      <c r="AH34" s="118"/>
      <c r="AI34" s="118"/>
      <c r="AJ34" s="5"/>
      <c r="AK34" s="116"/>
    </row>
    <row r="35" spans="1:37" x14ac:dyDescent="0.3">
      <c r="A35" s="117"/>
      <c r="B35" s="69"/>
      <c r="C35" s="104"/>
      <c r="D35" s="105"/>
      <c r="E35" s="106"/>
      <c r="F35" s="135" t="str">
        <f t="shared" si="6"/>
        <v/>
      </c>
      <c r="G35" s="114" t="str">
        <f t="shared" si="7"/>
        <v xml:space="preserve"> </v>
      </c>
      <c r="H35" s="115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4"/>
      <c r="AD35" s="118"/>
      <c r="AE35" s="118"/>
      <c r="AF35" s="118"/>
      <c r="AG35" s="118"/>
      <c r="AH35" s="118"/>
      <c r="AI35" s="118"/>
      <c r="AJ35" s="5"/>
      <c r="AK35" s="116"/>
    </row>
    <row r="36" spans="1:37" x14ac:dyDescent="0.3">
      <c r="A36" s="117"/>
      <c r="B36" s="69"/>
      <c r="C36" s="104"/>
      <c r="D36" s="105"/>
      <c r="E36" s="106"/>
      <c r="F36" s="135" t="str">
        <f t="shared" si="6"/>
        <v/>
      </c>
      <c r="G36" s="114" t="str">
        <f t="shared" si="7"/>
        <v xml:space="preserve"> </v>
      </c>
      <c r="H36" s="115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4"/>
      <c r="AD36" s="118"/>
      <c r="AE36" s="118"/>
      <c r="AF36" s="118"/>
      <c r="AG36" s="118"/>
      <c r="AH36" s="118"/>
      <c r="AI36" s="118"/>
      <c r="AJ36" s="5"/>
      <c r="AK36" s="116"/>
    </row>
    <row r="37" spans="1:37" x14ac:dyDescent="0.3">
      <c r="A37" s="117"/>
      <c r="B37" s="69"/>
      <c r="C37" s="104"/>
      <c r="D37" s="105"/>
      <c r="E37" s="106"/>
      <c r="F37" s="135" t="str">
        <f t="shared" si="6"/>
        <v/>
      </c>
      <c r="G37" s="114" t="str">
        <f t="shared" si="7"/>
        <v xml:space="preserve"> </v>
      </c>
      <c r="H37" s="115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4"/>
      <c r="AD37" s="118"/>
      <c r="AE37" s="118"/>
      <c r="AF37" s="118"/>
      <c r="AG37" s="118"/>
      <c r="AH37" s="118"/>
      <c r="AI37" s="118"/>
      <c r="AJ37" s="5"/>
      <c r="AK37" s="116"/>
    </row>
    <row r="38" spans="1:37" x14ac:dyDescent="0.3">
      <c r="A38" s="117"/>
      <c r="B38" s="69"/>
      <c r="C38" s="104"/>
      <c r="D38" s="105"/>
      <c r="E38" s="106"/>
      <c r="F38" s="135" t="str">
        <f t="shared" si="6"/>
        <v/>
      </c>
      <c r="G38" s="114" t="str">
        <f t="shared" si="7"/>
        <v xml:space="preserve"> </v>
      </c>
      <c r="H38" s="115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4"/>
      <c r="AD38" s="118"/>
      <c r="AE38" s="118"/>
      <c r="AF38" s="118"/>
      <c r="AG38" s="118"/>
      <c r="AH38" s="118"/>
      <c r="AI38" s="118"/>
      <c r="AJ38" s="5"/>
      <c r="AK38" s="116"/>
    </row>
    <row r="39" spans="1:37" x14ac:dyDescent="0.3">
      <c r="A39" s="117"/>
      <c r="B39" s="69"/>
      <c r="C39" s="104"/>
      <c r="D39" s="105"/>
      <c r="E39" s="106"/>
      <c r="F39" s="135" t="str">
        <f t="shared" si="6"/>
        <v/>
      </c>
      <c r="G39" s="114" t="str">
        <f t="shared" si="7"/>
        <v xml:space="preserve"> </v>
      </c>
      <c r="H39" s="115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4"/>
      <c r="AD39" s="118"/>
      <c r="AE39" s="118"/>
      <c r="AF39" s="118"/>
      <c r="AG39" s="118"/>
      <c r="AH39" s="118"/>
      <c r="AI39" s="118"/>
      <c r="AJ39" s="5"/>
      <c r="AK39" s="116"/>
    </row>
    <row r="40" spans="1:37" x14ac:dyDescent="0.3">
      <c r="A40" s="117"/>
      <c r="B40" s="69"/>
      <c r="C40" s="104"/>
      <c r="D40" s="105"/>
      <c r="E40" s="106"/>
      <c r="F40" s="135" t="str">
        <f t="shared" si="6"/>
        <v/>
      </c>
      <c r="G40" s="114" t="str">
        <f t="shared" si="7"/>
        <v xml:space="preserve"> </v>
      </c>
      <c r="H40" s="115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4"/>
      <c r="AD40" s="118"/>
      <c r="AE40" s="118"/>
      <c r="AF40" s="118"/>
      <c r="AG40" s="118"/>
      <c r="AH40" s="118"/>
      <c r="AI40" s="118"/>
      <c r="AJ40" s="5"/>
      <c r="AK40" s="116"/>
    </row>
    <row r="41" spans="1:37" x14ac:dyDescent="0.3">
      <c r="A41" s="117"/>
      <c r="B41" s="69"/>
      <c r="C41" s="104"/>
      <c r="D41" s="105"/>
      <c r="E41" s="106"/>
      <c r="F41" s="135" t="str">
        <f t="shared" si="6"/>
        <v/>
      </c>
      <c r="G41" s="114" t="str">
        <f t="shared" si="7"/>
        <v xml:space="preserve"> </v>
      </c>
      <c r="H41" s="115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4"/>
      <c r="AD41" s="118"/>
      <c r="AE41" s="118"/>
      <c r="AF41" s="118"/>
      <c r="AG41" s="118"/>
      <c r="AH41" s="118"/>
      <c r="AI41" s="118"/>
      <c r="AJ41" s="5"/>
      <c r="AK41" s="116"/>
    </row>
    <row r="42" spans="1:37" x14ac:dyDescent="0.3">
      <c r="A42" s="117"/>
      <c r="B42" s="69"/>
      <c r="C42" s="104"/>
      <c r="D42" s="105"/>
      <c r="E42" s="106"/>
      <c r="F42" s="135" t="str">
        <f t="shared" si="6"/>
        <v/>
      </c>
      <c r="G42" s="114" t="str">
        <f t="shared" si="7"/>
        <v xml:space="preserve"> </v>
      </c>
      <c r="H42" s="115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4"/>
      <c r="AD42" s="118"/>
      <c r="AE42" s="118"/>
      <c r="AF42" s="118"/>
      <c r="AG42" s="118"/>
      <c r="AH42" s="118"/>
      <c r="AI42" s="118"/>
      <c r="AJ42" s="5"/>
      <c r="AK42" s="116"/>
    </row>
    <row r="43" spans="1:37" x14ac:dyDescent="0.3">
      <c r="A43" s="117"/>
      <c r="B43" s="69"/>
      <c r="C43" s="104"/>
      <c r="D43" s="105"/>
      <c r="E43" s="106"/>
      <c r="F43" s="135" t="str">
        <f t="shared" si="6"/>
        <v/>
      </c>
      <c r="G43" s="114" t="str">
        <f t="shared" si="7"/>
        <v xml:space="preserve"> </v>
      </c>
      <c r="H43" s="115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4"/>
      <c r="AD43" s="118"/>
      <c r="AE43" s="118"/>
      <c r="AF43" s="118"/>
      <c r="AG43" s="118"/>
      <c r="AH43" s="118"/>
      <c r="AI43" s="118"/>
      <c r="AJ43" s="5"/>
      <c r="AK43" s="116"/>
    </row>
    <row r="44" spans="1:37" x14ac:dyDescent="0.3">
      <c r="A44" s="117"/>
      <c r="B44" s="69"/>
      <c r="C44" s="104"/>
      <c r="D44" s="105"/>
      <c r="E44" s="106"/>
      <c r="F44" s="135" t="str">
        <f t="shared" si="6"/>
        <v/>
      </c>
      <c r="G44" s="114" t="str">
        <f t="shared" si="7"/>
        <v xml:space="preserve"> </v>
      </c>
      <c r="H44" s="115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4"/>
      <c r="AD44" s="118"/>
      <c r="AE44" s="118"/>
      <c r="AF44" s="118"/>
      <c r="AG44" s="118"/>
      <c r="AH44" s="118"/>
      <c r="AI44" s="118"/>
      <c r="AJ44" s="5"/>
      <c r="AK44" s="116"/>
    </row>
    <row r="45" spans="1:37" x14ac:dyDescent="0.3">
      <c r="A45" s="117"/>
      <c r="B45" s="69"/>
      <c r="C45" s="104"/>
      <c r="D45" s="105"/>
      <c r="E45" s="106"/>
      <c r="F45" s="135" t="str">
        <f t="shared" si="6"/>
        <v/>
      </c>
      <c r="G45" s="114" t="str">
        <f t="shared" si="7"/>
        <v xml:space="preserve"> </v>
      </c>
      <c r="H45" s="115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4"/>
      <c r="AD45" s="118"/>
      <c r="AE45" s="118"/>
      <c r="AF45" s="118"/>
      <c r="AG45" s="118"/>
      <c r="AH45" s="118"/>
      <c r="AI45" s="118"/>
      <c r="AJ45" s="5"/>
      <c r="AK45" s="116"/>
    </row>
    <row r="46" spans="1:37" x14ac:dyDescent="0.3">
      <c r="A46" s="117"/>
      <c r="B46" s="69"/>
      <c r="C46" s="104"/>
      <c r="D46" s="105"/>
      <c r="E46" s="106"/>
      <c r="F46" s="135" t="str">
        <f t="shared" si="6"/>
        <v/>
      </c>
      <c r="G46" s="114" t="str">
        <f t="shared" si="7"/>
        <v xml:space="preserve"> </v>
      </c>
      <c r="H46" s="115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4"/>
      <c r="AD46" s="118"/>
      <c r="AE46" s="118"/>
      <c r="AF46" s="118"/>
      <c r="AG46" s="118"/>
      <c r="AH46" s="118"/>
      <c r="AI46" s="118"/>
      <c r="AJ46" s="5"/>
      <c r="AK46" s="116"/>
    </row>
    <row r="47" spans="1:37" x14ac:dyDescent="0.3">
      <c r="A47" s="117"/>
      <c r="B47" s="69"/>
      <c r="C47" s="104"/>
      <c r="D47" s="105"/>
      <c r="E47" s="106"/>
      <c r="F47" s="135" t="str">
        <f t="shared" si="6"/>
        <v/>
      </c>
      <c r="G47" s="114" t="str">
        <f t="shared" si="7"/>
        <v xml:space="preserve"> </v>
      </c>
      <c r="H47" s="115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4"/>
      <c r="AD47" s="118"/>
      <c r="AE47" s="118"/>
      <c r="AF47" s="118"/>
      <c r="AG47" s="118"/>
      <c r="AH47" s="118"/>
      <c r="AI47" s="118"/>
      <c r="AJ47" s="5"/>
      <c r="AK47" s="116"/>
    </row>
    <row r="48" spans="1:37" x14ac:dyDescent="0.3">
      <c r="A48" s="117"/>
      <c r="B48" s="69"/>
      <c r="C48" s="104"/>
      <c r="D48" s="105"/>
      <c r="E48" s="106"/>
      <c r="F48" s="135" t="str">
        <f t="shared" si="6"/>
        <v/>
      </c>
      <c r="G48" s="114" t="str">
        <f t="shared" si="7"/>
        <v xml:space="preserve"> </v>
      </c>
      <c r="H48" s="115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4"/>
      <c r="AD48" s="118"/>
      <c r="AE48" s="118"/>
      <c r="AF48" s="118"/>
      <c r="AG48" s="118"/>
      <c r="AH48" s="118"/>
      <c r="AI48" s="118"/>
      <c r="AJ48" s="5"/>
      <c r="AK48" s="116"/>
    </row>
    <row r="49" spans="1:37" x14ac:dyDescent="0.3">
      <c r="A49" s="117"/>
      <c r="B49" s="69"/>
      <c r="C49" s="104"/>
      <c r="D49" s="105"/>
      <c r="E49" s="106"/>
      <c r="F49" s="135" t="str">
        <f t="shared" si="6"/>
        <v/>
      </c>
      <c r="G49" s="114" t="str">
        <f t="shared" si="7"/>
        <v xml:space="preserve"> </v>
      </c>
      <c r="H49" s="115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4"/>
      <c r="AD49" s="118"/>
      <c r="AE49" s="118"/>
      <c r="AF49" s="118"/>
      <c r="AG49" s="118"/>
      <c r="AH49" s="118"/>
      <c r="AI49" s="118"/>
      <c r="AJ49" s="5"/>
      <c r="AK49" s="116"/>
    </row>
    <row r="50" spans="1:37" x14ac:dyDescent="0.3">
      <c r="A50" s="117"/>
      <c r="B50" s="69"/>
      <c r="C50" s="104"/>
      <c r="D50" s="105"/>
      <c r="E50" s="106"/>
      <c r="F50" s="135" t="str">
        <f t="shared" si="6"/>
        <v/>
      </c>
      <c r="G50" s="114" t="str">
        <f t="shared" si="7"/>
        <v xml:space="preserve"> </v>
      </c>
      <c r="H50" s="115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4"/>
      <c r="AD50" s="118"/>
      <c r="AE50" s="118"/>
      <c r="AF50" s="118"/>
      <c r="AG50" s="118"/>
      <c r="AH50" s="118"/>
      <c r="AI50" s="118"/>
      <c r="AJ50" s="5"/>
      <c r="AK50" s="116"/>
    </row>
    <row r="51" spans="1:37" x14ac:dyDescent="0.3">
      <c r="A51" s="117"/>
      <c r="B51" s="69"/>
      <c r="C51" s="104"/>
      <c r="D51" s="105"/>
      <c r="E51" s="106"/>
      <c r="F51" s="135" t="str">
        <f t="shared" si="6"/>
        <v/>
      </c>
      <c r="G51" s="114" t="str">
        <f t="shared" si="7"/>
        <v xml:space="preserve"> </v>
      </c>
      <c r="H51" s="115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4"/>
      <c r="AD51" s="118"/>
      <c r="AE51" s="118"/>
      <c r="AF51" s="118"/>
      <c r="AG51" s="118"/>
      <c r="AH51" s="118"/>
      <c r="AI51" s="118"/>
      <c r="AJ51" s="5"/>
      <c r="AK51" s="116"/>
    </row>
    <row r="52" spans="1:37" x14ac:dyDescent="0.3">
      <c r="A52" s="117"/>
      <c r="B52" s="69"/>
      <c r="C52" s="104"/>
      <c r="D52" s="105"/>
      <c r="E52" s="106"/>
      <c r="F52" s="135" t="str">
        <f t="shared" si="6"/>
        <v/>
      </c>
      <c r="G52" s="114" t="str">
        <f t="shared" si="7"/>
        <v xml:space="preserve"> </v>
      </c>
      <c r="H52" s="115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4"/>
      <c r="AD52" s="118"/>
      <c r="AE52" s="118"/>
      <c r="AF52" s="118"/>
      <c r="AG52" s="118"/>
      <c r="AH52" s="118"/>
      <c r="AI52" s="118"/>
      <c r="AJ52" s="5"/>
      <c r="AK52" s="116"/>
    </row>
    <row r="53" spans="1:37" x14ac:dyDescent="0.3">
      <c r="A53" s="117"/>
      <c r="B53" s="69"/>
      <c r="C53" s="104"/>
      <c r="D53" s="105"/>
      <c r="E53" s="106"/>
      <c r="F53" s="135" t="str">
        <f t="shared" si="6"/>
        <v/>
      </c>
      <c r="G53" s="114" t="str">
        <f t="shared" si="7"/>
        <v xml:space="preserve"> </v>
      </c>
      <c r="H53" s="115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4"/>
      <c r="AD53" s="118"/>
      <c r="AE53" s="118"/>
      <c r="AF53" s="118"/>
      <c r="AG53" s="118"/>
      <c r="AH53" s="118"/>
      <c r="AI53" s="118"/>
      <c r="AJ53" s="5"/>
      <c r="AK53" s="116"/>
    </row>
    <row r="54" spans="1:37" x14ac:dyDescent="0.3">
      <c r="A54" s="117"/>
      <c r="B54" s="69"/>
      <c r="C54" s="104"/>
      <c r="D54" s="105"/>
      <c r="E54" s="106"/>
      <c r="F54" s="135" t="str">
        <f t="shared" si="6"/>
        <v/>
      </c>
      <c r="G54" s="114" t="str">
        <f t="shared" si="7"/>
        <v xml:space="preserve"> </v>
      </c>
      <c r="H54" s="115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4"/>
      <c r="AD54" s="118"/>
      <c r="AE54" s="118"/>
      <c r="AF54" s="118"/>
      <c r="AG54" s="118"/>
      <c r="AH54" s="118"/>
      <c r="AI54" s="118"/>
      <c r="AJ54" s="5"/>
      <c r="AK54" s="116"/>
    </row>
    <row r="55" spans="1:37" x14ac:dyDescent="0.3">
      <c r="A55" s="117"/>
      <c r="B55" s="69"/>
      <c r="C55" s="104"/>
      <c r="D55" s="105"/>
      <c r="E55" s="106"/>
      <c r="F55" s="135" t="str">
        <f t="shared" si="6"/>
        <v/>
      </c>
      <c r="G55" s="114" t="str">
        <f t="shared" si="7"/>
        <v xml:space="preserve"> </v>
      </c>
      <c r="H55" s="115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4"/>
      <c r="AD55" s="118"/>
      <c r="AE55" s="118"/>
      <c r="AF55" s="118"/>
      <c r="AG55" s="118"/>
      <c r="AH55" s="118"/>
      <c r="AI55" s="118"/>
      <c r="AJ55" s="5"/>
      <c r="AK55" s="116"/>
    </row>
    <row r="56" spans="1:37" x14ac:dyDescent="0.3">
      <c r="A56" s="117"/>
      <c r="B56" s="69"/>
      <c r="C56" s="104"/>
      <c r="D56" s="105"/>
      <c r="E56" s="106"/>
      <c r="F56" s="135" t="str">
        <f t="shared" si="6"/>
        <v/>
      </c>
      <c r="G56" s="114" t="str">
        <f t="shared" si="7"/>
        <v xml:space="preserve"> </v>
      </c>
      <c r="H56" s="115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4"/>
      <c r="AD56" s="118"/>
      <c r="AE56" s="118"/>
      <c r="AF56" s="118"/>
      <c r="AG56" s="118"/>
      <c r="AH56" s="118"/>
      <c r="AI56" s="118"/>
      <c r="AJ56" s="5"/>
      <c r="AK56" s="116"/>
    </row>
    <row r="57" spans="1:37" x14ac:dyDescent="0.3">
      <c r="A57" s="117"/>
      <c r="B57" s="69"/>
      <c r="C57" s="104"/>
      <c r="D57" s="105"/>
      <c r="E57" s="106"/>
      <c r="F57" s="135" t="str">
        <f t="shared" si="6"/>
        <v/>
      </c>
      <c r="G57" s="114" t="str">
        <f t="shared" si="7"/>
        <v xml:space="preserve"> </v>
      </c>
      <c r="H57" s="115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4"/>
      <c r="AD57" s="118"/>
      <c r="AE57" s="118"/>
      <c r="AF57" s="118"/>
      <c r="AG57" s="118"/>
      <c r="AH57" s="118"/>
      <c r="AI57" s="118"/>
      <c r="AJ57" s="5"/>
      <c r="AK57" s="116"/>
    </row>
    <row r="58" spans="1:37" x14ac:dyDescent="0.3">
      <c r="A58" s="117"/>
      <c r="B58" s="69"/>
      <c r="C58" s="104"/>
      <c r="D58" s="105"/>
      <c r="E58" s="106"/>
      <c r="F58" s="135" t="str">
        <f t="shared" si="6"/>
        <v/>
      </c>
      <c r="G58" s="114" t="str">
        <f t="shared" si="7"/>
        <v xml:space="preserve"> </v>
      </c>
      <c r="H58" s="115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4"/>
      <c r="AD58" s="118"/>
      <c r="AE58" s="118"/>
      <c r="AF58" s="118"/>
      <c r="AG58" s="118"/>
      <c r="AH58" s="118"/>
      <c r="AI58" s="118"/>
      <c r="AJ58" s="5"/>
      <c r="AK58" s="116"/>
    </row>
    <row r="59" spans="1:37" x14ac:dyDescent="0.3">
      <c r="A59" s="117"/>
      <c r="B59" s="69"/>
      <c r="C59" s="104"/>
      <c r="D59" s="105"/>
      <c r="E59" s="106"/>
      <c r="F59" s="135" t="str">
        <f t="shared" si="6"/>
        <v/>
      </c>
      <c r="G59" s="114" t="str">
        <f t="shared" si="7"/>
        <v xml:space="preserve"> </v>
      </c>
      <c r="H59" s="115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4"/>
      <c r="AD59" s="118"/>
      <c r="AE59" s="118"/>
      <c r="AF59" s="118"/>
      <c r="AG59" s="118"/>
      <c r="AH59" s="118"/>
      <c r="AI59" s="118"/>
      <c r="AJ59" s="5"/>
      <c r="AK59" s="116"/>
    </row>
    <row r="60" spans="1:37" x14ac:dyDescent="0.3">
      <c r="A60" s="117"/>
      <c r="B60" s="69"/>
      <c r="C60" s="104"/>
      <c r="D60" s="105"/>
      <c r="E60" s="106"/>
      <c r="F60" s="135" t="str">
        <f t="shared" si="6"/>
        <v/>
      </c>
      <c r="G60" s="114" t="str">
        <f t="shared" si="7"/>
        <v xml:space="preserve"> </v>
      </c>
      <c r="H60" s="115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4"/>
      <c r="AD60" s="118"/>
      <c r="AE60" s="118"/>
      <c r="AF60" s="118"/>
      <c r="AG60" s="118"/>
      <c r="AH60" s="118"/>
      <c r="AI60" s="118"/>
      <c r="AJ60" s="5"/>
      <c r="AK60" s="116"/>
    </row>
    <row r="61" spans="1:37" x14ac:dyDescent="0.3">
      <c r="A61" s="117"/>
      <c r="B61" s="69"/>
      <c r="C61" s="104"/>
      <c r="D61" s="105"/>
      <c r="E61" s="106"/>
      <c r="F61" s="135" t="str">
        <f t="shared" si="6"/>
        <v/>
      </c>
      <c r="G61" s="114" t="str">
        <f t="shared" si="7"/>
        <v xml:space="preserve"> </v>
      </c>
      <c r="H61" s="115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4"/>
      <c r="AD61" s="118"/>
      <c r="AE61" s="118"/>
      <c r="AF61" s="118"/>
      <c r="AG61" s="118"/>
      <c r="AH61" s="118"/>
      <c r="AI61" s="118"/>
      <c r="AJ61" s="5"/>
      <c r="AK61" s="116"/>
    </row>
    <row r="62" spans="1:37" x14ac:dyDescent="0.3">
      <c r="A62" s="117"/>
      <c r="B62" s="69"/>
      <c r="C62" s="104"/>
      <c r="D62" s="105"/>
      <c r="E62" s="106"/>
      <c r="F62" s="135" t="str">
        <f t="shared" si="6"/>
        <v/>
      </c>
      <c r="G62" s="114" t="str">
        <f t="shared" si="7"/>
        <v xml:space="preserve"> </v>
      </c>
      <c r="H62" s="115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4"/>
      <c r="AD62" s="118"/>
      <c r="AE62" s="118"/>
      <c r="AF62" s="118"/>
      <c r="AG62" s="118"/>
      <c r="AH62" s="118"/>
      <c r="AI62" s="118"/>
      <c r="AJ62" s="5"/>
      <c r="AK62" s="116"/>
    </row>
    <row r="63" spans="1:37" x14ac:dyDescent="0.3">
      <c r="A63" s="117"/>
      <c r="B63" s="69"/>
      <c r="C63" s="104"/>
      <c r="D63" s="105"/>
      <c r="E63" s="106"/>
      <c r="F63" s="135" t="str">
        <f t="shared" si="6"/>
        <v/>
      </c>
      <c r="G63" s="114" t="str">
        <f t="shared" si="7"/>
        <v xml:space="preserve"> </v>
      </c>
      <c r="H63" s="115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4"/>
      <c r="AD63" s="118"/>
      <c r="AE63" s="118"/>
      <c r="AF63" s="118"/>
      <c r="AG63" s="118"/>
      <c r="AH63" s="118"/>
      <c r="AI63" s="118"/>
      <c r="AJ63" s="5"/>
      <c r="AK63" s="116"/>
    </row>
    <row r="64" spans="1:37" x14ac:dyDescent="0.3">
      <c r="A64" s="117"/>
      <c r="B64" s="69"/>
      <c r="C64" s="104"/>
      <c r="D64" s="105"/>
      <c r="E64" s="106"/>
      <c r="F64" s="135" t="str">
        <f t="shared" si="6"/>
        <v/>
      </c>
      <c r="G64" s="114" t="str">
        <f t="shared" si="7"/>
        <v xml:space="preserve"> </v>
      </c>
      <c r="H64" s="115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4"/>
      <c r="AD64" s="118"/>
      <c r="AE64" s="118"/>
      <c r="AF64" s="118"/>
      <c r="AG64" s="118"/>
      <c r="AH64" s="118"/>
      <c r="AI64" s="118"/>
      <c r="AJ64" s="5"/>
      <c r="AK64" s="116"/>
    </row>
    <row r="65" spans="1:37" x14ac:dyDescent="0.3">
      <c r="A65" s="117"/>
      <c r="B65" s="69"/>
      <c r="C65" s="104"/>
      <c r="D65" s="105"/>
      <c r="E65" s="106"/>
      <c r="F65" s="135" t="str">
        <f t="shared" si="6"/>
        <v/>
      </c>
      <c r="G65" s="114" t="str">
        <f t="shared" si="7"/>
        <v xml:space="preserve"> </v>
      </c>
      <c r="H65" s="115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4"/>
      <c r="AD65" s="118"/>
      <c r="AE65" s="118"/>
      <c r="AF65" s="118"/>
      <c r="AG65" s="118"/>
      <c r="AH65" s="118"/>
      <c r="AI65" s="118"/>
      <c r="AJ65" s="5"/>
      <c r="AK65" s="116"/>
    </row>
    <row r="66" spans="1:37" x14ac:dyDescent="0.3">
      <c r="A66" s="117"/>
      <c r="B66" s="69"/>
      <c r="C66" s="104"/>
      <c r="D66" s="105"/>
      <c r="E66" s="106"/>
      <c r="F66" s="135" t="str">
        <f t="shared" si="6"/>
        <v/>
      </c>
      <c r="G66" s="114" t="str">
        <f t="shared" si="7"/>
        <v xml:space="preserve"> </v>
      </c>
      <c r="H66" s="115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4"/>
      <c r="AD66" s="118"/>
      <c r="AE66" s="118"/>
      <c r="AF66" s="118"/>
      <c r="AG66" s="118"/>
      <c r="AH66" s="118"/>
      <c r="AI66" s="118"/>
      <c r="AJ66" s="5"/>
      <c r="AK66" s="116"/>
    </row>
    <row r="67" spans="1:37" x14ac:dyDescent="0.3">
      <c r="A67" s="117"/>
      <c r="B67" s="69"/>
      <c r="C67" s="104"/>
      <c r="D67" s="105"/>
      <c r="E67" s="106"/>
      <c r="F67" s="135" t="str">
        <f t="shared" si="6"/>
        <v/>
      </c>
      <c r="G67" s="114" t="str">
        <f t="shared" si="7"/>
        <v xml:space="preserve"> </v>
      </c>
      <c r="H67" s="115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4"/>
      <c r="AD67" s="118"/>
      <c r="AE67" s="118"/>
      <c r="AF67" s="118"/>
      <c r="AG67" s="118"/>
      <c r="AH67" s="118"/>
      <c r="AI67" s="118"/>
      <c r="AJ67" s="5"/>
      <c r="AK67" s="116"/>
    </row>
    <row r="68" spans="1:37" x14ac:dyDescent="0.3">
      <c r="A68" s="117"/>
      <c r="B68" s="69"/>
      <c r="C68" s="104"/>
      <c r="D68" s="105"/>
      <c r="E68" s="106"/>
      <c r="F68" s="135" t="str">
        <f t="shared" si="6"/>
        <v/>
      </c>
      <c r="G68" s="114" t="str">
        <f t="shared" si="7"/>
        <v xml:space="preserve"> </v>
      </c>
      <c r="H68" s="115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4"/>
      <c r="AD68" s="118"/>
      <c r="AE68" s="118"/>
      <c r="AF68" s="118"/>
      <c r="AG68" s="118"/>
      <c r="AH68" s="118"/>
      <c r="AI68" s="118"/>
      <c r="AJ68" s="5"/>
      <c r="AK68" s="116"/>
    </row>
    <row r="69" spans="1:37" x14ac:dyDescent="0.3">
      <c r="A69" s="117"/>
      <c r="B69" s="69"/>
      <c r="C69" s="104"/>
      <c r="D69" s="105"/>
      <c r="E69" s="106"/>
      <c r="F69" s="135" t="str">
        <f t="shared" si="6"/>
        <v/>
      </c>
      <c r="G69" s="114" t="str">
        <f t="shared" si="7"/>
        <v xml:space="preserve"> </v>
      </c>
      <c r="H69" s="115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4"/>
      <c r="AD69" s="118"/>
      <c r="AE69" s="118"/>
      <c r="AF69" s="118"/>
      <c r="AG69" s="118"/>
      <c r="AH69" s="118"/>
      <c r="AI69" s="118"/>
      <c r="AJ69" s="5"/>
      <c r="AK69" s="116"/>
    </row>
    <row r="70" spans="1:37" x14ac:dyDescent="0.3">
      <c r="A70" s="117"/>
      <c r="B70" s="69"/>
      <c r="C70" s="104"/>
      <c r="D70" s="105"/>
      <c r="E70" s="106"/>
      <c r="F70" s="135" t="str">
        <f t="shared" si="6"/>
        <v/>
      </c>
      <c r="G70" s="114" t="str">
        <f t="shared" si="7"/>
        <v xml:space="preserve"> </v>
      </c>
      <c r="H70" s="115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4"/>
      <c r="AD70" s="118"/>
      <c r="AE70" s="118"/>
      <c r="AF70" s="118"/>
      <c r="AG70" s="118"/>
      <c r="AH70" s="118"/>
      <c r="AI70" s="118"/>
      <c r="AJ70" s="5"/>
      <c r="AK70" s="116"/>
    </row>
    <row r="71" spans="1:37" x14ac:dyDescent="0.3">
      <c r="A71" s="117"/>
      <c r="B71" s="69"/>
      <c r="C71" s="104"/>
      <c r="D71" s="105"/>
      <c r="E71" s="106"/>
      <c r="F71" s="135" t="str">
        <f t="shared" si="6"/>
        <v/>
      </c>
      <c r="G71" s="114" t="str">
        <f t="shared" si="7"/>
        <v xml:space="preserve"> </v>
      </c>
      <c r="H71" s="115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4"/>
      <c r="AD71" s="118"/>
      <c r="AE71" s="118"/>
      <c r="AF71" s="118"/>
      <c r="AG71" s="118"/>
      <c r="AH71" s="118"/>
      <c r="AI71" s="118"/>
      <c r="AJ71" s="5"/>
      <c r="AK71" s="116"/>
    </row>
    <row r="72" spans="1:37" x14ac:dyDescent="0.3">
      <c r="A72" s="117"/>
      <c r="B72" s="69"/>
      <c r="C72" s="104"/>
      <c r="D72" s="105"/>
      <c r="E72" s="106"/>
      <c r="F72" s="135" t="str">
        <f t="shared" si="6"/>
        <v/>
      </c>
      <c r="G72" s="114" t="str">
        <f t="shared" si="7"/>
        <v xml:space="preserve"> </v>
      </c>
      <c r="H72" s="115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4"/>
      <c r="AD72" s="118"/>
      <c r="AE72" s="118"/>
      <c r="AF72" s="118"/>
      <c r="AG72" s="118"/>
      <c r="AH72" s="118"/>
      <c r="AI72" s="118"/>
      <c r="AJ72" s="5"/>
      <c r="AK72" s="116"/>
    </row>
    <row r="73" spans="1:37" x14ac:dyDescent="0.3">
      <c r="A73" s="117"/>
      <c r="B73" s="69"/>
      <c r="C73" s="104"/>
      <c r="D73" s="105"/>
      <c r="E73" s="106"/>
      <c r="F73" s="135" t="str">
        <f t="shared" si="6"/>
        <v/>
      </c>
      <c r="G73" s="114" t="str">
        <f t="shared" si="7"/>
        <v xml:space="preserve"> </v>
      </c>
      <c r="H73" s="115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4"/>
      <c r="AD73" s="118"/>
      <c r="AE73" s="118"/>
      <c r="AF73" s="118"/>
      <c r="AG73" s="118"/>
      <c r="AH73" s="118"/>
      <c r="AI73" s="118"/>
      <c r="AJ73" s="5"/>
      <c r="AK73" s="116"/>
    </row>
    <row r="74" spans="1:37" x14ac:dyDescent="0.3">
      <c r="A74" s="117"/>
      <c r="B74" s="69"/>
      <c r="C74" s="104"/>
      <c r="D74" s="105"/>
      <c r="E74" s="106"/>
      <c r="F74" s="135" t="str">
        <f t="shared" si="6"/>
        <v/>
      </c>
      <c r="G74" s="114" t="str">
        <f t="shared" si="7"/>
        <v xml:space="preserve"> </v>
      </c>
      <c r="H74" s="115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4"/>
      <c r="AD74" s="118"/>
      <c r="AE74" s="118"/>
      <c r="AF74" s="118"/>
      <c r="AG74" s="118"/>
      <c r="AH74" s="118"/>
      <c r="AI74" s="118"/>
      <c r="AJ74" s="5"/>
      <c r="AK74" s="116"/>
    </row>
    <row r="75" spans="1:37" x14ac:dyDescent="0.3">
      <c r="A75" s="117"/>
      <c r="B75" s="69"/>
      <c r="C75" s="104"/>
      <c r="D75" s="105"/>
      <c r="E75" s="106"/>
      <c r="F75" s="135" t="str">
        <f t="shared" si="6"/>
        <v/>
      </c>
      <c r="G75" s="114" t="str">
        <f t="shared" si="7"/>
        <v xml:space="preserve"> </v>
      </c>
      <c r="H75" s="115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4"/>
      <c r="AD75" s="118"/>
      <c r="AE75" s="118"/>
      <c r="AF75" s="118"/>
      <c r="AG75" s="118"/>
      <c r="AH75" s="118"/>
      <c r="AI75" s="118"/>
      <c r="AJ75" s="5"/>
      <c r="AK75" s="116"/>
    </row>
    <row r="76" spans="1:37" x14ac:dyDescent="0.3">
      <c r="A76" s="117"/>
      <c r="B76" s="69"/>
      <c r="C76" s="104"/>
      <c r="D76" s="105"/>
      <c r="E76" s="106"/>
      <c r="F76" s="135" t="str">
        <f t="shared" si="6"/>
        <v/>
      </c>
      <c r="G76" s="114" t="str">
        <f t="shared" si="7"/>
        <v xml:space="preserve"> </v>
      </c>
      <c r="H76" s="115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4"/>
      <c r="AD76" s="118"/>
      <c r="AE76" s="118"/>
      <c r="AF76" s="118"/>
      <c r="AG76" s="118"/>
      <c r="AH76" s="118"/>
      <c r="AI76" s="118"/>
      <c r="AJ76" s="5"/>
      <c r="AK76" s="116"/>
    </row>
    <row r="77" spans="1:37" x14ac:dyDescent="0.3">
      <c r="A77" s="117"/>
      <c r="B77" s="69"/>
      <c r="C77" s="104"/>
      <c r="D77" s="105"/>
      <c r="E77" s="106"/>
      <c r="F77" s="135" t="str">
        <f t="shared" si="6"/>
        <v/>
      </c>
      <c r="G77" s="114" t="str">
        <f t="shared" si="7"/>
        <v xml:space="preserve"> </v>
      </c>
      <c r="H77" s="115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4"/>
      <c r="AD77" s="118"/>
      <c r="AE77" s="118"/>
      <c r="AF77" s="118"/>
      <c r="AG77" s="118"/>
      <c r="AH77" s="118"/>
      <c r="AI77" s="118"/>
      <c r="AJ77" s="5"/>
      <c r="AK77" s="116"/>
    </row>
    <row r="78" spans="1:37" x14ac:dyDescent="0.3">
      <c r="A78" s="117"/>
      <c r="B78" s="69"/>
      <c r="C78" s="104"/>
      <c r="D78" s="105"/>
      <c r="E78" s="106"/>
      <c r="F78" s="135" t="str">
        <f t="shared" si="6"/>
        <v/>
      </c>
      <c r="G78" s="114" t="str">
        <f t="shared" si="7"/>
        <v xml:space="preserve"> </v>
      </c>
      <c r="H78" s="115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4"/>
      <c r="AD78" s="118"/>
      <c r="AE78" s="118"/>
      <c r="AF78" s="118"/>
      <c r="AG78" s="118"/>
      <c r="AH78" s="118"/>
      <c r="AI78" s="118"/>
      <c r="AJ78" s="5"/>
      <c r="AK78" s="116"/>
    </row>
    <row r="79" spans="1:37" x14ac:dyDescent="0.3">
      <c r="A79" s="117"/>
      <c r="B79" s="69"/>
      <c r="C79" s="104"/>
      <c r="D79" s="105"/>
      <c r="E79" s="106"/>
      <c r="F79" s="135" t="str">
        <f t="shared" si="6"/>
        <v/>
      </c>
      <c r="G79" s="114" t="str">
        <f t="shared" si="7"/>
        <v xml:space="preserve"> </v>
      </c>
      <c r="H79" s="115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4"/>
      <c r="AD79" s="118"/>
      <c r="AE79" s="118"/>
      <c r="AF79" s="118"/>
      <c r="AG79" s="118"/>
      <c r="AH79" s="118"/>
      <c r="AI79" s="118"/>
      <c r="AJ79" s="5"/>
      <c r="AK79" s="116"/>
    </row>
    <row r="80" spans="1:37" x14ac:dyDescent="0.3">
      <c r="A80" s="117"/>
      <c r="B80" s="69"/>
      <c r="C80" s="104"/>
      <c r="D80" s="105"/>
      <c r="E80" s="106"/>
      <c r="F80" s="135" t="str">
        <f t="shared" si="6"/>
        <v/>
      </c>
      <c r="G80" s="114" t="str">
        <f t="shared" si="7"/>
        <v xml:space="preserve"> </v>
      </c>
      <c r="H80" s="115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4"/>
      <c r="AD80" s="118"/>
      <c r="AE80" s="118"/>
      <c r="AF80" s="118"/>
      <c r="AG80" s="118"/>
      <c r="AH80" s="118"/>
      <c r="AI80" s="118"/>
      <c r="AJ80" s="5"/>
      <c r="AK80" s="116"/>
    </row>
    <row r="81" spans="1:37" x14ac:dyDescent="0.3">
      <c r="A81" s="117"/>
      <c r="B81" s="69"/>
      <c r="C81" s="104"/>
      <c r="D81" s="105"/>
      <c r="E81" s="106"/>
      <c r="F81" s="135" t="str">
        <f t="shared" si="6"/>
        <v/>
      </c>
      <c r="G81" s="114" t="str">
        <f t="shared" si="7"/>
        <v xml:space="preserve"> </v>
      </c>
      <c r="H81" s="115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4"/>
      <c r="AD81" s="118"/>
      <c r="AE81" s="118"/>
      <c r="AF81" s="118"/>
      <c r="AG81" s="118"/>
      <c r="AH81" s="118"/>
      <c r="AI81" s="118"/>
      <c r="AJ81" s="5"/>
      <c r="AK81" s="116"/>
    </row>
    <row r="82" spans="1:37" x14ac:dyDescent="0.3">
      <c r="A82" s="117"/>
      <c r="B82" s="69"/>
      <c r="C82" s="104"/>
      <c r="D82" s="105"/>
      <c r="E82" s="106"/>
      <c r="F82" s="135" t="str">
        <f t="shared" si="6"/>
        <v/>
      </c>
      <c r="G82" s="114" t="str">
        <f t="shared" si="7"/>
        <v xml:space="preserve"> </v>
      </c>
      <c r="H82" s="115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4"/>
      <c r="AD82" s="118"/>
      <c r="AE82" s="118"/>
      <c r="AF82" s="118"/>
      <c r="AG82" s="118"/>
      <c r="AH82" s="118"/>
      <c r="AI82" s="118"/>
      <c r="AJ82" s="5"/>
      <c r="AK82" s="116"/>
    </row>
    <row r="83" spans="1:37" x14ac:dyDescent="0.3">
      <c r="A83" s="117"/>
      <c r="B83" s="69"/>
      <c r="C83" s="104"/>
      <c r="D83" s="105"/>
      <c r="E83" s="106"/>
      <c r="F83" s="135" t="str">
        <f t="shared" si="6"/>
        <v/>
      </c>
      <c r="G83" s="114" t="str">
        <f t="shared" si="7"/>
        <v xml:space="preserve"> </v>
      </c>
      <c r="H83" s="115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4"/>
      <c r="AD83" s="118"/>
      <c r="AE83" s="118"/>
      <c r="AF83" s="118"/>
      <c r="AG83" s="118"/>
      <c r="AH83" s="118"/>
      <c r="AI83" s="118"/>
      <c r="AJ83" s="5"/>
      <c r="AK83" s="116"/>
    </row>
    <row r="84" spans="1:37" x14ac:dyDescent="0.3">
      <c r="A84" s="117"/>
      <c r="B84" s="69"/>
      <c r="C84" s="104"/>
      <c r="D84" s="105"/>
      <c r="E84" s="106"/>
      <c r="F84" s="135" t="str">
        <f t="shared" si="6"/>
        <v/>
      </c>
      <c r="G84" s="114" t="str">
        <f t="shared" si="7"/>
        <v xml:space="preserve"> </v>
      </c>
      <c r="H84" s="115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4"/>
      <c r="AD84" s="118"/>
      <c r="AE84" s="118"/>
      <c r="AF84" s="118"/>
      <c r="AG84" s="118"/>
      <c r="AH84" s="118"/>
      <c r="AI84" s="118"/>
      <c r="AJ84" s="5"/>
      <c r="AK84" s="116"/>
    </row>
    <row r="85" spans="1:37" x14ac:dyDescent="0.3">
      <c r="A85" s="117"/>
      <c r="B85" s="69"/>
      <c r="C85" s="104"/>
      <c r="D85" s="105"/>
      <c r="E85" s="106"/>
      <c r="F85" s="135" t="str">
        <f t="shared" si="6"/>
        <v/>
      </c>
      <c r="G85" s="114" t="str">
        <f t="shared" si="7"/>
        <v xml:space="preserve"> </v>
      </c>
      <c r="H85" s="115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4"/>
      <c r="AD85" s="118"/>
      <c r="AE85" s="118"/>
      <c r="AF85" s="118"/>
      <c r="AG85" s="118"/>
      <c r="AH85" s="118"/>
      <c r="AI85" s="118"/>
      <c r="AJ85" s="5"/>
      <c r="AK85" s="116"/>
    </row>
    <row r="86" spans="1:37" x14ac:dyDescent="0.3">
      <c r="A86" s="117"/>
      <c r="B86" s="69"/>
      <c r="C86" s="104"/>
      <c r="D86" s="105"/>
      <c r="E86" s="106"/>
      <c r="F86" s="135" t="str">
        <f t="shared" si="6"/>
        <v/>
      </c>
      <c r="G86" s="114" t="str">
        <f t="shared" si="7"/>
        <v xml:space="preserve"> </v>
      </c>
      <c r="H86" s="115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4"/>
      <c r="AD86" s="118"/>
      <c r="AE86" s="118"/>
      <c r="AF86" s="118"/>
      <c r="AG86" s="118"/>
      <c r="AH86" s="118"/>
      <c r="AI86" s="118"/>
      <c r="AJ86" s="5"/>
      <c r="AK86" s="116"/>
    </row>
    <row r="87" spans="1:37" x14ac:dyDescent="0.3">
      <c r="A87" s="117"/>
      <c r="B87" s="69"/>
      <c r="C87" s="104"/>
      <c r="D87" s="105"/>
      <c r="E87" s="106"/>
      <c r="F87" s="135" t="str">
        <f t="shared" si="6"/>
        <v/>
      </c>
      <c r="G87" s="114" t="str">
        <f t="shared" si="7"/>
        <v xml:space="preserve"> </v>
      </c>
      <c r="H87" s="115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4"/>
      <c r="AD87" s="118"/>
      <c r="AE87" s="118"/>
      <c r="AF87" s="118"/>
      <c r="AG87" s="118"/>
      <c r="AH87" s="118"/>
      <c r="AI87" s="118"/>
      <c r="AJ87" s="5"/>
      <c r="AK87" s="116"/>
    </row>
    <row r="88" spans="1:37" x14ac:dyDescent="0.3">
      <c r="A88" s="117"/>
      <c r="B88" s="69"/>
      <c r="C88" s="104"/>
      <c r="D88" s="105"/>
      <c r="E88" s="106"/>
      <c r="F88" s="135" t="str">
        <f t="shared" si="6"/>
        <v/>
      </c>
      <c r="G88" s="114" t="str">
        <f t="shared" si="7"/>
        <v xml:space="preserve"> </v>
      </c>
      <c r="H88" s="115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4"/>
      <c r="AD88" s="118"/>
      <c r="AE88" s="118"/>
      <c r="AF88" s="118"/>
      <c r="AG88" s="118"/>
      <c r="AH88" s="118"/>
      <c r="AI88" s="118"/>
      <c r="AJ88" s="5"/>
      <c r="AK88" s="116"/>
    </row>
    <row r="89" spans="1:37" x14ac:dyDescent="0.3">
      <c r="A89" s="117"/>
      <c r="B89" s="69"/>
      <c r="C89" s="104"/>
      <c r="D89" s="105"/>
      <c r="E89" s="106"/>
      <c r="F89" s="135" t="str">
        <f t="shared" si="6"/>
        <v/>
      </c>
      <c r="G89" s="114" t="str">
        <f t="shared" si="7"/>
        <v xml:space="preserve"> </v>
      </c>
      <c r="H89" s="115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4"/>
      <c r="AD89" s="118"/>
      <c r="AE89" s="118"/>
      <c r="AF89" s="118"/>
      <c r="AG89" s="118"/>
      <c r="AH89" s="118"/>
      <c r="AI89" s="118"/>
      <c r="AJ89" s="5"/>
      <c r="AK89" s="116"/>
    </row>
    <row r="90" spans="1:37" x14ac:dyDescent="0.3">
      <c r="A90" s="117"/>
      <c r="B90" s="69"/>
      <c r="C90" s="104"/>
      <c r="D90" s="105"/>
      <c r="E90" s="106"/>
      <c r="F90" s="135" t="str">
        <f t="shared" si="6"/>
        <v/>
      </c>
      <c r="G90" s="114" t="str">
        <f t="shared" si="7"/>
        <v xml:space="preserve"> </v>
      </c>
      <c r="H90" s="115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4"/>
      <c r="AD90" s="118"/>
      <c r="AE90" s="118"/>
      <c r="AF90" s="118"/>
      <c r="AG90" s="118"/>
      <c r="AH90" s="118"/>
      <c r="AI90" s="118"/>
      <c r="AJ90" s="5"/>
      <c r="AK90" s="116"/>
    </row>
    <row r="91" spans="1:37" x14ac:dyDescent="0.3">
      <c r="A91" s="117"/>
      <c r="B91" s="69"/>
      <c r="C91" s="104"/>
      <c r="D91" s="105"/>
      <c r="E91" s="106"/>
      <c r="F91" s="135" t="str">
        <f t="shared" si="6"/>
        <v/>
      </c>
      <c r="G91" s="114" t="str">
        <f t="shared" si="7"/>
        <v xml:space="preserve"> </v>
      </c>
      <c r="H91" s="115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4"/>
      <c r="AD91" s="118"/>
      <c r="AE91" s="118"/>
      <c r="AF91" s="118"/>
      <c r="AG91" s="118"/>
      <c r="AH91" s="118"/>
      <c r="AI91" s="118"/>
      <c r="AJ91" s="5"/>
      <c r="AK91" s="116"/>
    </row>
    <row r="92" spans="1:37" x14ac:dyDescent="0.3">
      <c r="A92" s="117"/>
      <c r="B92" s="69"/>
      <c r="C92" s="104"/>
      <c r="D92" s="105"/>
      <c r="E92" s="106"/>
      <c r="F92" s="135" t="str">
        <f t="shared" si="6"/>
        <v/>
      </c>
      <c r="G92" s="114" t="str">
        <f t="shared" si="7"/>
        <v xml:space="preserve"> </v>
      </c>
      <c r="H92" s="115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4"/>
      <c r="AD92" s="118"/>
      <c r="AE92" s="118"/>
      <c r="AF92" s="118"/>
      <c r="AG92" s="118"/>
      <c r="AH92" s="118"/>
      <c r="AI92" s="118"/>
      <c r="AJ92" s="5"/>
      <c r="AK92" s="116"/>
    </row>
    <row r="93" spans="1:37" x14ac:dyDescent="0.3">
      <c r="A93" s="117"/>
      <c r="B93" s="69"/>
      <c r="C93" s="104"/>
      <c r="D93" s="105"/>
      <c r="E93" s="106"/>
      <c r="F93" s="135" t="str">
        <f t="shared" si="6"/>
        <v/>
      </c>
      <c r="G93" s="114" t="str">
        <f t="shared" si="7"/>
        <v xml:space="preserve"> </v>
      </c>
      <c r="H93" s="115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4"/>
      <c r="AD93" s="118"/>
      <c r="AE93" s="118"/>
      <c r="AF93" s="118"/>
      <c r="AG93" s="118"/>
      <c r="AH93" s="118"/>
      <c r="AI93" s="118"/>
      <c r="AJ93" s="5"/>
      <c r="AK93" s="116"/>
    </row>
    <row r="94" spans="1:37" x14ac:dyDescent="0.3">
      <c r="A94" s="117"/>
      <c r="B94" s="69"/>
      <c r="C94" s="104"/>
      <c r="D94" s="105"/>
      <c r="E94" s="106"/>
      <c r="F94" s="135" t="str">
        <f t="shared" si="6"/>
        <v/>
      </c>
      <c r="G94" s="114" t="str">
        <f t="shared" si="7"/>
        <v xml:space="preserve"> </v>
      </c>
      <c r="H94" s="115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4"/>
      <c r="AD94" s="118"/>
      <c r="AE94" s="118"/>
      <c r="AF94" s="118"/>
      <c r="AG94" s="118"/>
      <c r="AH94" s="118"/>
      <c r="AI94" s="118"/>
      <c r="AJ94" s="5"/>
      <c r="AK94" s="116"/>
    </row>
    <row r="95" spans="1:37" x14ac:dyDescent="0.3">
      <c r="A95" s="117"/>
      <c r="B95" s="69"/>
      <c r="C95" s="104"/>
      <c r="D95" s="105"/>
      <c r="E95" s="106"/>
      <c r="F95" s="135" t="str">
        <f t="shared" ref="F95:F158" si="8">IF(E95=0,"",IF(D95&gt;0,IF(D95="CASH",F94,IF(D95="UNCASHED",F94,IF(D95="DONATION",F94,F94+E95))),F94))</f>
        <v/>
      </c>
      <c r="G95" s="114" t="str">
        <f t="shared" ref="G95:G158" si="9">IF(B95=0, " ", G94+SUM(AD95:AI95))</f>
        <v xml:space="preserve"> </v>
      </c>
      <c r="H95" s="115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4"/>
      <c r="AD95" s="118"/>
      <c r="AE95" s="118"/>
      <c r="AF95" s="118"/>
      <c r="AG95" s="118"/>
      <c r="AH95" s="118"/>
      <c r="AI95" s="118"/>
      <c r="AJ95" s="5"/>
      <c r="AK95" s="116"/>
    </row>
    <row r="96" spans="1:37" x14ac:dyDescent="0.3">
      <c r="A96" s="117"/>
      <c r="B96" s="69"/>
      <c r="C96" s="104"/>
      <c r="D96" s="105"/>
      <c r="E96" s="106"/>
      <c r="F96" s="135" t="str">
        <f t="shared" si="8"/>
        <v/>
      </c>
      <c r="G96" s="114" t="str">
        <f t="shared" si="9"/>
        <v xml:space="preserve"> </v>
      </c>
      <c r="H96" s="115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4"/>
      <c r="AD96" s="118"/>
      <c r="AE96" s="118"/>
      <c r="AF96" s="118"/>
      <c r="AG96" s="118"/>
      <c r="AH96" s="118"/>
      <c r="AI96" s="118"/>
      <c r="AJ96" s="5"/>
      <c r="AK96" s="116"/>
    </row>
    <row r="97" spans="1:37" x14ac:dyDescent="0.3">
      <c r="A97" s="117"/>
      <c r="B97" s="69"/>
      <c r="C97" s="104"/>
      <c r="D97" s="105"/>
      <c r="E97" s="106"/>
      <c r="F97" s="135" t="str">
        <f t="shared" si="8"/>
        <v/>
      </c>
      <c r="G97" s="114" t="str">
        <f t="shared" si="9"/>
        <v xml:space="preserve"> </v>
      </c>
      <c r="H97" s="115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4"/>
      <c r="AD97" s="118"/>
      <c r="AE97" s="118"/>
      <c r="AF97" s="118"/>
      <c r="AG97" s="118"/>
      <c r="AH97" s="118"/>
      <c r="AI97" s="118"/>
      <c r="AJ97" s="5"/>
      <c r="AK97" s="116"/>
    </row>
    <row r="98" spans="1:37" x14ac:dyDescent="0.3">
      <c r="A98" s="117"/>
      <c r="B98" s="69"/>
      <c r="C98" s="104"/>
      <c r="D98" s="105"/>
      <c r="E98" s="106"/>
      <c r="F98" s="135" t="str">
        <f t="shared" si="8"/>
        <v/>
      </c>
      <c r="G98" s="114" t="str">
        <f t="shared" si="9"/>
        <v xml:space="preserve"> </v>
      </c>
      <c r="H98" s="115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4"/>
      <c r="AD98" s="118"/>
      <c r="AE98" s="118"/>
      <c r="AF98" s="118"/>
      <c r="AG98" s="118"/>
      <c r="AH98" s="118"/>
      <c r="AI98" s="118"/>
      <c r="AJ98" s="5"/>
      <c r="AK98" s="116"/>
    </row>
    <row r="99" spans="1:37" x14ac:dyDescent="0.3">
      <c r="A99" s="117"/>
      <c r="B99" s="69"/>
      <c r="C99" s="104"/>
      <c r="D99" s="105"/>
      <c r="E99" s="106"/>
      <c r="F99" s="135" t="str">
        <f t="shared" si="8"/>
        <v/>
      </c>
      <c r="G99" s="114" t="str">
        <f t="shared" si="9"/>
        <v xml:space="preserve"> </v>
      </c>
      <c r="H99" s="115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4"/>
      <c r="AD99" s="118"/>
      <c r="AE99" s="118"/>
      <c r="AF99" s="118"/>
      <c r="AG99" s="118"/>
      <c r="AH99" s="118"/>
      <c r="AI99" s="118"/>
      <c r="AJ99" s="5"/>
      <c r="AK99" s="116"/>
    </row>
    <row r="100" spans="1:37" x14ac:dyDescent="0.3">
      <c r="A100" s="117"/>
      <c r="B100" s="69"/>
      <c r="C100" s="104"/>
      <c r="D100" s="105"/>
      <c r="E100" s="106"/>
      <c r="F100" s="135" t="str">
        <f t="shared" si="8"/>
        <v/>
      </c>
      <c r="G100" s="114" t="str">
        <f t="shared" si="9"/>
        <v xml:space="preserve"> </v>
      </c>
      <c r="H100" s="115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4"/>
      <c r="AD100" s="118"/>
      <c r="AE100" s="118"/>
      <c r="AF100" s="118"/>
      <c r="AG100" s="118"/>
      <c r="AH100" s="118"/>
      <c r="AI100" s="118"/>
      <c r="AJ100" s="5"/>
      <c r="AK100" s="116"/>
    </row>
    <row r="101" spans="1:37" x14ac:dyDescent="0.3">
      <c r="A101" s="117"/>
      <c r="B101" s="69"/>
      <c r="C101" s="104"/>
      <c r="D101" s="105"/>
      <c r="E101" s="106"/>
      <c r="F101" s="135" t="str">
        <f t="shared" si="8"/>
        <v/>
      </c>
      <c r="G101" s="114" t="str">
        <f t="shared" si="9"/>
        <v xml:space="preserve"> </v>
      </c>
      <c r="H101" s="115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4"/>
      <c r="AD101" s="118"/>
      <c r="AE101" s="118"/>
      <c r="AF101" s="118"/>
      <c r="AG101" s="118"/>
      <c r="AH101" s="118"/>
      <c r="AI101" s="118"/>
      <c r="AJ101" s="5"/>
      <c r="AK101" s="116"/>
    </row>
    <row r="102" spans="1:37" x14ac:dyDescent="0.3">
      <c r="A102" s="117"/>
      <c r="B102" s="69"/>
      <c r="C102" s="104"/>
      <c r="D102" s="105"/>
      <c r="E102" s="106"/>
      <c r="F102" s="135" t="str">
        <f t="shared" si="8"/>
        <v/>
      </c>
      <c r="G102" s="114" t="str">
        <f t="shared" si="9"/>
        <v xml:space="preserve"> </v>
      </c>
      <c r="H102" s="115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4"/>
      <c r="AD102" s="118"/>
      <c r="AE102" s="118"/>
      <c r="AF102" s="118"/>
      <c r="AG102" s="118"/>
      <c r="AH102" s="118"/>
      <c r="AI102" s="118"/>
      <c r="AJ102" s="5"/>
      <c r="AK102" s="116"/>
    </row>
    <row r="103" spans="1:37" x14ac:dyDescent="0.3">
      <c r="A103" s="117"/>
      <c r="B103" s="69"/>
      <c r="C103" s="104"/>
      <c r="D103" s="105"/>
      <c r="E103" s="106"/>
      <c r="F103" s="135" t="str">
        <f t="shared" si="8"/>
        <v/>
      </c>
      <c r="G103" s="114" t="str">
        <f t="shared" si="9"/>
        <v xml:space="preserve"> </v>
      </c>
      <c r="H103" s="115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4"/>
      <c r="AD103" s="118"/>
      <c r="AE103" s="118"/>
      <c r="AF103" s="118"/>
      <c r="AG103" s="118"/>
      <c r="AH103" s="118"/>
      <c r="AI103" s="118"/>
      <c r="AJ103" s="5"/>
      <c r="AK103" s="116"/>
    </row>
    <row r="104" spans="1:37" x14ac:dyDescent="0.3">
      <c r="A104" s="117"/>
      <c r="B104" s="69"/>
      <c r="C104" s="104"/>
      <c r="D104" s="105"/>
      <c r="E104" s="106"/>
      <c r="F104" s="135" t="str">
        <f t="shared" si="8"/>
        <v/>
      </c>
      <c r="G104" s="114" t="str">
        <f t="shared" si="9"/>
        <v xml:space="preserve"> </v>
      </c>
      <c r="H104" s="115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4"/>
      <c r="AD104" s="118"/>
      <c r="AE104" s="118"/>
      <c r="AF104" s="118"/>
      <c r="AG104" s="118"/>
      <c r="AH104" s="118"/>
      <c r="AI104" s="118"/>
      <c r="AJ104" s="5"/>
      <c r="AK104" s="116"/>
    </row>
    <row r="105" spans="1:37" x14ac:dyDescent="0.3">
      <c r="A105" s="117"/>
      <c r="B105" s="69"/>
      <c r="C105" s="104"/>
      <c r="D105" s="105"/>
      <c r="E105" s="106"/>
      <c r="F105" s="135" t="str">
        <f t="shared" si="8"/>
        <v/>
      </c>
      <c r="G105" s="114" t="str">
        <f t="shared" si="9"/>
        <v xml:space="preserve"> </v>
      </c>
      <c r="H105" s="115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4"/>
      <c r="AD105" s="118"/>
      <c r="AE105" s="118"/>
      <c r="AF105" s="118"/>
      <c r="AG105" s="118"/>
      <c r="AH105" s="118"/>
      <c r="AI105" s="118"/>
      <c r="AJ105" s="5"/>
      <c r="AK105" s="116"/>
    </row>
    <row r="106" spans="1:37" x14ac:dyDescent="0.3">
      <c r="A106" s="117"/>
      <c r="B106" s="69"/>
      <c r="C106" s="104"/>
      <c r="D106" s="105"/>
      <c r="E106" s="106"/>
      <c r="F106" s="135" t="str">
        <f t="shared" si="8"/>
        <v/>
      </c>
      <c r="G106" s="114" t="str">
        <f t="shared" si="9"/>
        <v xml:space="preserve"> </v>
      </c>
      <c r="H106" s="115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4"/>
      <c r="AD106" s="118"/>
      <c r="AE106" s="118"/>
      <c r="AF106" s="118"/>
      <c r="AG106" s="118"/>
      <c r="AH106" s="118"/>
      <c r="AI106" s="118"/>
      <c r="AJ106" s="5"/>
      <c r="AK106" s="116"/>
    </row>
    <row r="107" spans="1:37" x14ac:dyDescent="0.3">
      <c r="A107" s="117"/>
      <c r="B107" s="69"/>
      <c r="C107" s="104"/>
      <c r="D107" s="105"/>
      <c r="E107" s="106"/>
      <c r="F107" s="135" t="str">
        <f t="shared" si="8"/>
        <v/>
      </c>
      <c r="G107" s="114" t="str">
        <f t="shared" si="9"/>
        <v xml:space="preserve"> </v>
      </c>
      <c r="H107" s="115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4"/>
      <c r="AD107" s="118"/>
      <c r="AE107" s="118"/>
      <c r="AF107" s="118"/>
      <c r="AG107" s="118"/>
      <c r="AH107" s="118"/>
      <c r="AI107" s="118"/>
      <c r="AJ107" s="5"/>
      <c r="AK107" s="116"/>
    </row>
    <row r="108" spans="1:37" x14ac:dyDescent="0.3">
      <c r="A108" s="117"/>
      <c r="B108" s="69"/>
      <c r="C108" s="104"/>
      <c r="D108" s="105"/>
      <c r="E108" s="106"/>
      <c r="F108" s="135" t="str">
        <f t="shared" si="8"/>
        <v/>
      </c>
      <c r="G108" s="114" t="str">
        <f t="shared" si="9"/>
        <v xml:space="preserve"> </v>
      </c>
      <c r="H108" s="115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4"/>
      <c r="AD108" s="118"/>
      <c r="AE108" s="118"/>
      <c r="AF108" s="118"/>
      <c r="AG108" s="118"/>
      <c r="AH108" s="118"/>
      <c r="AI108" s="118"/>
      <c r="AJ108" s="5"/>
      <c r="AK108" s="116"/>
    </row>
    <row r="109" spans="1:37" x14ac:dyDescent="0.3">
      <c r="A109" s="117"/>
      <c r="B109" s="69"/>
      <c r="C109" s="104"/>
      <c r="D109" s="105"/>
      <c r="E109" s="106"/>
      <c r="F109" s="135" t="str">
        <f t="shared" si="8"/>
        <v/>
      </c>
      <c r="G109" s="114" t="str">
        <f t="shared" si="9"/>
        <v xml:space="preserve"> </v>
      </c>
      <c r="H109" s="115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4"/>
      <c r="AD109" s="118"/>
      <c r="AE109" s="118"/>
      <c r="AF109" s="118"/>
      <c r="AG109" s="118"/>
      <c r="AH109" s="118"/>
      <c r="AI109" s="118"/>
      <c r="AJ109" s="5"/>
      <c r="AK109" s="116"/>
    </row>
    <row r="110" spans="1:37" x14ac:dyDescent="0.3">
      <c r="A110" s="117"/>
      <c r="B110" s="69"/>
      <c r="C110" s="104"/>
      <c r="D110" s="105"/>
      <c r="E110" s="106"/>
      <c r="F110" s="135" t="str">
        <f t="shared" si="8"/>
        <v/>
      </c>
      <c r="G110" s="114" t="str">
        <f t="shared" si="9"/>
        <v xml:space="preserve"> </v>
      </c>
      <c r="H110" s="115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4"/>
      <c r="AD110" s="118"/>
      <c r="AE110" s="118"/>
      <c r="AF110" s="118"/>
      <c r="AG110" s="118"/>
      <c r="AH110" s="118"/>
      <c r="AI110" s="118"/>
      <c r="AJ110" s="5"/>
      <c r="AK110" s="116"/>
    </row>
    <row r="111" spans="1:37" x14ac:dyDescent="0.3">
      <c r="A111" s="117"/>
      <c r="B111" s="69"/>
      <c r="C111" s="104"/>
      <c r="D111" s="105"/>
      <c r="E111" s="106"/>
      <c r="F111" s="135" t="str">
        <f t="shared" si="8"/>
        <v/>
      </c>
      <c r="G111" s="114" t="str">
        <f t="shared" si="9"/>
        <v xml:space="preserve"> </v>
      </c>
      <c r="H111" s="115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4"/>
      <c r="AD111" s="118"/>
      <c r="AE111" s="118"/>
      <c r="AF111" s="118"/>
      <c r="AG111" s="118"/>
      <c r="AH111" s="118"/>
      <c r="AI111" s="118"/>
      <c r="AJ111" s="5"/>
      <c r="AK111" s="116"/>
    </row>
    <row r="112" spans="1:37" x14ac:dyDescent="0.3">
      <c r="A112" s="117"/>
      <c r="B112" s="69"/>
      <c r="C112" s="104"/>
      <c r="D112" s="105"/>
      <c r="E112" s="106"/>
      <c r="F112" s="135" t="str">
        <f t="shared" si="8"/>
        <v/>
      </c>
      <c r="G112" s="114" t="str">
        <f t="shared" si="9"/>
        <v xml:space="preserve"> </v>
      </c>
      <c r="H112" s="115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4"/>
      <c r="AD112" s="118"/>
      <c r="AE112" s="118"/>
      <c r="AF112" s="118"/>
      <c r="AG112" s="118"/>
      <c r="AH112" s="118"/>
      <c r="AI112" s="118"/>
      <c r="AJ112" s="5"/>
      <c r="AK112" s="116"/>
    </row>
    <row r="113" spans="1:37" x14ac:dyDescent="0.3">
      <c r="A113" s="117"/>
      <c r="B113" s="69"/>
      <c r="C113" s="104"/>
      <c r="D113" s="105"/>
      <c r="E113" s="106"/>
      <c r="F113" s="135" t="str">
        <f t="shared" si="8"/>
        <v/>
      </c>
      <c r="G113" s="114" t="str">
        <f t="shared" si="9"/>
        <v xml:space="preserve"> </v>
      </c>
      <c r="H113" s="115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4"/>
      <c r="AD113" s="118"/>
      <c r="AE113" s="118"/>
      <c r="AF113" s="118"/>
      <c r="AG113" s="118"/>
      <c r="AH113" s="118"/>
      <c r="AI113" s="118"/>
      <c r="AJ113" s="5"/>
      <c r="AK113" s="116"/>
    </row>
    <row r="114" spans="1:37" x14ac:dyDescent="0.3">
      <c r="A114" s="117"/>
      <c r="B114" s="69"/>
      <c r="C114" s="104"/>
      <c r="D114" s="105"/>
      <c r="E114" s="106"/>
      <c r="F114" s="135" t="str">
        <f t="shared" si="8"/>
        <v/>
      </c>
      <c r="G114" s="114" t="str">
        <f t="shared" si="9"/>
        <v xml:space="preserve"> </v>
      </c>
      <c r="H114" s="115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4"/>
      <c r="AD114" s="118"/>
      <c r="AE114" s="118"/>
      <c r="AF114" s="118"/>
      <c r="AG114" s="118"/>
      <c r="AH114" s="118"/>
      <c r="AI114" s="118"/>
      <c r="AJ114" s="5"/>
      <c r="AK114" s="116"/>
    </row>
    <row r="115" spans="1:37" x14ac:dyDescent="0.3">
      <c r="A115" s="117"/>
      <c r="B115" s="69"/>
      <c r="C115" s="104"/>
      <c r="D115" s="105"/>
      <c r="E115" s="106"/>
      <c r="F115" s="135" t="str">
        <f t="shared" si="8"/>
        <v/>
      </c>
      <c r="G115" s="114" t="str">
        <f t="shared" si="9"/>
        <v xml:space="preserve"> </v>
      </c>
      <c r="H115" s="115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4"/>
      <c r="AD115" s="118"/>
      <c r="AE115" s="118"/>
      <c r="AF115" s="118"/>
      <c r="AG115" s="118"/>
      <c r="AH115" s="118"/>
      <c r="AI115" s="118"/>
      <c r="AJ115" s="5"/>
      <c r="AK115" s="116"/>
    </row>
    <row r="116" spans="1:37" x14ac:dyDescent="0.3">
      <c r="A116" s="117"/>
      <c r="B116" s="69"/>
      <c r="C116" s="104"/>
      <c r="D116" s="105"/>
      <c r="E116" s="106"/>
      <c r="F116" s="135" t="str">
        <f t="shared" si="8"/>
        <v/>
      </c>
      <c r="G116" s="114" t="str">
        <f t="shared" si="9"/>
        <v xml:space="preserve"> </v>
      </c>
      <c r="H116" s="115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4"/>
      <c r="AD116" s="118"/>
      <c r="AE116" s="118"/>
      <c r="AF116" s="118"/>
      <c r="AG116" s="118"/>
      <c r="AH116" s="118"/>
      <c r="AI116" s="118"/>
      <c r="AJ116" s="5"/>
      <c r="AK116" s="116"/>
    </row>
    <row r="117" spans="1:37" x14ac:dyDescent="0.3">
      <c r="A117" s="117"/>
      <c r="B117" s="69"/>
      <c r="C117" s="104"/>
      <c r="D117" s="105"/>
      <c r="E117" s="106"/>
      <c r="F117" s="135" t="str">
        <f t="shared" si="8"/>
        <v/>
      </c>
      <c r="G117" s="114" t="str">
        <f t="shared" si="9"/>
        <v xml:space="preserve"> </v>
      </c>
      <c r="H117" s="115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4"/>
      <c r="AD117" s="118"/>
      <c r="AE117" s="118"/>
      <c r="AF117" s="118"/>
      <c r="AG117" s="118"/>
      <c r="AH117" s="118"/>
      <c r="AI117" s="118"/>
      <c r="AJ117" s="5"/>
      <c r="AK117" s="116"/>
    </row>
    <row r="118" spans="1:37" x14ac:dyDescent="0.3">
      <c r="A118" s="117"/>
      <c r="B118" s="69"/>
      <c r="C118" s="104"/>
      <c r="D118" s="105"/>
      <c r="E118" s="106"/>
      <c r="F118" s="135" t="str">
        <f t="shared" si="8"/>
        <v/>
      </c>
      <c r="G118" s="114" t="str">
        <f t="shared" si="9"/>
        <v xml:space="preserve"> </v>
      </c>
      <c r="H118" s="115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4"/>
      <c r="AD118" s="118"/>
      <c r="AE118" s="118"/>
      <c r="AF118" s="118"/>
      <c r="AG118" s="118"/>
      <c r="AH118" s="118"/>
      <c r="AI118" s="118"/>
      <c r="AJ118" s="5"/>
      <c r="AK118" s="116"/>
    </row>
    <row r="119" spans="1:37" x14ac:dyDescent="0.3">
      <c r="A119" s="117"/>
      <c r="B119" s="69"/>
      <c r="C119" s="104"/>
      <c r="D119" s="105"/>
      <c r="E119" s="106"/>
      <c r="F119" s="135" t="str">
        <f t="shared" si="8"/>
        <v/>
      </c>
      <c r="G119" s="114" t="str">
        <f t="shared" si="9"/>
        <v xml:space="preserve"> </v>
      </c>
      <c r="H119" s="115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4"/>
      <c r="AD119" s="118"/>
      <c r="AE119" s="118"/>
      <c r="AF119" s="118"/>
      <c r="AG119" s="118"/>
      <c r="AH119" s="118"/>
      <c r="AI119" s="118"/>
      <c r="AJ119" s="5"/>
      <c r="AK119" s="116"/>
    </row>
    <row r="120" spans="1:37" x14ac:dyDescent="0.3">
      <c r="A120" s="117"/>
      <c r="B120" s="69"/>
      <c r="C120" s="104"/>
      <c r="D120" s="105"/>
      <c r="E120" s="106"/>
      <c r="F120" s="135" t="str">
        <f t="shared" si="8"/>
        <v/>
      </c>
      <c r="G120" s="114" t="str">
        <f t="shared" si="9"/>
        <v xml:space="preserve"> </v>
      </c>
      <c r="H120" s="115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4"/>
      <c r="AD120" s="118"/>
      <c r="AE120" s="118"/>
      <c r="AF120" s="118"/>
      <c r="AG120" s="118"/>
      <c r="AH120" s="118"/>
      <c r="AI120" s="118"/>
      <c r="AJ120" s="5"/>
      <c r="AK120" s="116"/>
    </row>
    <row r="121" spans="1:37" x14ac:dyDescent="0.3">
      <c r="A121" s="117"/>
      <c r="B121" s="69"/>
      <c r="C121" s="104"/>
      <c r="D121" s="105"/>
      <c r="E121" s="106"/>
      <c r="F121" s="135" t="str">
        <f t="shared" si="8"/>
        <v/>
      </c>
      <c r="G121" s="114" t="str">
        <f t="shared" si="9"/>
        <v xml:space="preserve"> </v>
      </c>
      <c r="H121" s="115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4"/>
      <c r="AD121" s="118"/>
      <c r="AE121" s="118"/>
      <c r="AF121" s="118"/>
      <c r="AG121" s="118"/>
      <c r="AH121" s="118"/>
      <c r="AI121" s="118"/>
      <c r="AJ121" s="5"/>
      <c r="AK121" s="116"/>
    </row>
    <row r="122" spans="1:37" x14ac:dyDescent="0.3">
      <c r="A122" s="117"/>
      <c r="B122" s="69"/>
      <c r="C122" s="104"/>
      <c r="D122" s="105"/>
      <c r="E122" s="106"/>
      <c r="F122" s="135" t="str">
        <f t="shared" si="8"/>
        <v/>
      </c>
      <c r="G122" s="114" t="str">
        <f t="shared" si="9"/>
        <v xml:space="preserve"> </v>
      </c>
      <c r="H122" s="115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4"/>
      <c r="AD122" s="118"/>
      <c r="AE122" s="118"/>
      <c r="AF122" s="118"/>
      <c r="AG122" s="118"/>
      <c r="AH122" s="118"/>
      <c r="AI122" s="118"/>
      <c r="AJ122" s="5"/>
      <c r="AK122" s="116"/>
    </row>
    <row r="123" spans="1:37" x14ac:dyDescent="0.3">
      <c r="A123" s="117"/>
      <c r="B123" s="69"/>
      <c r="C123" s="104"/>
      <c r="D123" s="105"/>
      <c r="E123" s="106"/>
      <c r="F123" s="135" t="str">
        <f t="shared" si="8"/>
        <v/>
      </c>
      <c r="G123" s="114" t="str">
        <f t="shared" si="9"/>
        <v xml:space="preserve"> </v>
      </c>
      <c r="H123" s="115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4"/>
      <c r="AD123" s="118"/>
      <c r="AE123" s="118"/>
      <c r="AF123" s="118"/>
      <c r="AG123" s="118"/>
      <c r="AH123" s="118"/>
      <c r="AI123" s="118"/>
      <c r="AJ123" s="5"/>
      <c r="AK123" s="116"/>
    </row>
    <row r="124" spans="1:37" x14ac:dyDescent="0.3">
      <c r="A124" s="117"/>
      <c r="B124" s="69"/>
      <c r="C124" s="104"/>
      <c r="D124" s="105"/>
      <c r="E124" s="106"/>
      <c r="F124" s="135" t="str">
        <f t="shared" si="8"/>
        <v/>
      </c>
      <c r="G124" s="114" t="str">
        <f t="shared" si="9"/>
        <v xml:space="preserve"> </v>
      </c>
      <c r="H124" s="115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4"/>
      <c r="AD124" s="118"/>
      <c r="AE124" s="118"/>
      <c r="AF124" s="118"/>
      <c r="AG124" s="118"/>
      <c r="AH124" s="118"/>
      <c r="AI124" s="118"/>
      <c r="AJ124" s="5"/>
      <c r="AK124" s="116"/>
    </row>
    <row r="125" spans="1:37" x14ac:dyDescent="0.3">
      <c r="A125" s="117"/>
      <c r="B125" s="69"/>
      <c r="C125" s="104"/>
      <c r="D125" s="105"/>
      <c r="E125" s="106"/>
      <c r="F125" s="135" t="str">
        <f t="shared" si="8"/>
        <v/>
      </c>
      <c r="G125" s="114" t="str">
        <f t="shared" si="9"/>
        <v xml:space="preserve"> </v>
      </c>
      <c r="H125" s="115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4"/>
      <c r="AD125" s="118"/>
      <c r="AE125" s="118"/>
      <c r="AF125" s="118"/>
      <c r="AG125" s="118"/>
      <c r="AH125" s="118"/>
      <c r="AI125" s="118"/>
      <c r="AJ125" s="5"/>
      <c r="AK125" s="116"/>
    </row>
    <row r="126" spans="1:37" x14ac:dyDescent="0.3">
      <c r="A126" s="117"/>
      <c r="B126" s="69"/>
      <c r="C126" s="104"/>
      <c r="D126" s="105"/>
      <c r="E126" s="106"/>
      <c r="F126" s="135" t="str">
        <f t="shared" si="8"/>
        <v/>
      </c>
      <c r="G126" s="114" t="str">
        <f t="shared" si="9"/>
        <v xml:space="preserve"> </v>
      </c>
      <c r="H126" s="115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4"/>
      <c r="AD126" s="118"/>
      <c r="AE126" s="118"/>
      <c r="AF126" s="118"/>
      <c r="AG126" s="118"/>
      <c r="AH126" s="118"/>
      <c r="AI126" s="118"/>
      <c r="AJ126" s="5"/>
      <c r="AK126" s="116"/>
    </row>
    <row r="127" spans="1:37" x14ac:dyDescent="0.3">
      <c r="A127" s="117"/>
      <c r="B127" s="69"/>
      <c r="C127" s="104"/>
      <c r="D127" s="105"/>
      <c r="E127" s="106"/>
      <c r="F127" s="135" t="str">
        <f t="shared" si="8"/>
        <v/>
      </c>
      <c r="G127" s="114" t="str">
        <f t="shared" si="9"/>
        <v xml:space="preserve"> </v>
      </c>
      <c r="H127" s="115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4"/>
      <c r="AD127" s="118"/>
      <c r="AE127" s="118"/>
      <c r="AF127" s="118"/>
      <c r="AG127" s="118"/>
      <c r="AH127" s="118"/>
      <c r="AI127" s="118"/>
      <c r="AJ127" s="5"/>
      <c r="AK127" s="116"/>
    </row>
    <row r="128" spans="1:37" x14ac:dyDescent="0.3">
      <c r="A128" s="117"/>
      <c r="B128" s="69"/>
      <c r="C128" s="104"/>
      <c r="D128" s="105"/>
      <c r="E128" s="106"/>
      <c r="F128" s="135" t="str">
        <f t="shared" si="8"/>
        <v/>
      </c>
      <c r="G128" s="114" t="str">
        <f t="shared" si="9"/>
        <v xml:space="preserve"> </v>
      </c>
      <c r="H128" s="115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4"/>
      <c r="AD128" s="118"/>
      <c r="AE128" s="118"/>
      <c r="AF128" s="118"/>
      <c r="AG128" s="118"/>
      <c r="AH128" s="118"/>
      <c r="AI128" s="118"/>
      <c r="AJ128" s="5"/>
      <c r="AK128" s="116"/>
    </row>
    <row r="129" spans="1:37" x14ac:dyDescent="0.3">
      <c r="A129" s="117"/>
      <c r="B129" s="69"/>
      <c r="C129" s="104"/>
      <c r="D129" s="105"/>
      <c r="E129" s="106"/>
      <c r="F129" s="135" t="str">
        <f t="shared" si="8"/>
        <v/>
      </c>
      <c r="G129" s="114" t="str">
        <f t="shared" si="9"/>
        <v xml:space="preserve"> </v>
      </c>
      <c r="H129" s="115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4"/>
      <c r="AD129" s="118"/>
      <c r="AE129" s="118"/>
      <c r="AF129" s="118"/>
      <c r="AG129" s="118"/>
      <c r="AH129" s="118"/>
      <c r="AI129" s="118"/>
      <c r="AJ129" s="5"/>
      <c r="AK129" s="116"/>
    </row>
    <row r="130" spans="1:37" x14ac:dyDescent="0.3">
      <c r="A130" s="117"/>
      <c r="B130" s="69"/>
      <c r="C130" s="104"/>
      <c r="D130" s="105"/>
      <c r="E130" s="106"/>
      <c r="F130" s="135" t="str">
        <f t="shared" si="8"/>
        <v/>
      </c>
      <c r="G130" s="114" t="str">
        <f t="shared" si="9"/>
        <v xml:space="preserve"> </v>
      </c>
      <c r="H130" s="115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4"/>
      <c r="AD130" s="118"/>
      <c r="AE130" s="118"/>
      <c r="AF130" s="118"/>
      <c r="AG130" s="118"/>
      <c r="AH130" s="118"/>
      <c r="AI130" s="118"/>
      <c r="AJ130" s="5"/>
      <c r="AK130" s="116"/>
    </row>
    <row r="131" spans="1:37" x14ac:dyDescent="0.3">
      <c r="A131" s="117"/>
      <c r="B131" s="69"/>
      <c r="C131" s="104"/>
      <c r="D131" s="105"/>
      <c r="E131" s="106"/>
      <c r="F131" s="135" t="str">
        <f t="shared" si="8"/>
        <v/>
      </c>
      <c r="G131" s="114" t="str">
        <f t="shared" si="9"/>
        <v xml:space="preserve"> </v>
      </c>
      <c r="H131" s="115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4"/>
      <c r="AD131" s="118"/>
      <c r="AE131" s="118"/>
      <c r="AF131" s="118"/>
      <c r="AG131" s="118"/>
      <c r="AH131" s="118"/>
      <c r="AI131" s="118"/>
      <c r="AJ131" s="5"/>
      <c r="AK131" s="116"/>
    </row>
    <row r="132" spans="1:37" x14ac:dyDescent="0.3">
      <c r="A132" s="117"/>
      <c r="B132" s="69"/>
      <c r="C132" s="104"/>
      <c r="D132" s="105"/>
      <c r="E132" s="106"/>
      <c r="F132" s="135" t="str">
        <f t="shared" si="8"/>
        <v/>
      </c>
      <c r="G132" s="114" t="str">
        <f t="shared" si="9"/>
        <v xml:space="preserve"> </v>
      </c>
      <c r="H132" s="115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4"/>
      <c r="AD132" s="118"/>
      <c r="AE132" s="118"/>
      <c r="AF132" s="118"/>
      <c r="AG132" s="118"/>
      <c r="AH132" s="118"/>
      <c r="AI132" s="118"/>
      <c r="AJ132" s="5"/>
      <c r="AK132" s="116"/>
    </row>
    <row r="133" spans="1:37" x14ac:dyDescent="0.3">
      <c r="A133" s="117"/>
      <c r="B133" s="69"/>
      <c r="C133" s="104"/>
      <c r="D133" s="105"/>
      <c r="E133" s="106"/>
      <c r="F133" s="135" t="str">
        <f t="shared" si="8"/>
        <v/>
      </c>
      <c r="G133" s="114" t="str">
        <f t="shared" si="9"/>
        <v xml:space="preserve"> </v>
      </c>
      <c r="H133" s="115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4"/>
      <c r="AD133" s="118"/>
      <c r="AE133" s="118"/>
      <c r="AF133" s="118"/>
      <c r="AG133" s="118"/>
      <c r="AH133" s="118"/>
      <c r="AI133" s="118"/>
      <c r="AJ133" s="5"/>
      <c r="AK133" s="116"/>
    </row>
    <row r="134" spans="1:37" x14ac:dyDescent="0.3">
      <c r="A134" s="117"/>
      <c r="B134" s="69"/>
      <c r="C134" s="104"/>
      <c r="D134" s="105"/>
      <c r="E134" s="106"/>
      <c r="F134" s="135" t="str">
        <f t="shared" si="8"/>
        <v/>
      </c>
      <c r="G134" s="114" t="str">
        <f t="shared" si="9"/>
        <v xml:space="preserve"> </v>
      </c>
      <c r="H134" s="115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4"/>
      <c r="AD134" s="118"/>
      <c r="AE134" s="118"/>
      <c r="AF134" s="118"/>
      <c r="AG134" s="118"/>
      <c r="AH134" s="118"/>
      <c r="AI134" s="118"/>
      <c r="AJ134" s="5"/>
      <c r="AK134" s="116"/>
    </row>
    <row r="135" spans="1:37" x14ac:dyDescent="0.3">
      <c r="A135" s="117"/>
      <c r="B135" s="69"/>
      <c r="C135" s="104"/>
      <c r="D135" s="105"/>
      <c r="E135" s="106"/>
      <c r="F135" s="135" t="str">
        <f t="shared" si="8"/>
        <v/>
      </c>
      <c r="G135" s="114" t="str">
        <f t="shared" si="9"/>
        <v xml:space="preserve"> </v>
      </c>
      <c r="H135" s="115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4"/>
      <c r="AD135" s="118"/>
      <c r="AE135" s="118"/>
      <c r="AF135" s="118"/>
      <c r="AG135" s="118"/>
      <c r="AH135" s="118"/>
      <c r="AI135" s="118"/>
      <c r="AJ135" s="5"/>
      <c r="AK135" s="116"/>
    </row>
    <row r="136" spans="1:37" x14ac:dyDescent="0.3">
      <c r="A136" s="117"/>
      <c r="B136" s="69"/>
      <c r="C136" s="104"/>
      <c r="D136" s="105"/>
      <c r="E136" s="106"/>
      <c r="F136" s="135" t="str">
        <f t="shared" si="8"/>
        <v/>
      </c>
      <c r="G136" s="114" t="str">
        <f t="shared" si="9"/>
        <v xml:space="preserve"> </v>
      </c>
      <c r="H136" s="115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4"/>
      <c r="AD136" s="118"/>
      <c r="AE136" s="118"/>
      <c r="AF136" s="118"/>
      <c r="AG136" s="118"/>
      <c r="AH136" s="118"/>
      <c r="AI136" s="118"/>
      <c r="AJ136" s="5"/>
      <c r="AK136" s="116"/>
    </row>
    <row r="137" spans="1:37" x14ac:dyDescent="0.3">
      <c r="A137" s="117"/>
      <c r="B137" s="69"/>
      <c r="C137" s="104"/>
      <c r="D137" s="105"/>
      <c r="E137" s="106"/>
      <c r="F137" s="135" t="str">
        <f t="shared" si="8"/>
        <v/>
      </c>
      <c r="G137" s="114" t="str">
        <f t="shared" si="9"/>
        <v xml:space="preserve"> </v>
      </c>
      <c r="H137" s="115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4"/>
      <c r="AD137" s="118"/>
      <c r="AE137" s="118"/>
      <c r="AF137" s="118"/>
      <c r="AG137" s="118"/>
      <c r="AH137" s="118"/>
      <c r="AI137" s="118"/>
      <c r="AJ137" s="5"/>
      <c r="AK137" s="116"/>
    </row>
    <row r="138" spans="1:37" x14ac:dyDescent="0.3">
      <c r="A138" s="117"/>
      <c r="B138" s="69"/>
      <c r="C138" s="104"/>
      <c r="D138" s="105"/>
      <c r="E138" s="106"/>
      <c r="F138" s="135" t="str">
        <f t="shared" si="8"/>
        <v/>
      </c>
      <c r="G138" s="114" t="str">
        <f t="shared" si="9"/>
        <v xml:space="preserve"> </v>
      </c>
      <c r="H138" s="115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4"/>
      <c r="AD138" s="118"/>
      <c r="AE138" s="118"/>
      <c r="AF138" s="118"/>
      <c r="AG138" s="118"/>
      <c r="AH138" s="118"/>
      <c r="AI138" s="118"/>
      <c r="AJ138" s="5"/>
      <c r="AK138" s="116"/>
    </row>
    <row r="139" spans="1:37" x14ac:dyDescent="0.3">
      <c r="A139" s="117"/>
      <c r="B139" s="69"/>
      <c r="C139" s="104"/>
      <c r="D139" s="105"/>
      <c r="E139" s="106"/>
      <c r="F139" s="135" t="str">
        <f t="shared" si="8"/>
        <v/>
      </c>
      <c r="G139" s="114" t="str">
        <f t="shared" si="9"/>
        <v xml:space="preserve"> </v>
      </c>
      <c r="H139" s="115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4"/>
      <c r="AD139" s="118"/>
      <c r="AE139" s="118"/>
      <c r="AF139" s="118"/>
      <c r="AG139" s="118"/>
      <c r="AH139" s="118"/>
      <c r="AI139" s="118"/>
      <c r="AJ139" s="5"/>
      <c r="AK139" s="116"/>
    </row>
    <row r="140" spans="1:37" x14ac:dyDescent="0.3">
      <c r="A140" s="117"/>
      <c r="B140" s="69"/>
      <c r="C140" s="104"/>
      <c r="D140" s="105"/>
      <c r="E140" s="106"/>
      <c r="F140" s="135" t="str">
        <f t="shared" si="8"/>
        <v/>
      </c>
      <c r="G140" s="114" t="str">
        <f t="shared" si="9"/>
        <v xml:space="preserve"> </v>
      </c>
      <c r="H140" s="115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4"/>
      <c r="AD140" s="118"/>
      <c r="AE140" s="118"/>
      <c r="AF140" s="118"/>
      <c r="AG140" s="118"/>
      <c r="AH140" s="118"/>
      <c r="AI140" s="118"/>
      <c r="AJ140" s="5"/>
      <c r="AK140" s="116"/>
    </row>
    <row r="141" spans="1:37" x14ac:dyDescent="0.3">
      <c r="A141" s="117"/>
      <c r="B141" s="69"/>
      <c r="C141" s="104"/>
      <c r="D141" s="105"/>
      <c r="E141" s="106"/>
      <c r="F141" s="135" t="str">
        <f t="shared" si="8"/>
        <v/>
      </c>
      <c r="G141" s="114" t="str">
        <f t="shared" si="9"/>
        <v xml:space="preserve"> </v>
      </c>
      <c r="H141" s="115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4"/>
      <c r="AD141" s="118"/>
      <c r="AE141" s="118"/>
      <c r="AF141" s="118"/>
      <c r="AG141" s="118"/>
      <c r="AH141" s="118"/>
      <c r="AI141" s="118"/>
      <c r="AJ141" s="5"/>
      <c r="AK141" s="116"/>
    </row>
    <row r="142" spans="1:37" x14ac:dyDescent="0.3">
      <c r="A142" s="117"/>
      <c r="B142" s="69"/>
      <c r="C142" s="104"/>
      <c r="D142" s="105"/>
      <c r="E142" s="106"/>
      <c r="F142" s="135" t="str">
        <f t="shared" si="8"/>
        <v/>
      </c>
      <c r="G142" s="114" t="str">
        <f t="shared" si="9"/>
        <v xml:space="preserve"> </v>
      </c>
      <c r="H142" s="115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4"/>
      <c r="AD142" s="118"/>
      <c r="AE142" s="118"/>
      <c r="AF142" s="118"/>
      <c r="AG142" s="118"/>
      <c r="AH142" s="118"/>
      <c r="AI142" s="118"/>
      <c r="AJ142" s="5"/>
      <c r="AK142" s="116"/>
    </row>
    <row r="143" spans="1:37" x14ac:dyDescent="0.3">
      <c r="A143" s="117"/>
      <c r="B143" s="69"/>
      <c r="C143" s="104"/>
      <c r="D143" s="105"/>
      <c r="E143" s="106"/>
      <c r="F143" s="135" t="str">
        <f t="shared" si="8"/>
        <v/>
      </c>
      <c r="G143" s="114" t="str">
        <f t="shared" si="9"/>
        <v xml:space="preserve"> </v>
      </c>
      <c r="H143" s="115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4"/>
      <c r="AD143" s="118"/>
      <c r="AE143" s="118"/>
      <c r="AF143" s="118"/>
      <c r="AG143" s="118"/>
      <c r="AH143" s="118"/>
      <c r="AI143" s="118"/>
      <c r="AJ143" s="5"/>
      <c r="AK143" s="116"/>
    </row>
    <row r="144" spans="1:37" x14ac:dyDescent="0.3">
      <c r="A144" s="117"/>
      <c r="B144" s="69"/>
      <c r="C144" s="104"/>
      <c r="D144" s="105"/>
      <c r="E144" s="106"/>
      <c r="F144" s="135" t="str">
        <f t="shared" si="8"/>
        <v/>
      </c>
      <c r="G144" s="114" t="str">
        <f t="shared" si="9"/>
        <v xml:space="preserve"> </v>
      </c>
      <c r="H144" s="115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4"/>
      <c r="AD144" s="118"/>
      <c r="AE144" s="118"/>
      <c r="AF144" s="118"/>
      <c r="AG144" s="118"/>
      <c r="AH144" s="118"/>
      <c r="AI144" s="118"/>
      <c r="AJ144" s="5"/>
      <c r="AK144" s="116"/>
    </row>
    <row r="145" spans="1:37" x14ac:dyDescent="0.3">
      <c r="A145" s="117"/>
      <c r="B145" s="69"/>
      <c r="C145" s="104"/>
      <c r="D145" s="105"/>
      <c r="E145" s="106"/>
      <c r="F145" s="135" t="str">
        <f t="shared" si="8"/>
        <v/>
      </c>
      <c r="G145" s="114" t="str">
        <f t="shared" si="9"/>
        <v xml:space="preserve"> </v>
      </c>
      <c r="H145" s="115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4"/>
      <c r="AD145" s="118"/>
      <c r="AE145" s="118"/>
      <c r="AF145" s="118"/>
      <c r="AG145" s="118"/>
      <c r="AH145" s="118"/>
      <c r="AI145" s="118"/>
      <c r="AJ145" s="5"/>
      <c r="AK145" s="116"/>
    </row>
    <row r="146" spans="1:37" x14ac:dyDescent="0.3">
      <c r="A146" s="117"/>
      <c r="B146" s="69"/>
      <c r="C146" s="104"/>
      <c r="D146" s="105"/>
      <c r="E146" s="106"/>
      <c r="F146" s="135" t="str">
        <f t="shared" si="8"/>
        <v/>
      </c>
      <c r="G146" s="114" t="str">
        <f t="shared" si="9"/>
        <v xml:space="preserve"> </v>
      </c>
      <c r="H146" s="115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4"/>
      <c r="AD146" s="118"/>
      <c r="AE146" s="118"/>
      <c r="AF146" s="118"/>
      <c r="AG146" s="118"/>
      <c r="AH146" s="118"/>
      <c r="AI146" s="118"/>
      <c r="AJ146" s="5"/>
      <c r="AK146" s="116"/>
    </row>
    <row r="147" spans="1:37" x14ac:dyDescent="0.3">
      <c r="A147" s="117"/>
      <c r="B147" s="69"/>
      <c r="C147" s="104"/>
      <c r="D147" s="105"/>
      <c r="E147" s="106"/>
      <c r="F147" s="135" t="str">
        <f t="shared" si="8"/>
        <v/>
      </c>
      <c r="G147" s="114" t="str">
        <f t="shared" si="9"/>
        <v xml:space="preserve"> </v>
      </c>
      <c r="H147" s="115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4"/>
      <c r="AD147" s="118"/>
      <c r="AE147" s="118"/>
      <c r="AF147" s="118"/>
      <c r="AG147" s="118"/>
      <c r="AH147" s="118"/>
      <c r="AI147" s="118"/>
      <c r="AJ147" s="5"/>
      <c r="AK147" s="116"/>
    </row>
    <row r="148" spans="1:37" x14ac:dyDescent="0.3">
      <c r="A148" s="117"/>
      <c r="B148" s="69"/>
      <c r="C148" s="104"/>
      <c r="D148" s="105"/>
      <c r="E148" s="106"/>
      <c r="F148" s="135" t="str">
        <f t="shared" si="8"/>
        <v/>
      </c>
      <c r="G148" s="114" t="str">
        <f t="shared" si="9"/>
        <v xml:space="preserve"> </v>
      </c>
      <c r="H148" s="115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4"/>
      <c r="AD148" s="118"/>
      <c r="AE148" s="118"/>
      <c r="AF148" s="118"/>
      <c r="AG148" s="118"/>
      <c r="AH148" s="118"/>
      <c r="AI148" s="118"/>
      <c r="AJ148" s="5"/>
      <c r="AK148" s="116"/>
    </row>
    <row r="149" spans="1:37" x14ac:dyDescent="0.3">
      <c r="A149" s="117"/>
      <c r="B149" s="69"/>
      <c r="C149" s="104"/>
      <c r="D149" s="105"/>
      <c r="E149" s="106"/>
      <c r="F149" s="135" t="str">
        <f t="shared" si="8"/>
        <v/>
      </c>
      <c r="G149" s="114" t="str">
        <f t="shared" si="9"/>
        <v xml:space="preserve"> </v>
      </c>
      <c r="H149" s="115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4"/>
      <c r="AD149" s="118"/>
      <c r="AE149" s="118"/>
      <c r="AF149" s="118"/>
      <c r="AG149" s="118"/>
      <c r="AH149" s="118"/>
      <c r="AI149" s="118"/>
      <c r="AJ149" s="5"/>
      <c r="AK149" s="116"/>
    </row>
    <row r="150" spans="1:37" x14ac:dyDescent="0.3">
      <c r="A150" s="117"/>
      <c r="B150" s="69"/>
      <c r="C150" s="104"/>
      <c r="D150" s="105"/>
      <c r="E150" s="106"/>
      <c r="F150" s="135" t="str">
        <f t="shared" si="8"/>
        <v/>
      </c>
      <c r="G150" s="114" t="str">
        <f t="shared" si="9"/>
        <v xml:space="preserve"> </v>
      </c>
      <c r="H150" s="115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4"/>
      <c r="AD150" s="118"/>
      <c r="AE150" s="118"/>
      <c r="AF150" s="118"/>
      <c r="AG150" s="118"/>
      <c r="AH150" s="118"/>
      <c r="AI150" s="118"/>
      <c r="AJ150" s="5"/>
      <c r="AK150" s="116"/>
    </row>
    <row r="151" spans="1:37" x14ac:dyDescent="0.3">
      <c r="A151" s="117"/>
      <c r="B151" s="69"/>
      <c r="C151" s="104"/>
      <c r="D151" s="105"/>
      <c r="E151" s="106"/>
      <c r="F151" s="135" t="str">
        <f t="shared" si="8"/>
        <v/>
      </c>
      <c r="G151" s="114" t="str">
        <f t="shared" si="9"/>
        <v xml:space="preserve"> </v>
      </c>
      <c r="H151" s="115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4"/>
      <c r="AD151" s="118"/>
      <c r="AE151" s="118"/>
      <c r="AF151" s="118"/>
      <c r="AG151" s="118"/>
      <c r="AH151" s="118"/>
      <c r="AI151" s="118"/>
      <c r="AJ151" s="5"/>
      <c r="AK151" s="116"/>
    </row>
    <row r="152" spans="1:37" x14ac:dyDescent="0.3">
      <c r="A152" s="117"/>
      <c r="B152" s="69"/>
      <c r="C152" s="104"/>
      <c r="D152" s="105"/>
      <c r="E152" s="106"/>
      <c r="F152" s="135" t="str">
        <f t="shared" si="8"/>
        <v/>
      </c>
      <c r="G152" s="114" t="str">
        <f t="shared" si="9"/>
        <v xml:space="preserve"> </v>
      </c>
      <c r="H152" s="115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4"/>
      <c r="AD152" s="118"/>
      <c r="AE152" s="118"/>
      <c r="AF152" s="118"/>
      <c r="AG152" s="118"/>
      <c r="AH152" s="118"/>
      <c r="AI152" s="118"/>
      <c r="AJ152" s="5"/>
      <c r="AK152" s="116"/>
    </row>
    <row r="153" spans="1:37" x14ac:dyDescent="0.3">
      <c r="A153" s="117"/>
      <c r="B153" s="69"/>
      <c r="C153" s="104"/>
      <c r="D153" s="105"/>
      <c r="E153" s="106"/>
      <c r="F153" s="135" t="str">
        <f t="shared" si="8"/>
        <v/>
      </c>
      <c r="G153" s="114" t="str">
        <f t="shared" si="9"/>
        <v xml:space="preserve"> </v>
      </c>
      <c r="H153" s="115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4"/>
      <c r="AD153" s="118"/>
      <c r="AE153" s="118"/>
      <c r="AF153" s="118"/>
      <c r="AG153" s="118"/>
      <c r="AH153" s="118"/>
      <c r="AI153" s="118"/>
      <c r="AJ153" s="5"/>
      <c r="AK153" s="116"/>
    </row>
    <row r="154" spans="1:37" x14ac:dyDescent="0.3">
      <c r="A154" s="117"/>
      <c r="B154" s="69"/>
      <c r="C154" s="104"/>
      <c r="D154" s="105"/>
      <c r="E154" s="106"/>
      <c r="F154" s="135" t="str">
        <f t="shared" si="8"/>
        <v/>
      </c>
      <c r="G154" s="114" t="str">
        <f t="shared" si="9"/>
        <v xml:space="preserve"> </v>
      </c>
      <c r="H154" s="115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4"/>
      <c r="AD154" s="118"/>
      <c r="AE154" s="118"/>
      <c r="AF154" s="118"/>
      <c r="AG154" s="118"/>
      <c r="AH154" s="118"/>
      <c r="AI154" s="118"/>
      <c r="AJ154" s="5"/>
      <c r="AK154" s="116"/>
    </row>
    <row r="155" spans="1:37" x14ac:dyDescent="0.3">
      <c r="A155" s="117"/>
      <c r="B155" s="69"/>
      <c r="C155" s="104"/>
      <c r="D155" s="105"/>
      <c r="E155" s="106"/>
      <c r="F155" s="135" t="str">
        <f t="shared" si="8"/>
        <v/>
      </c>
      <c r="G155" s="114" t="str">
        <f t="shared" si="9"/>
        <v xml:space="preserve"> </v>
      </c>
      <c r="H155" s="115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4"/>
      <c r="AD155" s="118"/>
      <c r="AE155" s="118"/>
      <c r="AF155" s="118"/>
      <c r="AG155" s="118"/>
      <c r="AH155" s="118"/>
      <c r="AI155" s="118"/>
      <c r="AJ155" s="5"/>
      <c r="AK155" s="116"/>
    </row>
    <row r="156" spans="1:37" x14ac:dyDescent="0.3">
      <c r="A156" s="117"/>
      <c r="B156" s="69"/>
      <c r="C156" s="104"/>
      <c r="D156" s="105"/>
      <c r="E156" s="106"/>
      <c r="F156" s="135" t="str">
        <f t="shared" si="8"/>
        <v/>
      </c>
      <c r="G156" s="114" t="str">
        <f t="shared" si="9"/>
        <v xml:space="preserve"> </v>
      </c>
      <c r="H156" s="115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4"/>
      <c r="AD156" s="118"/>
      <c r="AE156" s="118"/>
      <c r="AF156" s="118"/>
      <c r="AG156" s="118"/>
      <c r="AH156" s="118"/>
      <c r="AI156" s="118"/>
      <c r="AJ156" s="5"/>
      <c r="AK156" s="116"/>
    </row>
    <row r="157" spans="1:37" x14ac:dyDescent="0.3">
      <c r="A157" s="117"/>
      <c r="B157" s="69"/>
      <c r="C157" s="104"/>
      <c r="D157" s="105"/>
      <c r="E157" s="106"/>
      <c r="F157" s="135" t="str">
        <f t="shared" si="8"/>
        <v/>
      </c>
      <c r="G157" s="114" t="str">
        <f t="shared" si="9"/>
        <v xml:space="preserve"> </v>
      </c>
      <c r="H157" s="115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4"/>
      <c r="AD157" s="118"/>
      <c r="AE157" s="118"/>
      <c r="AF157" s="118"/>
      <c r="AG157" s="118"/>
      <c r="AH157" s="118"/>
      <c r="AI157" s="118"/>
      <c r="AJ157" s="5"/>
      <c r="AK157" s="116"/>
    </row>
    <row r="158" spans="1:37" x14ac:dyDescent="0.3">
      <c r="A158" s="117"/>
      <c r="B158" s="69"/>
      <c r="C158" s="104"/>
      <c r="D158" s="105"/>
      <c r="E158" s="106"/>
      <c r="F158" s="135" t="str">
        <f t="shared" si="8"/>
        <v/>
      </c>
      <c r="G158" s="114" t="str">
        <f t="shared" si="9"/>
        <v xml:space="preserve"> </v>
      </c>
      <c r="H158" s="115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4"/>
      <c r="AD158" s="118"/>
      <c r="AE158" s="118"/>
      <c r="AF158" s="118"/>
      <c r="AG158" s="118"/>
      <c r="AH158" s="118"/>
      <c r="AI158" s="118"/>
      <c r="AJ158" s="5"/>
      <c r="AK158" s="116"/>
    </row>
    <row r="159" spans="1:37" x14ac:dyDescent="0.3">
      <c r="A159" s="117"/>
      <c r="B159" s="69"/>
      <c r="C159" s="104"/>
      <c r="D159" s="105"/>
      <c r="E159" s="106"/>
      <c r="F159" s="135" t="str">
        <f t="shared" ref="F159:F164" si="10">IF(E159=0,"",IF(D159&gt;0,IF(D159="CASH",F158,IF(D159="UNCASHED",F158,IF(D159="DONATION",F158,F158+E159))),F158))</f>
        <v/>
      </c>
      <c r="G159" s="114" t="str">
        <f t="shared" ref="G159:G164" si="11">IF(B159=0, " ", G158+SUM(AD159:AI159))</f>
        <v xml:space="preserve"> </v>
      </c>
      <c r="H159" s="115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4"/>
      <c r="AD159" s="118"/>
      <c r="AE159" s="118"/>
      <c r="AF159" s="118"/>
      <c r="AG159" s="118"/>
      <c r="AH159" s="118"/>
      <c r="AI159" s="118"/>
      <c r="AJ159" s="5"/>
      <c r="AK159" s="116"/>
    </row>
    <row r="160" spans="1:37" x14ac:dyDescent="0.3">
      <c r="A160" s="117"/>
      <c r="B160" s="69"/>
      <c r="C160" s="104"/>
      <c r="D160" s="105"/>
      <c r="E160" s="106"/>
      <c r="F160" s="135" t="str">
        <f t="shared" si="10"/>
        <v/>
      </c>
      <c r="G160" s="114" t="str">
        <f t="shared" si="11"/>
        <v xml:space="preserve"> </v>
      </c>
      <c r="H160" s="115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4"/>
      <c r="AD160" s="118"/>
      <c r="AE160" s="118"/>
      <c r="AF160" s="118"/>
      <c r="AG160" s="118"/>
      <c r="AH160" s="118"/>
      <c r="AI160" s="118"/>
      <c r="AJ160" s="5"/>
      <c r="AK160" s="116"/>
    </row>
    <row r="161" spans="1:37" x14ac:dyDescent="0.3">
      <c r="A161" s="117"/>
      <c r="B161" s="69"/>
      <c r="C161" s="104"/>
      <c r="D161" s="105"/>
      <c r="E161" s="106"/>
      <c r="F161" s="135" t="str">
        <f t="shared" si="10"/>
        <v/>
      </c>
      <c r="G161" s="114" t="str">
        <f t="shared" si="11"/>
        <v xml:space="preserve"> </v>
      </c>
      <c r="H161" s="115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4"/>
      <c r="AD161" s="118"/>
      <c r="AE161" s="118"/>
      <c r="AF161" s="118"/>
      <c r="AG161" s="118"/>
      <c r="AH161" s="118"/>
      <c r="AI161" s="118"/>
      <c r="AJ161" s="5"/>
      <c r="AK161" s="116"/>
    </row>
    <row r="162" spans="1:37" x14ac:dyDescent="0.3">
      <c r="A162" s="117"/>
      <c r="B162" s="69"/>
      <c r="C162" s="104"/>
      <c r="D162" s="105"/>
      <c r="E162" s="106"/>
      <c r="F162" s="135" t="str">
        <f t="shared" si="10"/>
        <v/>
      </c>
      <c r="G162" s="114" t="str">
        <f t="shared" si="11"/>
        <v xml:space="preserve"> </v>
      </c>
      <c r="H162" s="115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4"/>
      <c r="AD162" s="118"/>
      <c r="AE162" s="118"/>
      <c r="AF162" s="118"/>
      <c r="AG162" s="118"/>
      <c r="AH162" s="118"/>
      <c r="AI162" s="118"/>
      <c r="AJ162" s="5"/>
      <c r="AK162" s="116"/>
    </row>
    <row r="163" spans="1:37" x14ac:dyDescent="0.3">
      <c r="A163" s="117"/>
      <c r="B163" s="69"/>
      <c r="C163" s="104"/>
      <c r="D163" s="105"/>
      <c r="E163" s="106"/>
      <c r="F163" s="135" t="str">
        <f t="shared" si="10"/>
        <v/>
      </c>
      <c r="G163" s="114" t="str">
        <f t="shared" si="11"/>
        <v xml:space="preserve"> </v>
      </c>
      <c r="H163" s="115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4"/>
      <c r="AD163" s="118"/>
      <c r="AE163" s="118"/>
      <c r="AF163" s="118"/>
      <c r="AG163" s="118"/>
      <c r="AH163" s="118"/>
      <c r="AI163" s="118"/>
      <c r="AJ163" s="5"/>
      <c r="AK163" s="116"/>
    </row>
    <row r="164" spans="1:37" x14ac:dyDescent="0.3">
      <c r="A164" s="117"/>
      <c r="B164" s="69"/>
      <c r="C164" s="104"/>
      <c r="D164" s="105"/>
      <c r="E164" s="106"/>
      <c r="F164" s="135" t="str">
        <f t="shared" si="10"/>
        <v/>
      </c>
      <c r="G164" s="114" t="str">
        <f t="shared" si="11"/>
        <v xml:space="preserve"> </v>
      </c>
      <c r="H164" s="115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4"/>
      <c r="AD164" s="118"/>
      <c r="AE164" s="118"/>
      <c r="AF164" s="118"/>
      <c r="AG164" s="118"/>
      <c r="AH164" s="118"/>
      <c r="AI164" s="118"/>
      <c r="AJ164" s="5"/>
      <c r="AK164" s="116"/>
    </row>
  </sheetData>
  <phoneticPr fontId="8" type="noConversion"/>
  <conditionalFormatting sqref="B3:C3 C4 C5:AK5">
    <cfRule type="cellIs" dxfId="3" priority="10" operator="between">
      <formula>1</formula>
      <formula>10</formula>
    </cfRule>
  </conditionalFormatting>
  <pageMargins left="0.7" right="0.7" top="0.75" bottom="0.75" header="0.3" footer="0.3"/>
  <pageSetup paperSize="9" orientation="portrait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C000"/>
  </sheetPr>
  <dimension ref="A1:AZ58"/>
  <sheetViews>
    <sheetView topLeftCell="A24" zoomScaleNormal="100" zoomScaleSheetLayoutView="100" workbookViewId="0">
      <selection activeCell="F41" sqref="F41"/>
    </sheetView>
  </sheetViews>
  <sheetFormatPr defaultRowHeight="17.399999999999999" x14ac:dyDescent="0.3"/>
  <cols>
    <col min="1" max="1" width="27.44140625" style="130" customWidth="1"/>
    <col min="2" max="2" width="15.44140625" style="131" customWidth="1"/>
    <col min="3" max="3" width="14.109375" style="131" customWidth="1"/>
    <col min="4" max="4" width="10" style="132" customWidth="1"/>
    <col min="5" max="5" width="11.77734375" style="131" customWidth="1"/>
    <col min="6" max="6" width="41.77734375" style="130" customWidth="1"/>
    <col min="7" max="7" width="11" bestFit="1" customWidth="1"/>
    <col min="10" max="10" width="13.77734375" customWidth="1"/>
    <col min="11" max="11" width="3.21875" customWidth="1"/>
    <col min="12" max="15" width="3.77734375" customWidth="1"/>
    <col min="16" max="19" width="6.44140625" customWidth="1"/>
    <col min="20" max="20" width="10.77734375" customWidth="1"/>
    <col min="21" max="21" width="7.21875" customWidth="1"/>
    <col min="22" max="22" width="12" customWidth="1"/>
    <col min="23" max="23" width="10.21875" customWidth="1"/>
    <col min="26" max="26" width="28.5546875" customWidth="1"/>
    <col min="38" max="39" width="10" customWidth="1"/>
    <col min="40" max="40" width="11.77734375" customWidth="1"/>
    <col min="41" max="41" width="11.21875" customWidth="1"/>
    <col min="42" max="42" width="9.21875" customWidth="1"/>
    <col min="43" max="43" width="10" customWidth="1"/>
  </cols>
  <sheetData>
    <row r="1" spans="1:52" s="120" customFormat="1" ht="18" customHeight="1" thickBot="1" x14ac:dyDescent="0.35">
      <c r="A1" s="273" t="s">
        <v>353</v>
      </c>
      <c r="B1" s="274"/>
      <c r="D1" s="125"/>
      <c r="E1" s="126"/>
      <c r="F1" s="127"/>
    </row>
    <row r="2" spans="1:52" s="120" customFormat="1" x14ac:dyDescent="0.3">
      <c r="A2" s="245" t="s">
        <v>352</v>
      </c>
      <c r="B2" s="241">
        <f>Latest_Current_Balance</f>
        <v>4013.16</v>
      </c>
      <c r="D2" s="125"/>
      <c r="E2" s="126"/>
      <c r="F2" s="127"/>
      <c r="N2" s="209"/>
      <c r="O2" s="209"/>
      <c r="P2" s="146"/>
      <c r="Q2" s="146"/>
      <c r="R2" s="146"/>
      <c r="S2" s="121"/>
      <c r="T2" s="121"/>
      <c r="U2" s="121"/>
      <c r="V2" s="121"/>
      <c r="W2" s="121"/>
      <c r="X2" s="121"/>
      <c r="Y2" s="121"/>
      <c r="Z2" s="121"/>
      <c r="AA2" s="121"/>
      <c r="AB2" s="121"/>
      <c r="AC2" s="121"/>
      <c r="AD2" s="121"/>
      <c r="AE2" s="121"/>
      <c r="AF2" s="121"/>
      <c r="AG2" s="121"/>
      <c r="AH2" s="121"/>
      <c r="AI2" s="121"/>
      <c r="AJ2" s="121"/>
      <c r="AK2" s="121"/>
      <c r="AL2" s="121"/>
      <c r="AM2" s="121"/>
      <c r="AN2" s="121"/>
      <c r="AO2" s="121"/>
      <c r="AP2" s="121"/>
      <c r="AQ2" s="121"/>
      <c r="AR2" s="121"/>
      <c r="AS2" s="121"/>
      <c r="AT2" s="121"/>
      <c r="AU2" s="121"/>
      <c r="AV2" s="121"/>
      <c r="AW2" s="121"/>
      <c r="AX2" s="121"/>
      <c r="AY2" s="121"/>
      <c r="AZ2" s="121"/>
    </row>
    <row r="3" spans="1:52" s="120" customFormat="1" x14ac:dyDescent="0.3">
      <c r="A3" s="246" t="s">
        <v>58</v>
      </c>
      <c r="B3" s="242">
        <f>Latest_Capital_Balance</f>
        <v>113147.17</v>
      </c>
      <c r="D3" s="125"/>
      <c r="E3" s="126"/>
      <c r="F3" s="127"/>
      <c r="N3" s="209"/>
      <c r="O3" s="209"/>
      <c r="P3" s="146"/>
      <c r="Q3" s="146"/>
      <c r="R3" s="146"/>
      <c r="S3" s="121"/>
      <c r="T3" s="121"/>
      <c r="U3" s="121"/>
      <c r="V3" s="121"/>
      <c r="W3" s="121"/>
      <c r="X3" s="121"/>
      <c r="Y3" s="121"/>
      <c r="Z3" s="121"/>
      <c r="AA3" s="121"/>
      <c r="AB3" s="121"/>
      <c r="AC3" s="121"/>
      <c r="AD3" s="121"/>
      <c r="AE3" s="121"/>
      <c r="AF3" s="121"/>
      <c r="AG3" s="121"/>
      <c r="AH3" s="121"/>
      <c r="AI3" s="121"/>
      <c r="AJ3" s="121"/>
      <c r="AK3" s="121"/>
      <c r="AL3" s="121"/>
      <c r="AM3" s="121"/>
      <c r="AN3" s="121"/>
      <c r="AO3" s="121"/>
      <c r="AP3" s="121"/>
      <c r="AQ3" s="121"/>
      <c r="AR3" s="121"/>
      <c r="AS3" s="121"/>
      <c r="AT3" s="121"/>
      <c r="AU3" s="121"/>
      <c r="AV3" s="121"/>
      <c r="AW3" s="121"/>
      <c r="AX3" s="121"/>
      <c r="AY3" s="121"/>
      <c r="AZ3" s="121"/>
    </row>
    <row r="4" spans="1:52" s="120" customFormat="1" x14ac:dyDescent="0.3">
      <c r="A4" s="244" t="s">
        <v>50</v>
      </c>
      <c r="B4" s="243">
        <v>307.82</v>
      </c>
      <c r="D4" s="125"/>
      <c r="E4" s="126"/>
      <c r="F4" s="127"/>
      <c r="N4" s="209"/>
      <c r="O4" s="209"/>
      <c r="P4" s="146"/>
      <c r="Q4" s="146"/>
      <c r="R4" s="146"/>
      <c r="S4" s="121"/>
      <c r="T4" s="121"/>
      <c r="U4" s="121"/>
      <c r="V4" s="121"/>
      <c r="W4" s="121"/>
      <c r="X4" s="121"/>
      <c r="Y4" s="121"/>
      <c r="Z4" s="121"/>
      <c r="AA4" s="121"/>
      <c r="AB4" s="121"/>
      <c r="AC4" s="121"/>
      <c r="AD4" s="121"/>
      <c r="AE4" s="121"/>
      <c r="AF4" s="121"/>
      <c r="AG4" s="121"/>
      <c r="AH4" s="121"/>
      <c r="AI4" s="121"/>
      <c r="AJ4" s="121"/>
      <c r="AK4" s="121"/>
      <c r="AL4" s="121"/>
      <c r="AM4" s="121"/>
      <c r="AN4" s="121"/>
      <c r="AO4" s="121"/>
      <c r="AP4" s="121"/>
      <c r="AQ4" s="121"/>
      <c r="AR4" s="121"/>
      <c r="AS4" s="121"/>
      <c r="AT4" s="121"/>
      <c r="AU4" s="121"/>
      <c r="AV4" s="121"/>
      <c r="AW4" s="121"/>
      <c r="AX4" s="121"/>
      <c r="AY4" s="121"/>
      <c r="AZ4" s="121"/>
    </row>
    <row r="5" spans="1:52" s="120" customFormat="1" ht="18" thickBot="1" x14ac:dyDescent="0.35">
      <c r="A5" s="128"/>
      <c r="B5" s="126"/>
      <c r="C5" s="126"/>
      <c r="D5" s="125"/>
      <c r="E5" s="126"/>
      <c r="F5" s="127"/>
      <c r="N5" s="209"/>
      <c r="O5" s="209"/>
      <c r="P5" s="146"/>
      <c r="Q5" s="146"/>
      <c r="R5" s="146"/>
      <c r="S5" s="121"/>
      <c r="T5" s="121"/>
      <c r="U5" s="121"/>
      <c r="V5" s="121"/>
      <c r="W5" s="121"/>
      <c r="X5" s="121"/>
      <c r="Y5" s="121"/>
      <c r="Z5" s="121"/>
      <c r="AA5" s="121"/>
      <c r="AB5" s="121"/>
      <c r="AC5" s="121"/>
      <c r="AD5" s="121"/>
      <c r="AE5" s="121"/>
      <c r="AF5" s="121"/>
      <c r="AG5" s="121"/>
      <c r="AH5" s="121"/>
      <c r="AI5" s="121"/>
      <c r="AJ5" s="121"/>
      <c r="AK5" s="121"/>
      <c r="AL5" s="121"/>
      <c r="AM5" s="121"/>
      <c r="AN5" s="121"/>
      <c r="AO5" s="121"/>
      <c r="AP5" s="121"/>
      <c r="AQ5" s="121"/>
      <c r="AR5" s="121"/>
      <c r="AS5" s="121"/>
      <c r="AT5" s="121"/>
      <c r="AU5" s="121"/>
      <c r="AV5" s="121"/>
      <c r="AW5" s="121"/>
      <c r="AX5" s="121"/>
      <c r="AY5" s="121"/>
      <c r="AZ5" s="121"/>
    </row>
    <row r="6" spans="1:52" s="120" customFormat="1" ht="15" thickBot="1" x14ac:dyDescent="0.35">
      <c r="A6" s="269" t="s">
        <v>159</v>
      </c>
      <c r="B6" s="270"/>
      <c r="C6" s="270"/>
      <c r="D6" s="136" t="s">
        <v>51</v>
      </c>
      <c r="E6" s="147">
        <f ca="1">TODAY()</f>
        <v>44425</v>
      </c>
      <c r="F6" s="137"/>
      <c r="N6" s="209"/>
      <c r="O6" s="209"/>
      <c r="P6" s="210"/>
      <c r="Q6" s="146"/>
      <c r="R6" s="146"/>
      <c r="S6" s="121"/>
      <c r="T6" s="121"/>
      <c r="U6" s="121"/>
      <c r="V6" s="121"/>
      <c r="W6" s="121"/>
      <c r="X6" s="121"/>
      <c r="Y6" s="121"/>
      <c r="Z6" s="121"/>
      <c r="AA6" s="121"/>
      <c r="AB6" s="121"/>
      <c r="AC6" s="121"/>
      <c r="AD6" s="121"/>
      <c r="AE6" s="121"/>
      <c r="AF6" s="121"/>
      <c r="AG6" s="121"/>
      <c r="AH6" s="121"/>
      <c r="AI6" s="121"/>
      <c r="AJ6" s="121"/>
      <c r="AK6" s="121"/>
      <c r="AL6" s="121"/>
      <c r="AM6" s="121"/>
      <c r="AN6" s="121"/>
      <c r="AO6" s="121"/>
      <c r="AP6" s="121"/>
      <c r="AQ6" s="121"/>
      <c r="AR6" s="121"/>
      <c r="AS6" s="121"/>
      <c r="AT6" s="121"/>
      <c r="AU6" s="121"/>
      <c r="AV6" s="121"/>
      <c r="AW6" s="121"/>
      <c r="AX6" s="121"/>
      <c r="AY6" s="121"/>
      <c r="AZ6" s="121"/>
    </row>
    <row r="7" spans="1:52" s="120" customFormat="1" ht="27.6" x14ac:dyDescent="0.3">
      <c r="A7" s="256"/>
      <c r="B7" s="257" t="s">
        <v>164</v>
      </c>
      <c r="C7" s="257" t="s">
        <v>162</v>
      </c>
      <c r="D7" s="255" t="s">
        <v>33</v>
      </c>
      <c r="E7" s="258" t="s">
        <v>55</v>
      </c>
      <c r="F7" s="259" t="s">
        <v>52</v>
      </c>
      <c r="N7" s="209"/>
      <c r="O7" s="209"/>
      <c r="P7" s="146"/>
      <c r="Q7" s="146"/>
      <c r="R7" s="146"/>
      <c r="S7" s="121"/>
      <c r="T7" s="121"/>
      <c r="U7" s="121"/>
      <c r="V7" s="121"/>
      <c r="W7" s="121"/>
      <c r="X7" s="121"/>
      <c r="Y7" s="121"/>
      <c r="Z7" s="122"/>
      <c r="AB7" s="121"/>
      <c r="AC7" s="121"/>
      <c r="AD7" s="123"/>
      <c r="AE7" s="121"/>
      <c r="AJ7" s="121"/>
      <c r="AK7" s="121"/>
      <c r="AL7" s="123"/>
      <c r="AN7" s="121"/>
      <c r="AO7" s="121"/>
      <c r="AP7" s="121"/>
      <c r="AQ7" s="121"/>
      <c r="AR7" s="121"/>
      <c r="AS7" s="121"/>
      <c r="AT7" s="121"/>
      <c r="AU7" s="121"/>
      <c r="AV7" s="121"/>
      <c r="AW7" s="121"/>
      <c r="AX7" s="121"/>
      <c r="AY7" s="121"/>
      <c r="AZ7" s="121"/>
    </row>
    <row r="8" spans="1:52" s="120" customFormat="1" ht="14.4" x14ac:dyDescent="0.3">
      <c r="A8" s="197"/>
      <c r="B8" s="198"/>
      <c r="C8" s="198"/>
      <c r="D8" s="199"/>
      <c r="E8" s="200"/>
      <c r="F8" s="201"/>
      <c r="N8" s="209"/>
      <c r="O8" s="209"/>
      <c r="P8" s="146"/>
      <c r="Q8" s="146"/>
      <c r="R8" s="146"/>
      <c r="S8" s="121"/>
      <c r="T8" s="121"/>
      <c r="U8" s="121"/>
      <c r="V8" s="121"/>
      <c r="W8" s="121"/>
      <c r="X8" s="121"/>
      <c r="Y8" s="121"/>
      <c r="Z8" s="122"/>
      <c r="AB8" s="121"/>
      <c r="AC8" s="121"/>
      <c r="AD8" s="123"/>
      <c r="AE8" s="121"/>
      <c r="AJ8" s="121"/>
      <c r="AK8" s="121"/>
      <c r="AL8" s="123"/>
      <c r="AN8" s="121"/>
      <c r="AO8" s="121"/>
      <c r="AP8" s="121"/>
      <c r="AQ8" s="121"/>
      <c r="AR8" s="121"/>
      <c r="AS8" s="121"/>
      <c r="AT8" s="121"/>
      <c r="AU8" s="121"/>
      <c r="AV8" s="121"/>
      <c r="AW8" s="121"/>
      <c r="AX8" s="121"/>
      <c r="AY8" s="121"/>
      <c r="AZ8" s="121"/>
    </row>
    <row r="9" spans="1:52" s="120" customFormat="1" ht="14.4" x14ac:dyDescent="0.3">
      <c r="A9" s="187" t="s">
        <v>349</v>
      </c>
      <c r="B9" s="224"/>
      <c r="C9" s="224"/>
      <c r="D9" s="203"/>
      <c r="E9" s="188"/>
      <c r="F9" s="225"/>
      <c r="N9" s="209"/>
      <c r="O9" s="209"/>
      <c r="P9" s="146"/>
      <c r="Q9" s="146"/>
      <c r="R9" s="146"/>
      <c r="S9" s="121"/>
      <c r="T9" s="121"/>
      <c r="U9" s="121"/>
      <c r="V9" s="121"/>
      <c r="W9" s="121"/>
      <c r="X9" s="121"/>
      <c r="Y9" s="121"/>
      <c r="Z9" s="122"/>
      <c r="AB9" s="121"/>
      <c r="AC9" s="121"/>
      <c r="AD9" s="123"/>
      <c r="AE9" s="121"/>
      <c r="AJ9" s="121"/>
      <c r="AK9" s="121"/>
      <c r="AL9" s="123"/>
      <c r="AN9" s="121"/>
      <c r="AO9" s="121"/>
      <c r="AP9" s="121"/>
      <c r="AQ9" s="121"/>
      <c r="AR9" s="121"/>
      <c r="AS9" s="121"/>
      <c r="AT9" s="121"/>
      <c r="AU9" s="121"/>
      <c r="AV9" s="121"/>
      <c r="AW9" s="121"/>
      <c r="AX9" s="121"/>
      <c r="AY9" s="121"/>
      <c r="AZ9" s="121"/>
    </row>
    <row r="10" spans="1:52" s="120" customFormat="1" ht="14.4" x14ac:dyDescent="0.3">
      <c r="A10" s="189" t="s">
        <v>25</v>
      </c>
      <c r="B10" s="202">
        <f>HLOOKUP($A10,Account_table,3,FALSE)</f>
        <v>12000</v>
      </c>
      <c r="C10" s="202">
        <f>HLOOKUP($A10,Account_table,2,FALSE)</f>
        <v>0</v>
      </c>
      <c r="D10" s="203"/>
      <c r="E10" s="188"/>
      <c r="F10" s="190" t="s">
        <v>356</v>
      </c>
      <c r="P10" s="146"/>
      <c r="Q10" s="121"/>
      <c r="R10" s="121"/>
      <c r="S10" s="121"/>
      <c r="T10" s="121"/>
      <c r="U10" s="121"/>
      <c r="V10" s="121"/>
      <c r="W10" s="121"/>
      <c r="X10" s="121"/>
      <c r="Y10" s="121"/>
      <c r="Z10" s="122"/>
      <c r="AB10" s="121"/>
      <c r="AC10" s="121"/>
      <c r="AD10" s="123"/>
      <c r="AE10" s="121"/>
      <c r="AJ10" s="121"/>
      <c r="AK10" s="121"/>
      <c r="AL10" s="123"/>
      <c r="AN10" s="121"/>
      <c r="AO10" s="121"/>
      <c r="AP10" s="121"/>
      <c r="AQ10" s="121"/>
      <c r="AR10" s="121"/>
      <c r="AS10" s="121"/>
      <c r="AT10" s="121"/>
      <c r="AU10" s="121"/>
      <c r="AV10" s="121"/>
      <c r="AW10" s="121"/>
      <c r="AX10" s="121"/>
      <c r="AY10" s="121"/>
      <c r="AZ10" s="121"/>
    </row>
    <row r="11" spans="1:52" s="120" customFormat="1" ht="14.4" x14ac:dyDescent="0.3">
      <c r="A11" s="189"/>
      <c r="B11" s="202"/>
      <c r="C11" s="202"/>
      <c r="D11" s="203"/>
      <c r="E11" s="188"/>
      <c r="F11" s="190"/>
      <c r="P11" s="146"/>
      <c r="Q11" s="121"/>
      <c r="R11" s="121"/>
      <c r="S11" s="121"/>
      <c r="T11" s="121"/>
      <c r="U11" s="121"/>
      <c r="V11" s="121"/>
      <c r="W11" s="121"/>
      <c r="X11" s="121"/>
      <c r="Y11" s="121"/>
      <c r="Z11" s="122"/>
      <c r="AB11" s="121"/>
      <c r="AC11" s="121"/>
      <c r="AD11" s="123"/>
      <c r="AE11" s="121"/>
      <c r="AJ11" s="121"/>
      <c r="AK11" s="121"/>
      <c r="AL11" s="123"/>
      <c r="AN11" s="121"/>
      <c r="AO11" s="121"/>
      <c r="AP11" s="121"/>
      <c r="AQ11" s="121"/>
      <c r="AR11" s="121"/>
      <c r="AS11" s="121"/>
      <c r="AT11" s="121"/>
      <c r="AU11" s="121"/>
      <c r="AV11" s="121"/>
      <c r="AW11" s="121"/>
      <c r="AX11" s="121"/>
      <c r="AY11" s="121"/>
      <c r="AZ11" s="121"/>
    </row>
    <row r="12" spans="1:52" s="120" customFormat="1" ht="27.6" x14ac:dyDescent="0.3">
      <c r="A12" s="187" t="s">
        <v>350</v>
      </c>
      <c r="B12" s="202"/>
      <c r="C12" s="202"/>
      <c r="D12" s="203"/>
      <c r="E12" s="188"/>
      <c r="F12" s="190"/>
      <c r="P12" s="146"/>
      <c r="Q12" s="121"/>
      <c r="R12" s="121"/>
      <c r="S12" s="121"/>
      <c r="T12" s="121"/>
      <c r="U12" s="121"/>
      <c r="V12" s="121"/>
      <c r="W12" s="121"/>
      <c r="X12" s="121"/>
      <c r="Y12" s="121"/>
      <c r="Z12" s="122"/>
      <c r="AB12" s="121"/>
      <c r="AC12" s="121"/>
      <c r="AD12" s="123"/>
      <c r="AE12" s="121"/>
      <c r="AJ12" s="121"/>
      <c r="AK12" s="121"/>
      <c r="AL12" s="123"/>
      <c r="AN12" s="121"/>
      <c r="AO12" s="121"/>
      <c r="AP12" s="121"/>
      <c r="AQ12" s="121"/>
      <c r="AR12" s="121"/>
      <c r="AS12" s="121"/>
      <c r="AT12" s="121"/>
      <c r="AU12" s="121"/>
      <c r="AV12" s="121"/>
      <c r="AW12" s="121"/>
      <c r="AX12" s="121"/>
      <c r="AY12" s="121"/>
      <c r="AZ12" s="121"/>
    </row>
    <row r="13" spans="1:52" s="120" customFormat="1" ht="14.4" x14ac:dyDescent="0.3">
      <c r="A13" s="189" t="s">
        <v>26</v>
      </c>
      <c r="B13" s="202">
        <f>HLOOKUP($A13,Account_table,3,FALSE)</f>
        <v>0</v>
      </c>
      <c r="C13" s="202">
        <f>HLOOKUP($A13,Account_table,2,FALSE)</f>
        <v>0</v>
      </c>
      <c r="D13" s="203"/>
      <c r="E13" s="188"/>
      <c r="F13" s="190" t="s">
        <v>158</v>
      </c>
      <c r="P13" s="146"/>
      <c r="Q13" s="121"/>
      <c r="R13" s="121"/>
      <c r="S13" s="121"/>
      <c r="T13" s="121"/>
      <c r="U13" s="121"/>
      <c r="V13" s="121"/>
      <c r="W13" s="121"/>
      <c r="X13" s="121"/>
      <c r="Y13" s="121"/>
      <c r="Z13" s="122"/>
      <c r="AB13" s="121"/>
      <c r="AC13" s="121"/>
      <c r="AD13" s="123"/>
      <c r="AE13" s="121"/>
      <c r="AJ13" s="121"/>
      <c r="AK13" s="121"/>
      <c r="AL13" s="123"/>
      <c r="AN13" s="121"/>
      <c r="AO13" s="121"/>
      <c r="AP13" s="121"/>
      <c r="AQ13" s="121"/>
      <c r="AR13" s="121"/>
      <c r="AS13" s="121"/>
      <c r="AT13" s="121"/>
      <c r="AU13" s="121"/>
      <c r="AV13" s="121"/>
      <c r="AW13" s="121"/>
      <c r="AX13" s="121"/>
      <c r="AY13" s="121"/>
      <c r="AZ13" s="121"/>
    </row>
    <row r="14" spans="1:52" s="120" customFormat="1" ht="14.4" x14ac:dyDescent="0.3">
      <c r="A14" s="189" t="s">
        <v>27</v>
      </c>
      <c r="B14" s="202">
        <f>HLOOKUP($A14,Account_table,3,FALSE)</f>
        <v>2250</v>
      </c>
      <c r="C14" s="202">
        <f>HLOOKUP($A14,Account_table,2,FALSE)</f>
        <v>0</v>
      </c>
      <c r="D14" s="203"/>
      <c r="E14" s="188"/>
      <c r="F14" s="190" t="s">
        <v>163</v>
      </c>
      <c r="P14" s="146"/>
      <c r="Q14" s="121"/>
      <c r="R14" s="121"/>
      <c r="S14" s="121"/>
      <c r="T14" s="121"/>
      <c r="U14" s="121"/>
      <c r="V14" s="121"/>
      <c r="W14" s="121"/>
      <c r="X14" s="232"/>
      <c r="Y14" s="232"/>
      <c r="Z14" s="233"/>
      <c r="AA14" s="234"/>
      <c r="AB14" s="232"/>
      <c r="AC14" s="232"/>
      <c r="AD14" s="235"/>
      <c r="AE14" s="232"/>
      <c r="AF14" s="234"/>
      <c r="AG14" s="234"/>
      <c r="AH14" s="234"/>
      <c r="AI14" s="234"/>
      <c r="AJ14" s="232"/>
      <c r="AK14" s="232"/>
      <c r="AL14" s="235"/>
      <c r="AM14" s="234"/>
      <c r="AN14" s="232"/>
      <c r="AO14" s="232"/>
      <c r="AP14" s="232"/>
      <c r="AQ14" s="232"/>
      <c r="AR14" s="232"/>
      <c r="AS14" s="232"/>
      <c r="AT14" s="232"/>
      <c r="AU14" s="121"/>
      <c r="AV14" s="121"/>
      <c r="AW14" s="121"/>
      <c r="AX14" s="121"/>
      <c r="AY14" s="121"/>
      <c r="AZ14" s="121"/>
    </row>
    <row r="15" spans="1:52" s="120" customFormat="1" ht="14.4" x14ac:dyDescent="0.3">
      <c r="A15" s="189"/>
      <c r="B15" s="202"/>
      <c r="C15" s="202"/>
      <c r="D15" s="203"/>
      <c r="E15" s="188"/>
      <c r="F15" s="190"/>
      <c r="P15" s="146"/>
      <c r="Q15" s="121"/>
      <c r="R15" s="121"/>
      <c r="S15" s="121"/>
      <c r="T15" s="121"/>
      <c r="U15" s="121"/>
      <c r="V15" s="121"/>
      <c r="W15" s="121"/>
      <c r="X15" s="232"/>
      <c r="Y15" s="232"/>
      <c r="Z15" s="233"/>
      <c r="AA15" s="234"/>
      <c r="AB15" s="232"/>
      <c r="AC15" s="232"/>
      <c r="AD15" s="235"/>
      <c r="AE15" s="232"/>
      <c r="AF15" s="234"/>
      <c r="AG15" s="234"/>
      <c r="AH15" s="234"/>
      <c r="AI15" s="234"/>
      <c r="AJ15" s="232"/>
      <c r="AK15" s="232"/>
      <c r="AL15" s="235"/>
      <c r="AM15" s="234"/>
      <c r="AN15" s="232"/>
      <c r="AO15" s="232"/>
      <c r="AP15" s="232"/>
      <c r="AQ15" s="232"/>
      <c r="AR15" s="232"/>
      <c r="AS15" s="232"/>
      <c r="AT15" s="232"/>
      <c r="AU15" s="121"/>
      <c r="AV15" s="121"/>
      <c r="AW15" s="121"/>
      <c r="AX15" s="121"/>
      <c r="AY15" s="121"/>
      <c r="AZ15" s="121"/>
    </row>
    <row r="16" spans="1:52" s="120" customFormat="1" ht="14.4" x14ac:dyDescent="0.3">
      <c r="A16" s="187" t="s">
        <v>351</v>
      </c>
      <c r="B16" s="211">
        <f>B10-B13-B14</f>
        <v>9750</v>
      </c>
      <c r="C16" s="226">
        <f>C10-C13-C14</f>
        <v>0</v>
      </c>
      <c r="D16" s="203"/>
      <c r="E16" s="188"/>
      <c r="F16" s="190"/>
      <c r="G16" s="268"/>
      <c r="H16" s="268"/>
      <c r="P16" s="146"/>
      <c r="Q16" s="121"/>
      <c r="R16" s="121"/>
      <c r="S16" s="121"/>
      <c r="T16" s="121"/>
      <c r="U16" s="121"/>
      <c r="V16" s="121"/>
      <c r="W16" s="121"/>
      <c r="X16" s="232"/>
      <c r="Y16" s="232"/>
      <c r="Z16" s="233"/>
      <c r="AA16" s="234"/>
      <c r="AB16" s="232"/>
      <c r="AC16" s="232"/>
      <c r="AD16" s="235"/>
      <c r="AE16" s="232"/>
      <c r="AF16" s="234"/>
      <c r="AG16" s="234"/>
      <c r="AH16" s="234"/>
      <c r="AI16" s="234"/>
      <c r="AJ16" s="232"/>
      <c r="AK16" s="232"/>
      <c r="AL16" s="235"/>
      <c r="AM16" s="234"/>
      <c r="AN16" s="232"/>
      <c r="AO16" s="232"/>
      <c r="AP16" s="232"/>
      <c r="AQ16" s="232"/>
      <c r="AR16" s="232"/>
      <c r="AS16" s="232"/>
      <c r="AT16" s="232"/>
      <c r="AU16" s="121"/>
      <c r="AV16" s="121"/>
      <c r="AW16" s="121"/>
      <c r="AX16" s="121"/>
      <c r="AY16" s="121"/>
      <c r="AZ16" s="121"/>
    </row>
    <row r="17" spans="1:52" s="120" customFormat="1" ht="3.6" customHeight="1" x14ac:dyDescent="0.3">
      <c r="A17" s="262"/>
      <c r="B17" s="263"/>
      <c r="C17" s="264"/>
      <c r="D17" s="265"/>
      <c r="E17" s="266"/>
      <c r="F17" s="267"/>
      <c r="G17" s="268"/>
      <c r="H17" s="268"/>
      <c r="P17" s="146"/>
      <c r="Q17" s="121"/>
      <c r="R17" s="121"/>
      <c r="S17" s="121"/>
      <c r="T17" s="121"/>
      <c r="U17" s="121"/>
      <c r="V17" s="121"/>
      <c r="W17" s="121"/>
      <c r="X17" s="232"/>
      <c r="Y17" s="232"/>
      <c r="Z17" s="233"/>
      <c r="AA17" s="234"/>
      <c r="AB17" s="232"/>
      <c r="AC17" s="232"/>
      <c r="AD17" s="235"/>
      <c r="AE17" s="232"/>
      <c r="AF17" s="234"/>
      <c r="AG17" s="234"/>
      <c r="AH17" s="234"/>
      <c r="AI17" s="234"/>
      <c r="AJ17" s="232"/>
      <c r="AK17" s="232"/>
      <c r="AL17" s="235"/>
      <c r="AM17" s="234"/>
      <c r="AN17" s="232"/>
      <c r="AO17" s="232"/>
      <c r="AP17" s="232"/>
      <c r="AQ17" s="232"/>
      <c r="AR17" s="232"/>
      <c r="AS17" s="232"/>
      <c r="AT17" s="232"/>
      <c r="AU17" s="121"/>
      <c r="AV17" s="121"/>
      <c r="AW17" s="121"/>
      <c r="AX17" s="121"/>
      <c r="AY17" s="121"/>
      <c r="AZ17" s="121"/>
    </row>
    <row r="18" spans="1:52" s="120" customFormat="1" ht="14.4" x14ac:dyDescent="0.3">
      <c r="A18" s="204"/>
      <c r="B18" s="205"/>
      <c r="C18" s="205"/>
      <c r="D18" s="206"/>
      <c r="E18" s="207"/>
      <c r="F18" s="208"/>
      <c r="G18" s="268"/>
      <c r="H18" s="268"/>
      <c r="P18" s="146"/>
      <c r="Q18" s="121"/>
      <c r="R18" s="121"/>
      <c r="S18" s="121"/>
      <c r="T18" s="121"/>
      <c r="U18" s="121"/>
      <c r="V18" s="121"/>
      <c r="W18" s="121"/>
      <c r="X18" s="232"/>
      <c r="Y18" s="232"/>
      <c r="Z18" s="233"/>
      <c r="AA18" s="234"/>
      <c r="AB18" s="232"/>
      <c r="AC18" s="232"/>
      <c r="AD18" s="235"/>
      <c r="AE18" s="232"/>
      <c r="AF18" s="234"/>
      <c r="AG18" s="234"/>
      <c r="AH18" s="234"/>
      <c r="AI18" s="234"/>
      <c r="AJ18" s="232"/>
      <c r="AK18" s="232"/>
      <c r="AL18" s="235"/>
      <c r="AM18" s="234"/>
      <c r="AN18" s="232"/>
      <c r="AO18" s="232"/>
      <c r="AP18" s="232"/>
      <c r="AQ18" s="232"/>
      <c r="AR18" s="232"/>
      <c r="AS18" s="232"/>
      <c r="AT18" s="232"/>
      <c r="AU18" s="121"/>
      <c r="AV18" s="121"/>
      <c r="AW18" s="121"/>
      <c r="AX18" s="121"/>
      <c r="AY18" s="121"/>
      <c r="AZ18" s="121"/>
    </row>
    <row r="19" spans="1:52" s="120" customFormat="1" ht="14.4" x14ac:dyDescent="0.3">
      <c r="A19" s="195" t="s">
        <v>160</v>
      </c>
      <c r="B19" s="218"/>
      <c r="C19" s="218"/>
      <c r="D19" s="220"/>
      <c r="E19" s="145"/>
      <c r="F19" s="140"/>
      <c r="G19" s="268"/>
      <c r="H19" s="268"/>
      <c r="Q19" s="121"/>
      <c r="R19" s="121"/>
      <c r="S19" s="121"/>
      <c r="T19" s="121"/>
      <c r="U19" s="121"/>
      <c r="V19" s="121"/>
      <c r="W19" s="121"/>
      <c r="X19" s="232"/>
      <c r="Y19" s="232"/>
      <c r="Z19" s="236"/>
      <c r="AA19" s="236"/>
      <c r="AB19" s="234"/>
      <c r="AC19" s="234"/>
      <c r="AD19" s="234"/>
      <c r="AE19" s="234"/>
      <c r="AF19" s="234"/>
      <c r="AG19" s="234"/>
      <c r="AH19" s="234"/>
      <c r="AI19" s="234"/>
      <c r="AJ19" s="234"/>
      <c r="AK19" s="234"/>
      <c r="AL19" s="235"/>
      <c r="AM19" s="234"/>
      <c r="AN19" s="232"/>
      <c r="AO19" s="232"/>
      <c r="AP19" s="232"/>
      <c r="AQ19" s="232"/>
      <c r="AR19" s="232"/>
      <c r="AS19" s="232"/>
      <c r="AT19" s="232"/>
      <c r="AU19" s="121"/>
      <c r="AV19" s="121"/>
      <c r="AW19" s="121"/>
      <c r="AX19" s="121"/>
      <c r="AY19" s="121"/>
      <c r="AZ19" s="121"/>
    </row>
    <row r="20" spans="1:52" s="120" customFormat="1" ht="14.4" x14ac:dyDescent="0.3">
      <c r="A20" s="138" t="s">
        <v>4</v>
      </c>
      <c r="B20" s="218">
        <f>HLOOKUP($A20,Account_table,3,FALSE)</f>
        <v>0</v>
      </c>
      <c r="C20" s="218">
        <f>HLOOKUP($A20,Account_table,2,FALSE)</f>
        <v>0</v>
      </c>
      <c r="D20" s="220"/>
      <c r="E20" s="145"/>
      <c r="F20" s="140" t="s">
        <v>158</v>
      </c>
      <c r="Q20" s="121"/>
      <c r="R20" s="121"/>
      <c r="S20" s="121"/>
      <c r="T20" s="121"/>
      <c r="U20" s="121"/>
      <c r="V20" s="121"/>
      <c r="W20" s="121"/>
      <c r="X20" s="232"/>
      <c r="Y20" s="232"/>
      <c r="Z20" s="236"/>
      <c r="AA20" s="236"/>
      <c r="AB20" s="234"/>
      <c r="AC20" s="234"/>
      <c r="AD20" s="234"/>
      <c r="AE20" s="234"/>
      <c r="AF20" s="234"/>
      <c r="AG20" s="234"/>
      <c r="AH20" s="234"/>
      <c r="AI20" s="234"/>
      <c r="AJ20" s="234"/>
      <c r="AK20" s="234"/>
      <c r="AL20" s="235"/>
      <c r="AM20" s="234"/>
      <c r="AN20" s="232"/>
      <c r="AO20" s="232"/>
      <c r="AP20" s="232"/>
      <c r="AQ20" s="232"/>
      <c r="AR20" s="232"/>
      <c r="AS20" s="232"/>
      <c r="AT20" s="232"/>
      <c r="AU20" s="121"/>
      <c r="AV20" s="121"/>
      <c r="AW20" s="121"/>
      <c r="AX20" s="121"/>
      <c r="AY20" s="121"/>
      <c r="AZ20" s="121"/>
    </row>
    <row r="21" spans="1:52" s="120" customFormat="1" ht="14.4" x14ac:dyDescent="0.3">
      <c r="A21" s="138" t="s">
        <v>357</v>
      </c>
      <c r="B21" s="218">
        <f>HLOOKUP($A21,Account_table,3,FALSE)</f>
        <v>13750</v>
      </c>
      <c r="C21" s="218">
        <f>HLOOKUP($A21,Account_table,2,FALSE)</f>
        <v>0</v>
      </c>
      <c r="D21" s="220"/>
      <c r="E21" s="145"/>
      <c r="F21" s="140"/>
      <c r="X21" s="234"/>
      <c r="Y21" s="234"/>
      <c r="Z21" s="236"/>
      <c r="AA21" s="236"/>
      <c r="AB21" s="234"/>
      <c r="AC21" s="234"/>
      <c r="AD21" s="234"/>
      <c r="AE21" s="234"/>
      <c r="AF21" s="234"/>
      <c r="AG21" s="234"/>
      <c r="AH21" s="234"/>
      <c r="AI21" s="234"/>
      <c r="AJ21" s="234"/>
      <c r="AK21" s="234"/>
      <c r="AL21" s="235"/>
      <c r="AM21" s="234"/>
      <c r="AN21" s="232"/>
      <c r="AO21" s="232"/>
      <c r="AP21" s="232"/>
      <c r="AQ21" s="232"/>
      <c r="AR21" s="232"/>
      <c r="AS21" s="232"/>
      <c r="AT21" s="232"/>
      <c r="AU21" s="121"/>
    </row>
    <row r="22" spans="1:52" s="120" customFormat="1" ht="27.6" x14ac:dyDescent="0.3">
      <c r="A22" s="138" t="s">
        <v>5</v>
      </c>
      <c r="B22" s="218">
        <f>HLOOKUP($A22,Account_table,3,FALSE)</f>
        <v>3600</v>
      </c>
      <c r="C22" s="218">
        <f>HLOOKUP($A22,Account_table,2,FALSE)</f>
        <v>10</v>
      </c>
      <c r="D22" s="220"/>
      <c r="E22" s="145"/>
      <c r="F22" s="140" t="s">
        <v>388</v>
      </c>
      <c r="G22" s="124"/>
      <c r="X22" s="234"/>
      <c r="Y22" s="234"/>
      <c r="Z22" s="236"/>
      <c r="AA22" s="236"/>
      <c r="AB22" s="234"/>
      <c r="AC22" s="234"/>
      <c r="AD22" s="234"/>
      <c r="AE22" s="234"/>
      <c r="AF22" s="234"/>
      <c r="AG22" s="234"/>
      <c r="AH22" s="234"/>
      <c r="AI22" s="234"/>
      <c r="AJ22" s="234"/>
      <c r="AK22" s="234"/>
      <c r="AL22" s="235"/>
      <c r="AM22" s="234"/>
      <c r="AN22" s="232"/>
      <c r="AO22" s="232"/>
      <c r="AP22" s="232"/>
      <c r="AQ22" s="232"/>
      <c r="AR22" s="232"/>
      <c r="AS22" s="232"/>
      <c r="AT22" s="232"/>
      <c r="AU22" s="121"/>
    </row>
    <row r="23" spans="1:52" s="120" customFormat="1" ht="14.4" x14ac:dyDescent="0.3">
      <c r="A23" s="138" t="s">
        <v>6</v>
      </c>
      <c r="B23" s="218">
        <f>HLOOKUP($A23,Account_table,3,FALSE)</f>
        <v>3500</v>
      </c>
      <c r="C23" s="218">
        <f>HLOOKUP($A23,Account_table,2,FALSE)</f>
        <v>0</v>
      </c>
      <c r="D23" s="220"/>
      <c r="E23" s="145"/>
      <c r="F23" s="196"/>
      <c r="G23" s="194"/>
      <c r="X23" s="234"/>
      <c r="Y23" s="234"/>
      <c r="Z23" s="236"/>
      <c r="AA23" s="236"/>
      <c r="AB23" s="234"/>
      <c r="AC23" s="234"/>
      <c r="AD23" s="234"/>
      <c r="AE23" s="234"/>
      <c r="AF23" s="234"/>
      <c r="AG23" s="234"/>
      <c r="AH23" s="234"/>
      <c r="AI23" s="234"/>
      <c r="AJ23" s="234"/>
      <c r="AK23" s="234"/>
      <c r="AL23" s="235"/>
      <c r="AM23" s="234"/>
      <c r="AN23" s="232"/>
      <c r="AO23" s="232"/>
      <c r="AP23" s="232"/>
      <c r="AQ23" s="232"/>
      <c r="AR23" s="232"/>
      <c r="AS23" s="232"/>
      <c r="AT23" s="232"/>
      <c r="AU23" s="121"/>
    </row>
    <row r="24" spans="1:52" s="120" customFormat="1" ht="14.4" x14ac:dyDescent="0.3">
      <c r="A24" s="138" t="s">
        <v>7</v>
      </c>
      <c r="B24" s="218">
        <f>HLOOKUP($A24,Account_table,3,FALSE)</f>
        <v>5000</v>
      </c>
      <c r="C24" s="218">
        <f>HLOOKUP($A24,Account_table,2,FALSE)</f>
        <v>0</v>
      </c>
      <c r="D24" s="220"/>
      <c r="E24" s="145"/>
      <c r="F24" s="140"/>
      <c r="X24" s="234"/>
      <c r="Y24" s="234"/>
      <c r="Z24" s="236"/>
      <c r="AA24" s="236"/>
      <c r="AB24" s="234"/>
      <c r="AC24" s="234"/>
      <c r="AD24" s="234"/>
      <c r="AE24" s="234"/>
      <c r="AF24" s="234"/>
      <c r="AG24" s="234"/>
      <c r="AH24" s="234"/>
      <c r="AI24" s="234"/>
      <c r="AJ24" s="234"/>
      <c r="AK24" s="234"/>
      <c r="AL24" s="235"/>
      <c r="AM24" s="234"/>
      <c r="AN24" s="232"/>
      <c r="AO24" s="232"/>
      <c r="AP24" s="232"/>
      <c r="AQ24" s="232"/>
      <c r="AR24" s="232"/>
      <c r="AS24" s="232"/>
      <c r="AT24" s="232"/>
      <c r="AU24" s="121"/>
    </row>
    <row r="25" spans="1:52" s="120" customFormat="1" ht="14.4" x14ac:dyDescent="0.3">
      <c r="A25" s="138"/>
      <c r="B25" s="218"/>
      <c r="C25" s="218"/>
      <c r="D25" s="220"/>
      <c r="E25" s="145"/>
      <c r="F25" s="140"/>
      <c r="X25" s="234"/>
      <c r="Y25" s="234"/>
      <c r="Z25" s="236"/>
      <c r="AA25" s="236"/>
      <c r="AB25" s="234"/>
      <c r="AC25" s="234"/>
      <c r="AD25" s="234"/>
      <c r="AE25" s="234"/>
      <c r="AF25" s="234"/>
      <c r="AG25" s="234"/>
      <c r="AH25" s="234"/>
      <c r="AI25" s="234"/>
      <c r="AJ25" s="234"/>
      <c r="AK25" s="234"/>
      <c r="AL25" s="235"/>
      <c r="AM25" s="234"/>
      <c r="AN25" s="232"/>
      <c r="AO25" s="232"/>
      <c r="AP25" s="232"/>
      <c r="AQ25" s="232"/>
      <c r="AR25" s="232"/>
      <c r="AS25" s="232"/>
      <c r="AT25" s="232"/>
      <c r="AU25" s="121"/>
    </row>
    <row r="26" spans="1:52" s="120" customFormat="1" ht="14.4" x14ac:dyDescent="0.3">
      <c r="A26" s="143" t="s">
        <v>54</v>
      </c>
      <c r="B26" s="212">
        <f>SUM(B20:B24)</f>
        <v>25850</v>
      </c>
      <c r="C26" s="212">
        <f>SUM(C20:C24)</f>
        <v>10</v>
      </c>
      <c r="D26" s="222"/>
      <c r="E26" s="223"/>
      <c r="F26" s="144"/>
      <c r="X26" s="234"/>
      <c r="Y26" s="234"/>
      <c r="Z26" s="236"/>
      <c r="AA26" s="236"/>
      <c r="AB26" s="234"/>
      <c r="AC26" s="234"/>
      <c r="AD26" s="234"/>
      <c r="AE26" s="234"/>
      <c r="AF26" s="234"/>
      <c r="AG26" s="234"/>
      <c r="AH26" s="234"/>
      <c r="AI26" s="234"/>
      <c r="AJ26" s="234"/>
      <c r="AK26" s="234"/>
      <c r="AL26" s="235"/>
      <c r="AM26" s="234"/>
      <c r="AN26" s="232"/>
      <c r="AO26" s="232"/>
      <c r="AP26" s="232"/>
      <c r="AQ26" s="232"/>
      <c r="AR26" s="232"/>
      <c r="AS26" s="232"/>
      <c r="AT26" s="232"/>
      <c r="AU26" s="121"/>
    </row>
    <row r="27" spans="1:52" s="120" customFormat="1" ht="14.4" x14ac:dyDescent="0.3">
      <c r="A27" s="139"/>
      <c r="B27" s="217"/>
      <c r="C27" s="217"/>
      <c r="D27" s="219"/>
      <c r="E27" s="191"/>
      <c r="F27" s="140"/>
      <c r="X27" s="234"/>
      <c r="Y27" s="234"/>
      <c r="Z27" s="236"/>
      <c r="AA27" s="236"/>
      <c r="AB27" s="234"/>
      <c r="AC27" s="234"/>
      <c r="AD27" s="234"/>
      <c r="AE27" s="234"/>
      <c r="AF27" s="234"/>
      <c r="AG27" s="234"/>
      <c r="AH27" s="234"/>
      <c r="AI27" s="234"/>
      <c r="AJ27" s="234"/>
      <c r="AK27" s="234"/>
      <c r="AL27" s="235"/>
      <c r="AM27" s="234"/>
      <c r="AN27" s="232"/>
      <c r="AO27" s="232"/>
      <c r="AP27" s="232"/>
      <c r="AQ27" s="232"/>
      <c r="AR27" s="232"/>
      <c r="AS27" s="232"/>
      <c r="AT27" s="232"/>
      <c r="AU27" s="121"/>
    </row>
    <row r="28" spans="1:52" s="120" customFormat="1" ht="14.4" x14ac:dyDescent="0.3">
      <c r="A28" s="195" t="s">
        <v>161</v>
      </c>
      <c r="B28" s="218"/>
      <c r="C28" s="218"/>
      <c r="D28" s="220"/>
      <c r="E28" s="145"/>
      <c r="F28" s="221"/>
      <c r="X28" s="234"/>
      <c r="Y28" s="234"/>
      <c r="Z28" s="236"/>
      <c r="AA28" s="236"/>
      <c r="AB28" s="234"/>
      <c r="AC28" s="234"/>
      <c r="AD28" s="234"/>
      <c r="AE28" s="234"/>
      <c r="AF28" s="234"/>
      <c r="AG28" s="234"/>
      <c r="AH28" s="234"/>
      <c r="AI28" s="234"/>
      <c r="AJ28" s="234"/>
      <c r="AK28" s="234"/>
      <c r="AL28" s="235"/>
      <c r="AM28" s="234"/>
      <c r="AN28" s="232"/>
      <c r="AO28" s="232"/>
      <c r="AP28" s="232"/>
      <c r="AQ28" s="232"/>
      <c r="AR28" s="232"/>
      <c r="AS28" s="232"/>
      <c r="AT28" s="232"/>
      <c r="AU28" s="121"/>
    </row>
    <row r="29" spans="1:52" s="120" customFormat="1" ht="14.4" x14ac:dyDescent="0.3">
      <c r="A29" s="141" t="s">
        <v>8</v>
      </c>
      <c r="B29" s="218">
        <f>HLOOKUP($A29,Account_table,3,FALSE)</f>
        <v>72</v>
      </c>
      <c r="C29" s="218">
        <f>HLOOKUP($A29,Account_table,2,FALSE)</f>
        <v>6</v>
      </c>
      <c r="D29" s="220">
        <f>HLOOKUP($A29,Account_table,4,FALSE)</f>
        <v>8.3333333333333329E-2</v>
      </c>
      <c r="E29" s="145">
        <f>HLOOKUP($A29,Account_table,5,FALSE)</f>
        <v>66</v>
      </c>
      <c r="F29" s="140"/>
      <c r="X29" s="234"/>
      <c r="Y29" s="234"/>
      <c r="Z29" s="236"/>
      <c r="AA29" s="236"/>
      <c r="AB29" s="234"/>
      <c r="AC29" s="234"/>
      <c r="AD29" s="234"/>
      <c r="AE29" s="234"/>
      <c r="AF29" s="234"/>
      <c r="AG29" s="234"/>
      <c r="AH29" s="234"/>
      <c r="AI29" s="234"/>
      <c r="AJ29" s="234"/>
      <c r="AK29" s="234"/>
      <c r="AL29" s="235"/>
      <c r="AM29" s="234"/>
      <c r="AN29" s="232"/>
      <c r="AO29" s="232"/>
      <c r="AP29" s="232"/>
      <c r="AQ29" s="232"/>
      <c r="AR29" s="232"/>
      <c r="AS29" s="232"/>
      <c r="AT29" s="232"/>
      <c r="AU29" s="121"/>
    </row>
    <row r="30" spans="1:52" s="120" customFormat="1" ht="14.4" x14ac:dyDescent="0.3">
      <c r="A30" s="141" t="s">
        <v>9</v>
      </c>
      <c r="B30" s="218">
        <f>HLOOKUP($A30,Account_table,3,FALSE)</f>
        <v>3800</v>
      </c>
      <c r="C30" s="218">
        <f>HLOOKUP($A30,Account_table,2,FALSE)</f>
        <v>0</v>
      </c>
      <c r="D30" s="220">
        <f>HLOOKUP($A30,Account_table,4,FALSE)</f>
        <v>0</v>
      </c>
      <c r="E30" s="145">
        <f>HLOOKUP($A30,Account_table,5,FALSE)</f>
        <v>3800</v>
      </c>
      <c r="F30" s="140"/>
      <c r="X30" s="234"/>
      <c r="Y30" s="234"/>
      <c r="Z30" s="236"/>
      <c r="AA30" s="236"/>
      <c r="AB30" s="234"/>
      <c r="AC30" s="234"/>
      <c r="AD30" s="234"/>
      <c r="AE30" s="234"/>
      <c r="AF30" s="234"/>
      <c r="AG30" s="234"/>
      <c r="AH30" s="234"/>
      <c r="AI30" s="234"/>
      <c r="AJ30" s="234"/>
      <c r="AK30" s="234"/>
      <c r="AL30" s="235"/>
      <c r="AM30" s="234"/>
      <c r="AN30" s="232"/>
      <c r="AO30" s="232"/>
      <c r="AP30" s="232"/>
      <c r="AQ30" s="232"/>
      <c r="AR30" s="232"/>
      <c r="AS30" s="232"/>
      <c r="AT30" s="232"/>
      <c r="AU30" s="121"/>
    </row>
    <row r="31" spans="1:52" s="120" customFormat="1" ht="14.4" x14ac:dyDescent="0.3">
      <c r="A31" s="141" t="s">
        <v>10</v>
      </c>
      <c r="B31" s="218">
        <f>HLOOKUP($A31,Account_table,3,FALSE)</f>
        <v>1600</v>
      </c>
      <c r="C31" s="218">
        <f>HLOOKUP($A31,Account_table,2,FALSE)</f>
        <v>0</v>
      </c>
      <c r="D31" s="220">
        <f>HLOOKUP($A31,Account_table,4,FALSE)</f>
        <v>0</v>
      </c>
      <c r="E31" s="145">
        <f>HLOOKUP($A31,Account_table,5,FALSE)</f>
        <v>1600</v>
      </c>
      <c r="F31" s="140"/>
      <c r="G31" s="192"/>
      <c r="X31" s="234"/>
      <c r="Y31" s="234"/>
      <c r="Z31" s="236"/>
      <c r="AA31" s="236"/>
      <c r="AB31" s="234"/>
      <c r="AC31" s="234"/>
      <c r="AD31" s="234"/>
      <c r="AE31" s="234"/>
      <c r="AF31" s="234"/>
      <c r="AG31" s="234"/>
      <c r="AH31" s="234"/>
      <c r="AI31" s="234"/>
      <c r="AJ31" s="234"/>
      <c r="AK31" s="234"/>
      <c r="AL31" s="235"/>
      <c r="AM31" s="234"/>
      <c r="AN31" s="232"/>
      <c r="AO31" s="232"/>
      <c r="AP31" s="232"/>
      <c r="AQ31" s="232"/>
      <c r="AR31" s="232"/>
      <c r="AS31" s="232"/>
      <c r="AT31" s="232"/>
      <c r="AU31" s="121"/>
    </row>
    <row r="32" spans="1:52" s="120" customFormat="1" ht="14.4" x14ac:dyDescent="0.3">
      <c r="A32" s="141" t="s">
        <v>11</v>
      </c>
      <c r="B32" s="218">
        <f>HLOOKUP($A32,Account_table,3,FALSE)</f>
        <v>6250</v>
      </c>
      <c r="C32" s="218">
        <f>HLOOKUP($A32,Account_table,2,FALSE)</f>
        <v>5560</v>
      </c>
      <c r="D32" s="220">
        <f>HLOOKUP($A32,Account_table,4,FALSE)</f>
        <v>0.88959999999999995</v>
      </c>
      <c r="E32" s="145">
        <f>HLOOKUP($A32,Account_table,5,FALSE)</f>
        <v>690</v>
      </c>
      <c r="F32" s="140"/>
      <c r="X32" s="234"/>
      <c r="Y32" s="234"/>
      <c r="Z32" s="236"/>
      <c r="AA32" s="236"/>
      <c r="AB32" s="234"/>
      <c r="AC32" s="234"/>
      <c r="AD32" s="234"/>
      <c r="AE32" s="234"/>
      <c r="AF32" s="234"/>
      <c r="AG32" s="234"/>
      <c r="AH32" s="234"/>
      <c r="AI32" s="234"/>
      <c r="AJ32" s="234"/>
      <c r="AK32" s="234"/>
      <c r="AL32" s="235"/>
      <c r="AM32" s="234"/>
      <c r="AN32" s="232"/>
      <c r="AO32" s="232"/>
      <c r="AP32" s="232"/>
      <c r="AQ32" s="232"/>
      <c r="AR32" s="232"/>
      <c r="AS32" s="232"/>
      <c r="AT32" s="232"/>
      <c r="AU32" s="121"/>
    </row>
    <row r="33" spans="1:47" s="120" customFormat="1" ht="14.4" x14ac:dyDescent="0.3">
      <c r="A33" s="141" t="s">
        <v>12</v>
      </c>
      <c r="B33" s="218">
        <f t="shared" ref="B33:B38" si="0">HLOOKUP($A33,Account_table,3,FALSE)</f>
        <v>5000</v>
      </c>
      <c r="C33" s="218">
        <f t="shared" ref="C33:C38" si="1">HLOOKUP($A33,Account_table,2,FALSE)</f>
        <v>0</v>
      </c>
      <c r="D33" s="220">
        <f t="shared" ref="D33:D38" si="2">HLOOKUP($A33,Account_table,4,FALSE)</f>
        <v>0</v>
      </c>
      <c r="E33" s="145">
        <f t="shared" ref="E33:E38" si="3">HLOOKUP($A33,Account_table,5,FALSE)</f>
        <v>5000</v>
      </c>
      <c r="F33" s="140"/>
      <c r="X33" s="234"/>
      <c r="Y33" s="234"/>
      <c r="Z33" s="236"/>
      <c r="AA33" s="236"/>
      <c r="AB33" s="234"/>
      <c r="AC33" s="234"/>
      <c r="AD33" s="234"/>
      <c r="AE33" s="234"/>
      <c r="AF33" s="234"/>
      <c r="AG33" s="234"/>
      <c r="AH33" s="234"/>
      <c r="AI33" s="234"/>
      <c r="AJ33" s="234"/>
      <c r="AK33" s="234"/>
      <c r="AL33" s="235"/>
      <c r="AM33" s="234"/>
      <c r="AN33" s="232"/>
      <c r="AO33" s="232"/>
      <c r="AP33" s="232"/>
      <c r="AQ33" s="232"/>
      <c r="AR33" s="232"/>
      <c r="AS33" s="232"/>
      <c r="AT33" s="232"/>
      <c r="AU33" s="121"/>
    </row>
    <row r="34" spans="1:47" s="120" customFormat="1" ht="14.4" x14ac:dyDescent="0.3">
      <c r="A34" s="141" t="s">
        <v>13</v>
      </c>
      <c r="B34" s="218">
        <f t="shared" si="0"/>
        <v>200</v>
      </c>
      <c r="C34" s="218">
        <f t="shared" si="1"/>
        <v>0</v>
      </c>
      <c r="D34" s="220">
        <f t="shared" si="2"/>
        <v>0</v>
      </c>
      <c r="E34" s="145">
        <f t="shared" si="3"/>
        <v>200</v>
      </c>
      <c r="F34" s="140"/>
      <c r="X34" s="234"/>
      <c r="Y34" s="234"/>
      <c r="Z34" s="236"/>
      <c r="AA34" s="236"/>
      <c r="AB34" s="234"/>
      <c r="AC34" s="234"/>
      <c r="AD34" s="234"/>
      <c r="AE34" s="234"/>
      <c r="AF34" s="234"/>
      <c r="AG34" s="234"/>
      <c r="AH34" s="234"/>
      <c r="AI34" s="234"/>
      <c r="AJ34" s="234"/>
      <c r="AK34" s="234"/>
      <c r="AL34" s="235"/>
      <c r="AM34" s="234"/>
      <c r="AN34" s="232"/>
      <c r="AO34" s="232"/>
      <c r="AP34" s="232"/>
      <c r="AQ34" s="232"/>
      <c r="AR34" s="232"/>
      <c r="AS34" s="232"/>
      <c r="AT34" s="232"/>
      <c r="AU34" s="121"/>
    </row>
    <row r="35" spans="1:47" s="120" customFormat="1" ht="14.4" x14ac:dyDescent="0.3">
      <c r="A35" s="141" t="s">
        <v>14</v>
      </c>
      <c r="B35" s="218">
        <f t="shared" si="0"/>
        <v>1000</v>
      </c>
      <c r="C35" s="218">
        <f t="shared" si="1"/>
        <v>0</v>
      </c>
      <c r="D35" s="220">
        <f t="shared" si="2"/>
        <v>0</v>
      </c>
      <c r="E35" s="145">
        <f>HLOOKUP($A35,Account_table,5,FALSE)</f>
        <v>1000</v>
      </c>
      <c r="F35" s="193"/>
      <c r="X35" s="234"/>
      <c r="Y35" s="234"/>
      <c r="Z35" s="236"/>
      <c r="AA35" s="236"/>
      <c r="AB35" s="234"/>
      <c r="AC35" s="234"/>
      <c r="AD35" s="234"/>
      <c r="AE35" s="234"/>
      <c r="AF35" s="234"/>
      <c r="AG35" s="234"/>
      <c r="AH35" s="234"/>
      <c r="AI35" s="234"/>
      <c r="AJ35" s="234"/>
      <c r="AK35" s="234"/>
      <c r="AL35" s="235"/>
      <c r="AM35" s="234"/>
      <c r="AN35" s="232"/>
      <c r="AO35" s="232"/>
      <c r="AP35" s="232"/>
      <c r="AQ35" s="232"/>
      <c r="AR35" s="232"/>
      <c r="AS35" s="232"/>
      <c r="AT35" s="232"/>
      <c r="AU35" s="121"/>
    </row>
    <row r="36" spans="1:47" s="120" customFormat="1" ht="14.4" x14ac:dyDescent="0.3">
      <c r="A36" s="141" t="s">
        <v>15</v>
      </c>
      <c r="B36" s="218">
        <f t="shared" si="0"/>
        <v>1000</v>
      </c>
      <c r="C36" s="218">
        <f t="shared" si="1"/>
        <v>0</v>
      </c>
      <c r="D36" s="220">
        <f t="shared" si="2"/>
        <v>0</v>
      </c>
      <c r="E36" s="145">
        <f t="shared" si="3"/>
        <v>1000</v>
      </c>
      <c r="F36" s="140"/>
      <c r="X36" s="234"/>
      <c r="Y36" s="234"/>
      <c r="Z36" s="236"/>
      <c r="AA36" s="236"/>
      <c r="AB36" s="234"/>
      <c r="AC36" s="234"/>
      <c r="AD36" s="234"/>
      <c r="AE36" s="234"/>
      <c r="AF36" s="234"/>
      <c r="AG36" s="234"/>
      <c r="AH36" s="234"/>
      <c r="AI36" s="234"/>
      <c r="AJ36" s="234"/>
      <c r="AK36" s="234"/>
      <c r="AL36" s="235"/>
      <c r="AM36" s="234"/>
      <c r="AN36" s="232"/>
      <c r="AO36" s="232"/>
      <c r="AP36" s="232"/>
      <c r="AQ36" s="232"/>
      <c r="AR36" s="232"/>
      <c r="AS36" s="232"/>
      <c r="AT36" s="232"/>
      <c r="AU36" s="121"/>
    </row>
    <row r="37" spans="1:47" s="120" customFormat="1" ht="14.4" x14ac:dyDescent="0.3">
      <c r="A37" s="141" t="s">
        <v>16</v>
      </c>
      <c r="B37" s="218">
        <f t="shared" si="0"/>
        <v>6500</v>
      </c>
      <c r="C37" s="218">
        <f t="shared" si="1"/>
        <v>0</v>
      </c>
      <c r="D37" s="220">
        <f t="shared" si="2"/>
        <v>0</v>
      </c>
      <c r="E37" s="145">
        <f t="shared" si="3"/>
        <v>6500</v>
      </c>
      <c r="F37" s="140"/>
      <c r="G37" s="192"/>
      <c r="X37" s="234"/>
      <c r="Y37" s="234"/>
      <c r="Z37" s="236"/>
      <c r="AA37" s="236"/>
      <c r="AB37" s="234"/>
      <c r="AC37" s="234"/>
      <c r="AD37" s="234"/>
      <c r="AE37" s="234"/>
      <c r="AF37" s="234"/>
      <c r="AG37" s="234"/>
      <c r="AH37" s="234"/>
      <c r="AI37" s="234"/>
      <c r="AJ37" s="234"/>
      <c r="AK37" s="234"/>
      <c r="AL37" s="235"/>
      <c r="AM37" s="234"/>
      <c r="AN37" s="232"/>
      <c r="AO37" s="232"/>
      <c r="AP37" s="232"/>
      <c r="AQ37" s="232"/>
      <c r="AR37" s="232"/>
      <c r="AS37" s="232"/>
      <c r="AT37" s="232"/>
      <c r="AU37" s="121"/>
    </row>
    <row r="38" spans="1:47" s="120" customFormat="1" ht="14.4" x14ac:dyDescent="0.3">
      <c r="A38" s="141" t="s">
        <v>17</v>
      </c>
      <c r="B38" s="218">
        <f t="shared" si="0"/>
        <v>300</v>
      </c>
      <c r="C38" s="218">
        <f t="shared" si="1"/>
        <v>0</v>
      </c>
      <c r="D38" s="220">
        <f t="shared" si="2"/>
        <v>0</v>
      </c>
      <c r="E38" s="145">
        <f t="shared" si="3"/>
        <v>300</v>
      </c>
      <c r="F38" s="140"/>
      <c r="X38" s="234"/>
      <c r="Y38" s="234"/>
      <c r="Z38" s="236"/>
      <c r="AA38" s="236"/>
      <c r="AB38" s="234"/>
      <c r="AC38" s="234"/>
      <c r="AD38" s="234"/>
      <c r="AE38" s="234"/>
      <c r="AF38" s="234"/>
      <c r="AG38" s="234"/>
      <c r="AH38" s="234"/>
      <c r="AI38" s="234"/>
      <c r="AJ38" s="234"/>
      <c r="AK38" s="234"/>
      <c r="AL38" s="235"/>
      <c r="AM38" s="234"/>
      <c r="AN38" s="232"/>
      <c r="AO38" s="232"/>
      <c r="AP38" s="232"/>
      <c r="AQ38" s="232"/>
      <c r="AR38" s="232"/>
      <c r="AS38" s="232"/>
      <c r="AT38" s="232"/>
      <c r="AU38" s="121"/>
    </row>
    <row r="39" spans="1:47" s="120" customFormat="1" ht="14.4" x14ac:dyDescent="0.3">
      <c r="A39" s="142" t="s">
        <v>18</v>
      </c>
      <c r="B39" s="218">
        <f t="shared" ref="B39:B44" si="4">HLOOKUP($A39,Account_table,3,FALSE)</f>
        <v>200</v>
      </c>
      <c r="C39" s="218">
        <f t="shared" ref="C39:C44" si="5">HLOOKUP($A39,Account_table,2,FALSE)</f>
        <v>0</v>
      </c>
      <c r="D39" s="220">
        <f t="shared" ref="D39:D44" si="6">HLOOKUP($A39,Account_table,4,FALSE)</f>
        <v>0</v>
      </c>
      <c r="E39" s="145">
        <f t="shared" ref="E39:E44" si="7">HLOOKUP($A39,Account_table,5,FALSE)</f>
        <v>200</v>
      </c>
      <c r="F39" s="140"/>
      <c r="X39" s="234"/>
      <c r="Y39" s="234"/>
      <c r="Z39" s="236"/>
      <c r="AA39" s="236"/>
      <c r="AB39" s="234"/>
      <c r="AC39" s="234"/>
      <c r="AD39" s="234"/>
      <c r="AE39" s="234"/>
      <c r="AF39" s="234"/>
      <c r="AG39" s="234"/>
      <c r="AH39" s="234"/>
      <c r="AI39" s="234"/>
      <c r="AJ39" s="234"/>
      <c r="AK39" s="234"/>
      <c r="AL39" s="235"/>
      <c r="AM39" s="234"/>
      <c r="AN39" s="232"/>
      <c r="AO39" s="232"/>
      <c r="AP39" s="232"/>
      <c r="AQ39" s="232"/>
      <c r="AR39" s="232"/>
      <c r="AS39" s="232"/>
      <c r="AT39" s="232"/>
      <c r="AU39" s="121"/>
    </row>
    <row r="40" spans="1:47" s="120" customFormat="1" ht="14.4" x14ac:dyDescent="0.3">
      <c r="A40" s="142" t="s">
        <v>19</v>
      </c>
      <c r="B40" s="218">
        <f t="shared" si="4"/>
        <v>450</v>
      </c>
      <c r="C40" s="218">
        <f t="shared" si="5"/>
        <v>0</v>
      </c>
      <c r="D40" s="220">
        <f t="shared" si="6"/>
        <v>0</v>
      </c>
      <c r="E40" s="145">
        <f t="shared" si="7"/>
        <v>450</v>
      </c>
      <c r="F40" s="140"/>
      <c r="G40" s="192"/>
      <c r="X40" s="234"/>
      <c r="Y40" s="234"/>
      <c r="Z40" s="236"/>
      <c r="AA40" s="236"/>
      <c r="AB40" s="234"/>
      <c r="AC40" s="234"/>
      <c r="AD40" s="234"/>
      <c r="AE40" s="234"/>
      <c r="AF40" s="234"/>
      <c r="AG40" s="234"/>
      <c r="AH40" s="234"/>
      <c r="AI40" s="234"/>
      <c r="AJ40" s="234"/>
      <c r="AK40" s="234"/>
      <c r="AL40" s="235"/>
      <c r="AM40" s="234"/>
      <c r="AN40" s="232"/>
      <c r="AO40" s="232"/>
      <c r="AP40" s="232"/>
      <c r="AQ40" s="232"/>
      <c r="AR40" s="232"/>
      <c r="AS40" s="232"/>
      <c r="AT40" s="232"/>
      <c r="AU40" s="121"/>
    </row>
    <row r="41" spans="1:47" s="120" customFormat="1" ht="14.4" x14ac:dyDescent="0.3">
      <c r="A41" s="142" t="s">
        <v>20</v>
      </c>
      <c r="B41" s="218">
        <f t="shared" si="4"/>
        <v>325</v>
      </c>
      <c r="C41" s="227">
        <f t="shared" si="5"/>
        <v>0</v>
      </c>
      <c r="D41" s="220">
        <f t="shared" si="6"/>
        <v>0</v>
      </c>
      <c r="E41" s="145">
        <f t="shared" si="7"/>
        <v>325</v>
      </c>
      <c r="F41" s="140"/>
      <c r="X41" s="234"/>
      <c r="Y41" s="234"/>
      <c r="Z41" s="236"/>
      <c r="AA41" s="236"/>
      <c r="AB41" s="234"/>
      <c r="AC41" s="234"/>
      <c r="AD41" s="234"/>
      <c r="AE41" s="234"/>
      <c r="AF41" s="234"/>
      <c r="AG41" s="234"/>
      <c r="AH41" s="234"/>
      <c r="AI41" s="234"/>
      <c r="AJ41" s="234"/>
      <c r="AK41" s="234"/>
      <c r="AL41" s="235"/>
      <c r="AM41" s="234"/>
      <c r="AN41" s="232"/>
      <c r="AO41" s="232"/>
      <c r="AP41" s="232"/>
      <c r="AQ41" s="232"/>
      <c r="AR41" s="232"/>
      <c r="AS41" s="232"/>
      <c r="AT41" s="232"/>
      <c r="AU41" s="121"/>
    </row>
    <row r="42" spans="1:47" s="120" customFormat="1" ht="14.4" x14ac:dyDescent="0.3">
      <c r="A42" s="142" t="s">
        <v>21</v>
      </c>
      <c r="B42" s="218">
        <f t="shared" si="4"/>
        <v>350</v>
      </c>
      <c r="C42" s="218">
        <f t="shared" si="5"/>
        <v>0</v>
      </c>
      <c r="D42" s="220">
        <f t="shared" si="6"/>
        <v>0</v>
      </c>
      <c r="E42" s="145">
        <f t="shared" si="7"/>
        <v>350</v>
      </c>
      <c r="F42" s="140"/>
      <c r="X42" s="234"/>
      <c r="Y42" s="234"/>
      <c r="Z42" s="236"/>
      <c r="AA42" s="236"/>
      <c r="AB42" s="234"/>
      <c r="AC42" s="234"/>
      <c r="AD42" s="234"/>
      <c r="AE42" s="234"/>
      <c r="AF42" s="234"/>
      <c r="AG42" s="234"/>
      <c r="AH42" s="234"/>
      <c r="AI42" s="234"/>
      <c r="AJ42" s="234"/>
      <c r="AK42" s="234"/>
      <c r="AL42" s="235"/>
      <c r="AM42" s="234"/>
      <c r="AN42" s="232"/>
      <c r="AO42" s="232"/>
      <c r="AP42" s="232"/>
      <c r="AQ42" s="232"/>
      <c r="AR42" s="232"/>
      <c r="AS42" s="232"/>
      <c r="AT42" s="232"/>
      <c r="AU42" s="121"/>
    </row>
    <row r="43" spans="1:47" s="120" customFormat="1" ht="14.4" x14ac:dyDescent="0.3">
      <c r="A43" s="142" t="s">
        <v>22</v>
      </c>
      <c r="B43" s="218">
        <f t="shared" si="4"/>
        <v>500</v>
      </c>
      <c r="C43" s="218">
        <f t="shared" si="5"/>
        <v>0</v>
      </c>
      <c r="D43" s="220">
        <f t="shared" si="6"/>
        <v>0</v>
      </c>
      <c r="E43" s="145">
        <f t="shared" si="7"/>
        <v>500</v>
      </c>
      <c r="F43" s="140"/>
      <c r="X43" s="234"/>
      <c r="Y43" s="234"/>
      <c r="Z43" s="236"/>
      <c r="AA43" s="236"/>
      <c r="AB43" s="234"/>
      <c r="AC43" s="234"/>
      <c r="AD43" s="234"/>
      <c r="AE43" s="234"/>
      <c r="AF43" s="234"/>
      <c r="AG43" s="234"/>
      <c r="AH43" s="234"/>
      <c r="AI43" s="234"/>
      <c r="AJ43" s="234"/>
      <c r="AK43" s="234"/>
      <c r="AL43" s="235"/>
      <c r="AM43" s="234"/>
      <c r="AN43" s="232"/>
      <c r="AO43" s="232"/>
      <c r="AP43" s="232"/>
      <c r="AQ43" s="232"/>
      <c r="AR43" s="232"/>
      <c r="AS43" s="232"/>
      <c r="AT43" s="232"/>
      <c r="AU43" s="121"/>
    </row>
    <row r="44" spans="1:47" s="120" customFormat="1" ht="14.4" x14ac:dyDescent="0.3">
      <c r="A44" s="142" t="s">
        <v>23</v>
      </c>
      <c r="B44" s="218">
        <f t="shared" si="4"/>
        <v>500</v>
      </c>
      <c r="C44" s="218">
        <f t="shared" si="5"/>
        <v>0</v>
      </c>
      <c r="D44" s="220">
        <f t="shared" si="6"/>
        <v>0</v>
      </c>
      <c r="E44" s="145">
        <f t="shared" si="7"/>
        <v>500</v>
      </c>
      <c r="F44" s="140" t="s">
        <v>389</v>
      </c>
      <c r="G44" s="192"/>
      <c r="X44" s="234"/>
      <c r="Y44" s="234"/>
      <c r="Z44" s="236"/>
      <c r="AA44" s="236"/>
      <c r="AB44" s="234"/>
      <c r="AC44" s="234"/>
      <c r="AD44" s="234"/>
      <c r="AE44" s="234"/>
      <c r="AF44" s="234"/>
      <c r="AG44" s="234"/>
      <c r="AH44" s="234"/>
      <c r="AI44" s="234"/>
      <c r="AJ44" s="234"/>
      <c r="AK44" s="234"/>
      <c r="AL44" s="235"/>
      <c r="AM44" s="234"/>
      <c r="AN44" s="232"/>
      <c r="AO44" s="232"/>
      <c r="AP44" s="232"/>
      <c r="AQ44" s="232"/>
      <c r="AR44" s="232"/>
      <c r="AS44" s="232"/>
      <c r="AT44" s="232"/>
      <c r="AU44" s="121"/>
    </row>
    <row r="45" spans="1:47" s="120" customFormat="1" ht="14.4" x14ac:dyDescent="0.3">
      <c r="A45" s="142"/>
      <c r="B45" s="218"/>
      <c r="C45" s="218"/>
      <c r="D45" s="220"/>
      <c r="E45" s="145"/>
      <c r="F45" s="140"/>
      <c r="X45" s="234"/>
      <c r="Y45" s="234"/>
      <c r="Z45" s="236"/>
      <c r="AA45" s="236"/>
      <c r="AB45" s="234"/>
      <c r="AC45" s="234"/>
      <c r="AD45" s="234"/>
      <c r="AE45" s="234"/>
      <c r="AF45" s="234"/>
      <c r="AG45" s="234"/>
      <c r="AH45" s="234"/>
      <c r="AI45" s="234"/>
      <c r="AJ45" s="234"/>
      <c r="AK45" s="234"/>
      <c r="AL45" s="235"/>
      <c r="AM45" s="234"/>
      <c r="AN45" s="232"/>
      <c r="AO45" s="232"/>
      <c r="AP45" s="232"/>
      <c r="AQ45" s="232"/>
      <c r="AR45" s="232"/>
      <c r="AS45" s="232"/>
      <c r="AT45" s="232"/>
      <c r="AU45" s="121"/>
    </row>
    <row r="46" spans="1:47" s="120" customFormat="1" ht="14.4" x14ac:dyDescent="0.3">
      <c r="A46" s="139" t="s">
        <v>54</v>
      </c>
      <c r="B46" s="217">
        <f>SUM(B29:B45)</f>
        <v>28047</v>
      </c>
      <c r="C46" s="217">
        <f>SUM(C29:C45)</f>
        <v>5566</v>
      </c>
      <c r="D46" s="217"/>
      <c r="E46" s="247">
        <f>SUM(E29:E45)</f>
        <v>22481</v>
      </c>
      <c r="F46" s="140"/>
      <c r="X46" s="234"/>
      <c r="Y46" s="234"/>
      <c r="Z46" s="234"/>
      <c r="AA46" s="234"/>
      <c r="AB46" s="234"/>
      <c r="AC46" s="234"/>
      <c r="AD46" s="234"/>
      <c r="AE46" s="234"/>
      <c r="AF46" s="234"/>
      <c r="AG46" s="234"/>
      <c r="AH46" s="234"/>
      <c r="AI46" s="234"/>
      <c r="AJ46" s="234"/>
      <c r="AK46" s="234"/>
      <c r="AL46" s="234"/>
      <c r="AM46" s="234"/>
      <c r="AN46" s="234"/>
      <c r="AO46" s="234"/>
      <c r="AP46" s="234"/>
      <c r="AQ46" s="234"/>
      <c r="AR46" s="234"/>
      <c r="AS46" s="234"/>
      <c r="AT46" s="234"/>
    </row>
    <row r="47" spans="1:47" s="120" customFormat="1" ht="25.2" customHeight="1" x14ac:dyDescent="0.3">
      <c r="A47" s="251" t="s">
        <v>351</v>
      </c>
      <c r="B47" s="252">
        <f>B26-B46</f>
        <v>-2197</v>
      </c>
      <c r="C47" s="253">
        <f>C26-C46</f>
        <v>-5556</v>
      </c>
      <c r="D47" s="253"/>
      <c r="E47" s="254"/>
      <c r="F47" s="144"/>
      <c r="X47" s="234"/>
      <c r="Y47" s="234"/>
      <c r="Z47" s="234"/>
      <c r="AA47" s="234"/>
      <c r="AB47" s="234"/>
      <c r="AC47" s="234"/>
      <c r="AD47" s="234"/>
      <c r="AE47" s="234"/>
      <c r="AF47" s="234"/>
      <c r="AG47" s="234"/>
      <c r="AH47" s="234"/>
      <c r="AI47" s="234"/>
      <c r="AJ47" s="234"/>
      <c r="AK47" s="234"/>
      <c r="AL47" s="234"/>
      <c r="AM47" s="234"/>
      <c r="AN47" s="234"/>
      <c r="AO47" s="234"/>
      <c r="AP47" s="234"/>
      <c r="AQ47" s="234"/>
      <c r="AR47" s="234"/>
      <c r="AS47" s="234"/>
      <c r="AT47" s="234"/>
    </row>
    <row r="48" spans="1:47" s="120" customFormat="1" ht="42.6" customHeight="1" x14ac:dyDescent="0.3">
      <c r="A48" s="271" t="s">
        <v>354</v>
      </c>
      <c r="B48" s="272"/>
      <c r="C48" s="260">
        <f>C16+C26-C46</f>
        <v>-5556</v>
      </c>
      <c r="D48" s="248"/>
      <c r="E48" s="249"/>
      <c r="F48" s="250"/>
      <c r="X48" s="234"/>
      <c r="Y48" s="234"/>
      <c r="Z48" s="234"/>
      <c r="AA48" s="234"/>
      <c r="AB48" s="234"/>
      <c r="AC48" s="234"/>
      <c r="AD48" s="234"/>
      <c r="AE48" s="234"/>
      <c r="AF48" s="234"/>
      <c r="AG48" s="234"/>
      <c r="AH48" s="234"/>
      <c r="AI48" s="234"/>
      <c r="AJ48" s="234"/>
      <c r="AK48" s="234"/>
      <c r="AL48" s="234"/>
      <c r="AM48" s="234"/>
      <c r="AN48" s="234"/>
      <c r="AO48" s="234"/>
      <c r="AP48" s="234"/>
      <c r="AQ48" s="234"/>
      <c r="AR48" s="234"/>
      <c r="AS48" s="234"/>
      <c r="AT48" s="234"/>
    </row>
    <row r="49" spans="1:46" s="120" customFormat="1" x14ac:dyDescent="0.3">
      <c r="A49" s="127"/>
      <c r="B49" s="129"/>
      <c r="C49" s="129"/>
      <c r="D49" s="125"/>
      <c r="E49" s="129"/>
      <c r="F49" s="127"/>
      <c r="X49" s="234"/>
      <c r="Y49" s="234"/>
      <c r="Z49" s="234"/>
      <c r="AA49" s="234"/>
      <c r="AB49" s="234"/>
      <c r="AC49" s="234"/>
      <c r="AD49" s="234"/>
      <c r="AE49" s="234"/>
      <c r="AF49" s="234"/>
      <c r="AG49" s="234"/>
      <c r="AH49" s="234"/>
      <c r="AI49" s="234"/>
      <c r="AJ49" s="234"/>
      <c r="AK49" s="234"/>
      <c r="AL49" s="234"/>
      <c r="AM49" s="234"/>
      <c r="AN49" s="234"/>
      <c r="AO49" s="234"/>
      <c r="AP49" s="234"/>
      <c r="AQ49" s="234"/>
      <c r="AR49" s="234"/>
      <c r="AS49" s="234"/>
      <c r="AT49" s="234"/>
    </row>
    <row r="50" spans="1:46" x14ac:dyDescent="0.3">
      <c r="A50" s="237"/>
      <c r="B50" s="238"/>
      <c r="C50" s="238"/>
      <c r="D50" s="239"/>
      <c r="E50" s="238"/>
      <c r="F50" s="237"/>
      <c r="G50" s="240"/>
      <c r="H50" s="240"/>
      <c r="I50" s="240"/>
      <c r="J50" s="240"/>
      <c r="K50" s="240"/>
      <c r="L50" s="240"/>
      <c r="M50" s="240"/>
    </row>
    <row r="58" spans="1:46" x14ac:dyDescent="0.3">
      <c r="B58" s="133"/>
    </row>
  </sheetData>
  <mergeCells count="3">
    <mergeCell ref="A6:C6"/>
    <mergeCell ref="A48:B48"/>
    <mergeCell ref="A1:B1"/>
  </mergeCells>
  <phoneticPr fontId="8" type="noConversion"/>
  <conditionalFormatting sqref="D6 D8:D19 AL7:AL18 D25:D28 AD7:AD45 D45:D49">
    <cfRule type="cellIs" dxfId="2" priority="13" operator="between">
      <formula>1</formula>
      <formula>10</formula>
    </cfRule>
  </conditionalFormatting>
  <conditionalFormatting sqref="P6">
    <cfRule type="cellIs" dxfId="1" priority="12" operator="between">
      <formula>1</formula>
      <formula>10</formula>
    </cfRule>
  </conditionalFormatting>
  <conditionalFormatting sqref="D7">
    <cfRule type="cellIs" dxfId="0" priority="1" operator="between">
      <formula>1</formula>
      <formula>10</formula>
    </cfRule>
  </conditionalFormatting>
  <pageMargins left="0.25" right="0.25" top="0.75" bottom="0.75" header="0.3" footer="0.3"/>
  <pageSetup paperSize="9" scale="66" fitToHeight="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F0"/>
  </sheetPr>
  <dimension ref="A1:F56"/>
  <sheetViews>
    <sheetView zoomScale="97" zoomScaleNormal="120" workbookViewId="0">
      <selection activeCell="B7" sqref="B7"/>
    </sheetView>
  </sheetViews>
  <sheetFormatPr defaultRowHeight="14.4" x14ac:dyDescent="0.3"/>
  <cols>
    <col min="1" max="1" width="29.21875" customWidth="1"/>
    <col min="2" max="2" width="20.21875" customWidth="1"/>
    <col min="3" max="3" width="44" bestFit="1" customWidth="1"/>
    <col min="4" max="4" width="10.21875" customWidth="1"/>
    <col min="5" max="5" width="22.77734375" customWidth="1"/>
    <col min="6" max="6" width="14.5546875" customWidth="1"/>
  </cols>
  <sheetData>
    <row r="1" spans="1:6" x14ac:dyDescent="0.3">
      <c r="A1" s="275" t="s">
        <v>59</v>
      </c>
      <c r="B1" s="275"/>
    </row>
    <row r="2" spans="1:6" ht="15" thickBot="1" x14ac:dyDescent="0.35"/>
    <row r="3" spans="1:6" ht="15" thickBot="1" x14ac:dyDescent="0.35">
      <c r="A3" s="15" t="s">
        <v>60</v>
      </c>
      <c r="B3" s="16">
        <f>'2020-2021 Current Account'!F10</f>
        <v>10768.39</v>
      </c>
      <c r="C3" s="24"/>
      <c r="D3" s="24"/>
      <c r="E3" s="24"/>
      <c r="F3" s="24"/>
    </row>
    <row r="4" spans="1:6" x14ac:dyDescent="0.3">
      <c r="A4" s="17"/>
      <c r="B4" s="18" t="s">
        <v>61</v>
      </c>
      <c r="C4" s="18" t="s">
        <v>62</v>
      </c>
      <c r="D4" s="50"/>
      <c r="E4" s="50" t="s">
        <v>63</v>
      </c>
    </row>
    <row r="5" spans="1:6" x14ac:dyDescent="0.3">
      <c r="A5" s="19" t="s">
        <v>53</v>
      </c>
      <c r="B5" s="20"/>
      <c r="C5" s="20"/>
      <c r="D5" s="21"/>
      <c r="E5" s="21"/>
    </row>
    <row r="6" spans="1:6" x14ac:dyDescent="0.3">
      <c r="A6" s="22" t="s">
        <v>64</v>
      </c>
      <c r="B6" s="23">
        <f>HLOOKUP($A6,Account_table,2,FALSE)</f>
        <v>0</v>
      </c>
      <c r="C6" s="23">
        <f>HLOOKUP($A6,Account_table,3,FALSE)</f>
        <v>0</v>
      </c>
      <c r="D6" s="21"/>
      <c r="E6" s="21">
        <v>0</v>
      </c>
    </row>
    <row r="7" spans="1:6" x14ac:dyDescent="0.3">
      <c r="A7" s="22" t="str">
        <f>Report!A21</f>
        <v>College Current</v>
      </c>
      <c r="B7" s="23">
        <f>HLOOKUP($A7,Account_table,2,FALSE)</f>
        <v>0</v>
      </c>
      <c r="C7" s="23">
        <v>13500</v>
      </c>
      <c r="D7" s="21"/>
      <c r="E7" s="21">
        <v>13750</v>
      </c>
    </row>
    <row r="8" spans="1:6" x14ac:dyDescent="0.3">
      <c r="A8" s="22" t="s">
        <v>5</v>
      </c>
      <c r="B8" s="23">
        <f>HLOOKUP($A8,Account_table,2,FALSE)</f>
        <v>10</v>
      </c>
      <c r="C8" s="23">
        <v>3600</v>
      </c>
      <c r="D8" s="21"/>
      <c r="E8" s="21">
        <v>3600</v>
      </c>
    </row>
    <row r="9" spans="1:6" x14ac:dyDescent="0.3">
      <c r="A9" s="22" t="str">
        <f>Report!A23</f>
        <v>Equipment hire</v>
      </c>
      <c r="B9" s="23">
        <f>HLOOKUP($A9,Account_table,2,FALSE)</f>
        <v>0</v>
      </c>
      <c r="C9" s="23">
        <f>HLOOKUP($A9,Account_table,3,FALSE)</f>
        <v>3500</v>
      </c>
      <c r="D9" s="21"/>
      <c r="E9" s="21">
        <v>5500</v>
      </c>
    </row>
    <row r="10" spans="1:6" x14ac:dyDescent="0.3">
      <c r="A10" s="22" t="str">
        <f>Report!A24</f>
        <v>Sponsorship</v>
      </c>
      <c r="B10" s="23">
        <f>HLOOKUP($A10,Account_table,2,FALSE)</f>
        <v>0</v>
      </c>
      <c r="C10" s="23">
        <f>HLOOKUP($A10,Account_table,3,FALSE)</f>
        <v>5000</v>
      </c>
      <c r="D10" s="21"/>
      <c r="E10" s="21">
        <v>5000</v>
      </c>
    </row>
    <row r="11" spans="1:6" x14ac:dyDescent="0.3">
      <c r="A11" s="22"/>
      <c r="B11" s="23"/>
      <c r="C11" s="23"/>
      <c r="D11" s="21"/>
      <c r="E11" s="21"/>
    </row>
    <row r="12" spans="1:6" x14ac:dyDescent="0.3">
      <c r="A12" s="19" t="s">
        <v>54</v>
      </c>
      <c r="B12" s="25">
        <f>SUM(B6:B10)</f>
        <v>10</v>
      </c>
      <c r="C12" s="25">
        <f>SUM(C6:C10)</f>
        <v>25600</v>
      </c>
      <c r="D12" s="26"/>
      <c r="E12" s="26">
        <f>SUM(E6:E10)</f>
        <v>27850</v>
      </c>
    </row>
    <row r="13" spans="1:6" x14ac:dyDescent="0.3">
      <c r="A13" s="22"/>
      <c r="B13" s="23"/>
      <c r="C13" s="27"/>
      <c r="D13" s="21"/>
      <c r="E13" s="21"/>
    </row>
    <row r="14" spans="1:6" x14ac:dyDescent="0.3">
      <c r="A14" s="19" t="s">
        <v>56</v>
      </c>
      <c r="B14" s="23"/>
      <c r="C14" s="27"/>
      <c r="D14" s="21"/>
      <c r="E14" s="21"/>
    </row>
    <row r="15" spans="1:6" x14ac:dyDescent="0.3">
      <c r="A15" s="22" t="str">
        <f>Report!A29</f>
        <v>Bank charges</v>
      </c>
      <c r="B15" s="23">
        <f t="shared" ref="B15:B30" si="0">HLOOKUP($A15,Account_table,2,FALSE)</f>
        <v>6</v>
      </c>
      <c r="C15" s="23">
        <f t="shared" ref="C15:C30" si="1">HLOOKUP($A15,Account_table,3,FALSE)</f>
        <v>72</v>
      </c>
      <c r="D15" s="21"/>
      <c r="E15" s="21">
        <v>72</v>
      </c>
    </row>
    <row r="16" spans="1:6" x14ac:dyDescent="0.3">
      <c r="A16" s="22" t="str">
        <f>Report!A30</f>
        <v>Insurance</v>
      </c>
      <c r="B16" s="23">
        <f t="shared" si="0"/>
        <v>0</v>
      </c>
      <c r="C16" s="23">
        <f>HLOOKUP($A16,Account_table,3,FALSE)</f>
        <v>3800</v>
      </c>
      <c r="D16" s="21"/>
      <c r="E16" s="21">
        <v>3800</v>
      </c>
    </row>
    <row r="17" spans="1:5" x14ac:dyDescent="0.3">
      <c r="A17" s="22" t="str">
        <f>Report!A31</f>
        <v>Membership</v>
      </c>
      <c r="B17" s="23">
        <f t="shared" si="0"/>
        <v>0</v>
      </c>
      <c r="C17" s="23">
        <f t="shared" si="1"/>
        <v>1600</v>
      </c>
      <c r="D17" s="21"/>
      <c r="E17" s="21">
        <v>1600</v>
      </c>
    </row>
    <row r="18" spans="1:5" x14ac:dyDescent="0.3">
      <c r="A18" s="22" t="str">
        <f>Report!A32</f>
        <v>Maintenance and Boat Refurb</v>
      </c>
      <c r="B18" s="23">
        <f t="shared" si="0"/>
        <v>5560</v>
      </c>
      <c r="C18" s="23">
        <f t="shared" si="1"/>
        <v>6250</v>
      </c>
      <c r="D18" s="21"/>
      <c r="E18" s="21">
        <v>6250</v>
      </c>
    </row>
    <row r="19" spans="1:5" x14ac:dyDescent="0.3">
      <c r="A19" s="22" t="str">
        <f>Report!A33</f>
        <v>Race entry</v>
      </c>
      <c r="B19" s="23">
        <f t="shared" si="0"/>
        <v>0</v>
      </c>
      <c r="C19" s="23">
        <f t="shared" si="1"/>
        <v>5000</v>
      </c>
      <c r="D19" s="21"/>
      <c r="E19" s="21">
        <v>5000</v>
      </c>
    </row>
    <row r="20" spans="1:5" x14ac:dyDescent="0.3">
      <c r="A20" s="22" t="str">
        <f>Report!A34</f>
        <v>Transport</v>
      </c>
      <c r="B20" s="23">
        <f t="shared" si="0"/>
        <v>0</v>
      </c>
      <c r="C20" s="23">
        <v>200</v>
      </c>
      <c r="D20" s="21"/>
      <c r="E20" s="21">
        <v>200</v>
      </c>
    </row>
    <row r="21" spans="1:5" x14ac:dyDescent="0.3">
      <c r="A21" s="22" t="str">
        <f>Report!A35</f>
        <v>Training camp</v>
      </c>
      <c r="B21" s="23">
        <f t="shared" si="0"/>
        <v>0</v>
      </c>
      <c r="C21" s="23">
        <f t="shared" si="1"/>
        <v>1000</v>
      </c>
      <c r="D21" s="21"/>
      <c r="E21" s="21">
        <v>3575</v>
      </c>
    </row>
    <row r="22" spans="1:5" x14ac:dyDescent="0.3">
      <c r="A22" s="22" t="str">
        <f>Report!A36</f>
        <v>Training</v>
      </c>
      <c r="B22" s="23">
        <f t="shared" si="0"/>
        <v>0</v>
      </c>
      <c r="C22" s="23">
        <f t="shared" si="1"/>
        <v>1000</v>
      </c>
      <c r="D22" s="21"/>
      <c r="E22" s="21">
        <v>1000</v>
      </c>
    </row>
    <row r="23" spans="1:5" x14ac:dyDescent="0.3">
      <c r="A23" s="22" t="str">
        <f>Report!A37</f>
        <v>Coaching</v>
      </c>
      <c r="B23" s="23">
        <f t="shared" si="0"/>
        <v>0</v>
      </c>
      <c r="C23" s="23">
        <f t="shared" si="1"/>
        <v>6500</v>
      </c>
      <c r="D23" s="21"/>
      <c r="E23" s="21">
        <v>6500</v>
      </c>
    </row>
    <row r="24" spans="1:5" x14ac:dyDescent="0.3">
      <c r="A24" s="22" t="str">
        <f>Report!A38</f>
        <v>Fines</v>
      </c>
      <c r="B24" s="23">
        <f t="shared" si="0"/>
        <v>0</v>
      </c>
      <c r="C24" s="23">
        <f t="shared" si="1"/>
        <v>300</v>
      </c>
      <c r="D24" s="21"/>
      <c r="E24" s="21">
        <v>300</v>
      </c>
    </row>
    <row r="25" spans="1:5" x14ac:dyDescent="0.3">
      <c r="A25" s="22" t="str">
        <f>Report!A39</f>
        <v>Ents</v>
      </c>
      <c r="B25" s="23">
        <f t="shared" si="0"/>
        <v>0</v>
      </c>
      <c r="C25" s="23">
        <f t="shared" si="1"/>
        <v>200</v>
      </c>
      <c r="D25" s="21"/>
      <c r="E25" s="21">
        <v>200</v>
      </c>
    </row>
    <row r="26" spans="1:5" x14ac:dyDescent="0.3">
      <c r="A26" s="22" t="str">
        <f>Report!A40</f>
        <v>Freshers/BBQ</v>
      </c>
      <c r="B26" s="23">
        <f t="shared" si="0"/>
        <v>0</v>
      </c>
      <c r="C26" s="23">
        <f t="shared" si="1"/>
        <v>450</v>
      </c>
      <c r="D26" s="21"/>
      <c r="E26" s="21">
        <v>450</v>
      </c>
    </row>
    <row r="27" spans="1:5" x14ac:dyDescent="0.3">
      <c r="A27" s="22" t="str">
        <f>Report!A41</f>
        <v>Misc</v>
      </c>
      <c r="B27" s="23">
        <f t="shared" si="0"/>
        <v>0</v>
      </c>
      <c r="C27" s="23">
        <f t="shared" si="1"/>
        <v>325</v>
      </c>
      <c r="D27" s="21"/>
      <c r="E27" s="21">
        <v>325</v>
      </c>
    </row>
    <row r="28" spans="1:5" x14ac:dyDescent="0.3">
      <c r="A28" s="22" t="str">
        <f>Report!A42</f>
        <v>Signage</v>
      </c>
      <c r="B28" s="23">
        <f t="shared" si="0"/>
        <v>0</v>
      </c>
      <c r="C28" s="23">
        <v>350</v>
      </c>
      <c r="D28" s="21"/>
      <c r="E28" s="21">
        <v>350</v>
      </c>
    </row>
    <row r="29" spans="1:5" x14ac:dyDescent="0.3">
      <c r="A29" s="22" t="str">
        <f>Report!A43</f>
        <v>Kit</v>
      </c>
      <c r="B29" s="23">
        <f t="shared" si="0"/>
        <v>0</v>
      </c>
      <c r="C29" s="23">
        <f t="shared" si="1"/>
        <v>500</v>
      </c>
      <c r="D29" s="21"/>
      <c r="E29" s="21">
        <v>0</v>
      </c>
    </row>
    <row r="30" spans="1:5" x14ac:dyDescent="0.3">
      <c r="A30" s="22" t="str">
        <f>Report!A44</f>
        <v>Contingency</v>
      </c>
      <c r="B30" s="23">
        <f t="shared" si="0"/>
        <v>0</v>
      </c>
      <c r="C30" s="23">
        <f t="shared" si="1"/>
        <v>500</v>
      </c>
      <c r="D30" s="21"/>
      <c r="E30" s="21">
        <v>500</v>
      </c>
    </row>
    <row r="31" spans="1:5" x14ac:dyDescent="0.3">
      <c r="A31" s="22"/>
      <c r="B31" s="23"/>
      <c r="C31" s="23"/>
      <c r="D31" s="21"/>
      <c r="E31" s="21"/>
    </row>
    <row r="32" spans="1:5" x14ac:dyDescent="0.3">
      <c r="A32" s="19" t="str">
        <f>Report!A46</f>
        <v>Total</v>
      </c>
      <c r="B32" s="25">
        <f>SUM(B15:B30)</f>
        <v>5566</v>
      </c>
      <c r="C32" s="25">
        <f>SUM(C15:C30)</f>
        <v>28047</v>
      </c>
      <c r="D32" s="26"/>
      <c r="E32" s="26">
        <f>SUM(E15:E30)</f>
        <v>30122</v>
      </c>
    </row>
    <row r="33" spans="1:6" x14ac:dyDescent="0.3">
      <c r="A33" s="22"/>
      <c r="B33" s="23"/>
      <c r="C33" s="23"/>
      <c r="D33" s="26"/>
      <c r="E33" s="57"/>
    </row>
    <row r="34" spans="1:6" ht="15" thickBot="1" x14ac:dyDescent="0.35">
      <c r="A34" s="28" t="s">
        <v>65</v>
      </c>
      <c r="B34" s="29">
        <f>B12-B32</f>
        <v>-5556</v>
      </c>
      <c r="C34" s="29">
        <f>C12-C32</f>
        <v>-2447</v>
      </c>
      <c r="D34" s="55"/>
      <c r="E34" s="55">
        <f>E12-E32</f>
        <v>-2272</v>
      </c>
    </row>
    <row r="35" spans="1:6" ht="15" thickBot="1" x14ac:dyDescent="0.35">
      <c r="A35" s="33" t="s">
        <v>66</v>
      </c>
      <c r="B35" s="34"/>
      <c r="C35" s="32"/>
      <c r="D35" s="32"/>
      <c r="E35" s="32"/>
      <c r="F35" s="32"/>
    </row>
    <row r="37" spans="1:6" x14ac:dyDescent="0.3">
      <c r="A37" s="275" t="s">
        <v>67</v>
      </c>
      <c r="B37" s="275"/>
    </row>
    <row r="38" spans="1:6" ht="15" thickBot="1" x14ac:dyDescent="0.35"/>
    <row r="39" spans="1:6" ht="15" thickBot="1" x14ac:dyDescent="0.35">
      <c r="A39" s="37" t="s">
        <v>60</v>
      </c>
      <c r="B39" s="38">
        <f>'2020-2021 Current Account'!G10</f>
        <v>113147.17</v>
      </c>
    </row>
    <row r="40" spans="1:6" x14ac:dyDescent="0.3">
      <c r="A40" s="39"/>
      <c r="B40" s="40" t="s">
        <v>61</v>
      </c>
      <c r="C40" s="18" t="s">
        <v>68</v>
      </c>
      <c r="D40" s="50"/>
      <c r="E40" s="50" t="s">
        <v>69</v>
      </c>
    </row>
    <row r="41" spans="1:6" x14ac:dyDescent="0.3">
      <c r="A41" s="41" t="s">
        <v>53</v>
      </c>
      <c r="B41" s="42"/>
      <c r="D41" s="21"/>
      <c r="E41" s="51"/>
    </row>
    <row r="42" spans="1:6" x14ac:dyDescent="0.3">
      <c r="A42" s="43" t="e">
        <f>Report!#REF!</f>
        <v>#REF!</v>
      </c>
      <c r="B42" s="23" t="e">
        <f>HLOOKUP($A42,Account_table,2,FALSE)</f>
        <v>#REF!</v>
      </c>
      <c r="C42" s="23" t="e">
        <f>B42+24000</f>
        <v>#REF!</v>
      </c>
      <c r="D42" s="21"/>
      <c r="E42" s="52">
        <v>7500</v>
      </c>
    </row>
    <row r="43" spans="1:6" x14ac:dyDescent="0.3">
      <c r="A43" s="43"/>
      <c r="B43" s="44"/>
      <c r="C43" s="44"/>
      <c r="D43" s="21"/>
      <c r="E43" s="51"/>
    </row>
    <row r="44" spans="1:6" x14ac:dyDescent="0.3">
      <c r="A44" s="41" t="s">
        <v>54</v>
      </c>
      <c r="B44" s="45" t="e">
        <f>SUM(B42:B43)</f>
        <v>#REF!</v>
      </c>
      <c r="C44" s="45" t="e">
        <f>SUM(C42:C43)</f>
        <v>#REF!</v>
      </c>
      <c r="D44" s="21"/>
      <c r="E44" s="53">
        <f>SUM(E42:E42)</f>
        <v>7500</v>
      </c>
    </row>
    <row r="45" spans="1:6" x14ac:dyDescent="0.3">
      <c r="A45" s="46"/>
      <c r="B45" s="42"/>
      <c r="C45" s="42"/>
      <c r="D45" s="21"/>
      <c r="E45" s="54"/>
    </row>
    <row r="46" spans="1:6" x14ac:dyDescent="0.3">
      <c r="A46" s="41" t="s">
        <v>56</v>
      </c>
      <c r="B46" s="42"/>
      <c r="C46" s="42"/>
      <c r="D46" s="21"/>
      <c r="E46" s="51"/>
    </row>
    <row r="47" spans="1:6" x14ac:dyDescent="0.3">
      <c r="A47" s="43" t="e">
        <f>Report!#REF!</f>
        <v>#REF!</v>
      </c>
      <c r="B47" s="23" t="e">
        <f>HLOOKUP($A47,Account_table,2,FALSE)</f>
        <v>#REF!</v>
      </c>
      <c r="C47" s="23" t="e">
        <f>HLOOKUP($A47,Account_table,3,FALSE)</f>
        <v>#REF!</v>
      </c>
      <c r="D47" s="26"/>
      <c r="E47" s="51">
        <v>10000</v>
      </c>
    </row>
    <row r="48" spans="1:6" x14ac:dyDescent="0.3">
      <c r="A48" s="43" t="e">
        <f>Report!#REF!</f>
        <v>#REF!</v>
      </c>
      <c r="B48" s="23" t="e">
        <f>HLOOKUP($A48,Account_table,2,FALSE)</f>
        <v>#REF!</v>
      </c>
      <c r="C48" s="23" t="e">
        <f>HLOOKUP($A48,Account_table,3,FALSE)</f>
        <v>#REF!</v>
      </c>
      <c r="D48" s="21"/>
      <c r="E48" s="52">
        <v>25000</v>
      </c>
    </row>
    <row r="49" spans="1:6" x14ac:dyDescent="0.3">
      <c r="A49" s="43" t="e">
        <f>Report!#REF!</f>
        <v>#REF!</v>
      </c>
      <c r="B49" s="23" t="e">
        <f>HLOOKUP($A49,Account_table,2,FALSE)</f>
        <v>#REF!</v>
      </c>
      <c r="C49" s="23" t="e">
        <f>HLOOKUP($A49,Account_table,3,FALSE)</f>
        <v>#REF!</v>
      </c>
      <c r="D49" s="21"/>
      <c r="E49" s="51">
        <v>0</v>
      </c>
    </row>
    <row r="50" spans="1:6" x14ac:dyDescent="0.3">
      <c r="A50" s="43" t="e">
        <f>Report!#REF!</f>
        <v>#REF!</v>
      </c>
      <c r="B50" s="23" t="e">
        <f>HLOOKUP($A50,Account_table,2,FALSE)</f>
        <v>#REF!</v>
      </c>
      <c r="C50" s="23">
        <v>3000</v>
      </c>
      <c r="D50" s="21"/>
      <c r="E50" s="51">
        <v>2500</v>
      </c>
    </row>
    <row r="51" spans="1:6" x14ac:dyDescent="0.3">
      <c r="A51" s="43" t="e">
        <f>Report!#REF!</f>
        <v>#REF!</v>
      </c>
      <c r="B51" s="23" t="e">
        <f>HLOOKUP($A51,Account_table,2,FALSE)</f>
        <v>#REF!</v>
      </c>
      <c r="C51" s="23">
        <v>500</v>
      </c>
      <c r="D51" s="21"/>
      <c r="E51" s="52">
        <v>350</v>
      </c>
    </row>
    <row r="52" spans="1:6" x14ac:dyDescent="0.3">
      <c r="A52" s="46"/>
      <c r="B52" s="48"/>
      <c r="C52" s="47"/>
      <c r="D52" s="21"/>
      <c r="E52" s="52"/>
    </row>
    <row r="53" spans="1:6" x14ac:dyDescent="0.3">
      <c r="A53" s="41" t="s">
        <v>54</v>
      </c>
      <c r="B53" s="45" t="e">
        <f>SUM(B47:B51)</f>
        <v>#REF!</v>
      </c>
      <c r="C53" s="45" t="e">
        <f>SUM(C47:C51)</f>
        <v>#REF!</v>
      </c>
      <c r="D53" s="21"/>
      <c r="E53" s="53">
        <f>SUM(E47:E51)</f>
        <v>37850</v>
      </c>
    </row>
    <row r="54" spans="1:6" x14ac:dyDescent="0.3">
      <c r="A54" s="41"/>
      <c r="B54" s="42"/>
      <c r="C54" s="47"/>
      <c r="D54" s="21"/>
      <c r="E54" s="51"/>
    </row>
    <row r="55" spans="1:6" ht="15" thickBot="1" x14ac:dyDescent="0.35">
      <c r="A55" s="49" t="s">
        <v>65</v>
      </c>
      <c r="B55" s="29" t="e">
        <f>B44-B53</f>
        <v>#REF!</v>
      </c>
      <c r="C55" s="29" t="e">
        <f>C44-C53</f>
        <v>#REF!</v>
      </c>
      <c r="D55" s="55"/>
      <c r="E55" s="55">
        <f>E44-E53</f>
        <v>-30350</v>
      </c>
      <c r="F55" t="s">
        <v>70</v>
      </c>
    </row>
    <row r="56" spans="1:6" ht="15" thickBot="1" x14ac:dyDescent="0.35">
      <c r="A56" s="30" t="s">
        <v>71</v>
      </c>
      <c r="B56" s="31" t="e">
        <f>B39+B55</f>
        <v>#REF!</v>
      </c>
    </row>
  </sheetData>
  <mergeCells count="2">
    <mergeCell ref="A1:B1"/>
    <mergeCell ref="A37:B37"/>
  </mergeCells>
  <phoneticPr fontId="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4B6C0-FCD0-4F2A-8861-E684E6C0C5F1}">
  <sheetPr>
    <tabColor rgb="FFFFFF00"/>
  </sheetPr>
  <dimension ref="A1:F92"/>
  <sheetViews>
    <sheetView topLeftCell="A57" workbookViewId="0">
      <selection activeCell="D91" sqref="D91"/>
    </sheetView>
  </sheetViews>
  <sheetFormatPr defaultRowHeight="14.4" x14ac:dyDescent="0.3"/>
  <cols>
    <col min="1" max="1" width="15.6640625" bestFit="1" customWidth="1"/>
    <col min="2" max="2" width="24.21875" bestFit="1" customWidth="1"/>
    <col min="3" max="3" width="7.77734375" bestFit="1" customWidth="1"/>
    <col min="4" max="4" width="15.21875" bestFit="1" customWidth="1"/>
  </cols>
  <sheetData>
    <row r="1" spans="1:6" ht="19.8" x14ac:dyDescent="0.4">
      <c r="A1" s="153" t="s">
        <v>78</v>
      </c>
      <c r="B1" s="153" t="s">
        <v>79</v>
      </c>
      <c r="C1" s="154" t="s">
        <v>80</v>
      </c>
      <c r="D1" s="154" t="s">
        <v>81</v>
      </c>
      <c r="E1" s="155"/>
      <c r="F1" s="155"/>
    </row>
    <row r="2" spans="1:6" x14ac:dyDescent="0.3">
      <c r="A2" s="156" t="s">
        <v>165</v>
      </c>
      <c r="B2" s="156" t="s">
        <v>83</v>
      </c>
      <c r="C2" s="156" t="s">
        <v>166</v>
      </c>
      <c r="D2" s="158">
        <v>5</v>
      </c>
      <c r="E2" s="155"/>
      <c r="F2" s="159" t="s">
        <v>85</v>
      </c>
    </row>
    <row r="3" spans="1:6" x14ac:dyDescent="0.3">
      <c r="A3" s="156" t="s">
        <v>167</v>
      </c>
      <c r="B3" s="156" t="s">
        <v>168</v>
      </c>
      <c r="C3" s="156" t="s">
        <v>169</v>
      </c>
      <c r="D3" s="158">
        <v>5</v>
      </c>
      <c r="E3" s="155"/>
      <c r="F3" s="155" t="s">
        <v>86</v>
      </c>
    </row>
    <row r="4" spans="1:6" x14ac:dyDescent="0.3">
      <c r="A4" s="156" t="s">
        <v>170</v>
      </c>
      <c r="B4" s="156" t="s">
        <v>171</v>
      </c>
      <c r="C4" s="156" t="s">
        <v>172</v>
      </c>
      <c r="D4" s="158">
        <v>5</v>
      </c>
      <c r="E4" s="155"/>
      <c r="F4" s="155"/>
    </row>
    <row r="5" spans="1:6" x14ac:dyDescent="0.3">
      <c r="A5" s="156" t="s">
        <v>173</v>
      </c>
      <c r="B5" s="156" t="s">
        <v>174</v>
      </c>
      <c r="C5" s="156" t="s">
        <v>175</v>
      </c>
      <c r="D5" s="158">
        <v>5</v>
      </c>
      <c r="E5" s="155"/>
      <c r="F5" s="155"/>
    </row>
    <row r="6" spans="1:6" x14ac:dyDescent="0.3">
      <c r="A6" s="156" t="s">
        <v>176</v>
      </c>
      <c r="B6" s="156" t="s">
        <v>177</v>
      </c>
      <c r="C6" s="156" t="s">
        <v>178</v>
      </c>
      <c r="D6" s="158">
        <v>5</v>
      </c>
      <c r="E6" s="155"/>
      <c r="F6" s="155"/>
    </row>
    <row r="7" spans="1:6" x14ac:dyDescent="0.3">
      <c r="A7" s="156" t="s">
        <v>179</v>
      </c>
      <c r="B7" s="156" t="s">
        <v>180</v>
      </c>
      <c r="C7" s="156" t="s">
        <v>181</v>
      </c>
      <c r="D7" s="158">
        <v>5</v>
      </c>
      <c r="E7" s="155"/>
      <c r="F7" s="155"/>
    </row>
    <row r="8" spans="1:6" x14ac:dyDescent="0.3">
      <c r="A8" s="156" t="s">
        <v>182</v>
      </c>
      <c r="B8" s="156" t="s">
        <v>183</v>
      </c>
      <c r="C8" s="156" t="s">
        <v>184</v>
      </c>
      <c r="D8" s="158">
        <v>5</v>
      </c>
      <c r="E8" s="155"/>
      <c r="F8" s="155"/>
    </row>
    <row r="9" spans="1:6" x14ac:dyDescent="0.3">
      <c r="A9" s="156" t="s">
        <v>185</v>
      </c>
      <c r="B9" s="156" t="s">
        <v>186</v>
      </c>
      <c r="C9" s="156" t="s">
        <v>187</v>
      </c>
      <c r="D9" s="158">
        <v>5</v>
      </c>
      <c r="E9" s="155"/>
      <c r="F9" s="155"/>
    </row>
    <row r="10" spans="1:6" x14ac:dyDescent="0.3">
      <c r="A10" s="156" t="s">
        <v>188</v>
      </c>
      <c r="B10" s="156" t="s">
        <v>189</v>
      </c>
      <c r="C10" s="156" t="s">
        <v>190</v>
      </c>
      <c r="D10" s="158">
        <v>5</v>
      </c>
      <c r="E10" s="155"/>
      <c r="F10" s="155"/>
    </row>
    <row r="11" spans="1:6" ht="28.8" x14ac:dyDescent="0.3">
      <c r="A11" s="156" t="s">
        <v>191</v>
      </c>
      <c r="B11" s="156" t="s">
        <v>192</v>
      </c>
      <c r="C11" s="156" t="s">
        <v>193</v>
      </c>
      <c r="D11" s="158">
        <v>5</v>
      </c>
      <c r="E11" s="155"/>
      <c r="F11" s="155"/>
    </row>
    <row r="12" spans="1:6" x14ac:dyDescent="0.3">
      <c r="A12" s="156" t="s">
        <v>194</v>
      </c>
      <c r="B12" s="156" t="s">
        <v>195</v>
      </c>
      <c r="C12" s="156" t="s">
        <v>196</v>
      </c>
      <c r="D12" s="158">
        <v>5</v>
      </c>
      <c r="E12" s="155"/>
      <c r="F12" s="155"/>
    </row>
    <row r="13" spans="1:6" x14ac:dyDescent="0.3">
      <c r="A13" s="156" t="s">
        <v>197</v>
      </c>
      <c r="B13" s="156" t="s">
        <v>198</v>
      </c>
      <c r="C13" s="156" t="s">
        <v>199</v>
      </c>
      <c r="D13" s="158">
        <v>5</v>
      </c>
      <c r="E13" s="155"/>
      <c r="F13" s="155"/>
    </row>
    <row r="14" spans="1:6" x14ac:dyDescent="0.3">
      <c r="A14" s="156" t="s">
        <v>200</v>
      </c>
      <c r="B14" s="156" t="s">
        <v>95</v>
      </c>
      <c r="C14" s="156" t="s">
        <v>96</v>
      </c>
      <c r="D14" s="158">
        <v>5</v>
      </c>
      <c r="E14" s="155"/>
      <c r="F14" s="155"/>
    </row>
    <row r="15" spans="1:6" x14ac:dyDescent="0.3">
      <c r="A15" s="156" t="s">
        <v>201</v>
      </c>
      <c r="B15" s="156" t="s">
        <v>202</v>
      </c>
      <c r="C15" s="156" t="s">
        <v>203</v>
      </c>
      <c r="D15" s="158">
        <v>5</v>
      </c>
      <c r="E15" s="155"/>
      <c r="F15" s="155"/>
    </row>
    <row r="16" spans="1:6" x14ac:dyDescent="0.3">
      <c r="A16" s="156" t="s">
        <v>204</v>
      </c>
      <c r="B16" s="156" t="s">
        <v>205</v>
      </c>
      <c r="C16" s="156" t="s">
        <v>206</v>
      </c>
      <c r="D16" s="158">
        <v>5</v>
      </c>
      <c r="E16" s="155"/>
      <c r="F16" s="155"/>
    </row>
    <row r="17" spans="1:6" x14ac:dyDescent="0.3">
      <c r="A17" s="156" t="s">
        <v>207</v>
      </c>
      <c r="B17" s="156" t="s">
        <v>208</v>
      </c>
      <c r="C17" s="156" t="s">
        <v>209</v>
      </c>
      <c r="D17" s="158">
        <v>5</v>
      </c>
      <c r="E17" s="155"/>
      <c r="F17" s="155"/>
    </row>
    <row r="18" spans="1:6" ht="28.8" x14ac:dyDescent="0.3">
      <c r="A18" s="156" t="s">
        <v>210</v>
      </c>
      <c r="B18" s="156" t="s">
        <v>211</v>
      </c>
      <c r="C18" s="156" t="s">
        <v>212</v>
      </c>
      <c r="D18" s="158">
        <v>5</v>
      </c>
      <c r="E18" s="155"/>
      <c r="F18" s="155"/>
    </row>
    <row r="19" spans="1:6" x14ac:dyDescent="0.3">
      <c r="A19" s="156" t="s">
        <v>213</v>
      </c>
      <c r="B19" s="157" t="s">
        <v>214</v>
      </c>
      <c r="C19" s="156" t="s">
        <v>215</v>
      </c>
      <c r="D19" s="158">
        <v>5</v>
      </c>
      <c r="E19" s="155"/>
      <c r="F19" s="155"/>
    </row>
    <row r="20" spans="1:6" x14ac:dyDescent="0.3">
      <c r="A20" s="156" t="s">
        <v>216</v>
      </c>
      <c r="B20" s="156" t="s">
        <v>217</v>
      </c>
      <c r="C20" s="156" t="s">
        <v>218</v>
      </c>
      <c r="D20" s="158">
        <v>5</v>
      </c>
      <c r="E20" s="155"/>
      <c r="F20" s="155"/>
    </row>
    <row r="21" spans="1:6" x14ac:dyDescent="0.3">
      <c r="A21" s="156" t="s">
        <v>219</v>
      </c>
      <c r="B21" s="156" t="s">
        <v>220</v>
      </c>
      <c r="C21" s="156" t="s">
        <v>221</v>
      </c>
      <c r="D21" s="158">
        <v>5</v>
      </c>
      <c r="E21" s="155"/>
      <c r="F21" s="155"/>
    </row>
    <row r="22" spans="1:6" x14ac:dyDescent="0.3">
      <c r="A22" s="156" t="s">
        <v>141</v>
      </c>
      <c r="B22" s="156" t="s">
        <v>101</v>
      </c>
      <c r="C22" s="156" t="s">
        <v>222</v>
      </c>
      <c r="D22" s="158">
        <v>5</v>
      </c>
      <c r="E22" s="155"/>
      <c r="F22" s="155"/>
    </row>
    <row r="23" spans="1:6" x14ac:dyDescent="0.3">
      <c r="A23" s="156" t="s">
        <v>223</v>
      </c>
      <c r="B23" s="156" t="s">
        <v>224</v>
      </c>
      <c r="C23" s="156" t="s">
        <v>225</v>
      </c>
      <c r="D23" s="158">
        <v>5</v>
      </c>
      <c r="E23" s="155"/>
      <c r="F23" s="155"/>
    </row>
    <row r="24" spans="1:6" x14ac:dyDescent="0.3">
      <c r="A24" s="156" t="s">
        <v>110</v>
      </c>
      <c r="B24" s="156" t="s">
        <v>226</v>
      </c>
      <c r="C24" s="156" t="s">
        <v>227</v>
      </c>
      <c r="D24" s="158">
        <v>5</v>
      </c>
      <c r="E24" s="155"/>
      <c r="F24" s="155"/>
    </row>
    <row r="25" spans="1:6" x14ac:dyDescent="0.3">
      <c r="A25" s="156" t="s">
        <v>228</v>
      </c>
      <c r="B25" s="156" t="s">
        <v>229</v>
      </c>
      <c r="C25" s="156" t="s">
        <v>230</v>
      </c>
      <c r="D25" s="158">
        <v>5</v>
      </c>
      <c r="E25" s="155"/>
      <c r="F25" s="155"/>
    </row>
    <row r="26" spans="1:6" x14ac:dyDescent="0.3">
      <c r="A26" s="156" t="s">
        <v>231</v>
      </c>
      <c r="B26" s="156" t="s">
        <v>232</v>
      </c>
      <c r="C26" s="156" t="s">
        <v>233</v>
      </c>
      <c r="D26" s="158">
        <v>5</v>
      </c>
      <c r="E26" s="155"/>
      <c r="F26" s="155"/>
    </row>
    <row r="27" spans="1:6" x14ac:dyDescent="0.3">
      <c r="A27" s="156" t="s">
        <v>165</v>
      </c>
      <c r="B27" s="156" t="s">
        <v>234</v>
      </c>
      <c r="C27" s="156" t="s">
        <v>235</v>
      </c>
      <c r="D27" s="158">
        <v>5</v>
      </c>
      <c r="E27" s="155"/>
      <c r="F27" s="155"/>
    </row>
    <row r="28" spans="1:6" x14ac:dyDescent="0.3">
      <c r="A28" s="156" t="s">
        <v>236</v>
      </c>
      <c r="B28" s="156" t="s">
        <v>237</v>
      </c>
      <c r="C28" s="156" t="s">
        <v>238</v>
      </c>
      <c r="D28" s="158">
        <v>5</v>
      </c>
      <c r="E28" s="155"/>
      <c r="F28" s="155"/>
    </row>
    <row r="29" spans="1:6" x14ac:dyDescent="0.3">
      <c r="A29" s="156" t="s">
        <v>239</v>
      </c>
      <c r="B29" s="156" t="s">
        <v>240</v>
      </c>
      <c r="C29" s="156" t="s">
        <v>241</v>
      </c>
      <c r="D29" s="158">
        <v>5</v>
      </c>
      <c r="E29" s="155"/>
      <c r="F29" s="155"/>
    </row>
    <row r="30" spans="1:6" x14ac:dyDescent="0.3">
      <c r="A30" s="156" t="s">
        <v>242</v>
      </c>
      <c r="B30" s="156" t="s">
        <v>243</v>
      </c>
      <c r="C30" s="156" t="s">
        <v>244</v>
      </c>
      <c r="D30" s="158">
        <v>5</v>
      </c>
      <c r="E30" s="155"/>
      <c r="F30" s="155"/>
    </row>
    <row r="31" spans="1:6" x14ac:dyDescent="0.3">
      <c r="A31" s="156" t="s">
        <v>245</v>
      </c>
      <c r="B31" s="156" t="s">
        <v>246</v>
      </c>
      <c r="C31" s="156" t="s">
        <v>247</v>
      </c>
      <c r="D31" s="158">
        <v>5</v>
      </c>
      <c r="E31" s="155"/>
      <c r="F31" s="155"/>
    </row>
    <row r="32" spans="1:6" x14ac:dyDescent="0.3">
      <c r="A32" s="156" t="s">
        <v>248</v>
      </c>
      <c r="B32" s="156" t="s">
        <v>249</v>
      </c>
      <c r="C32" s="156" t="s">
        <v>250</v>
      </c>
      <c r="D32" s="158">
        <v>5</v>
      </c>
      <c r="E32" s="155"/>
      <c r="F32" s="155"/>
    </row>
    <row r="33" spans="1:6" x14ac:dyDescent="0.3">
      <c r="A33" s="156" t="s">
        <v>251</v>
      </c>
      <c r="B33" s="156" t="s">
        <v>252</v>
      </c>
      <c r="C33" s="156" t="s">
        <v>253</v>
      </c>
      <c r="D33" s="158">
        <v>5</v>
      </c>
      <c r="E33" s="155"/>
      <c r="F33" s="155"/>
    </row>
    <row r="34" spans="1:6" x14ac:dyDescent="0.3">
      <c r="A34" s="156" t="s">
        <v>254</v>
      </c>
      <c r="B34" s="156" t="s">
        <v>255</v>
      </c>
      <c r="C34" s="156" t="s">
        <v>256</v>
      </c>
      <c r="D34" s="158">
        <v>5</v>
      </c>
      <c r="E34" s="155"/>
      <c r="F34" s="155"/>
    </row>
    <row r="35" spans="1:6" x14ac:dyDescent="0.3">
      <c r="A35" s="156" t="s">
        <v>173</v>
      </c>
      <c r="B35" s="156" t="s">
        <v>257</v>
      </c>
      <c r="C35" s="156" t="s">
        <v>258</v>
      </c>
      <c r="D35" s="158">
        <v>5</v>
      </c>
      <c r="E35" s="155"/>
      <c r="F35" s="155"/>
    </row>
    <row r="36" spans="1:6" x14ac:dyDescent="0.3">
      <c r="A36" s="156" t="s">
        <v>259</v>
      </c>
      <c r="B36" s="156" t="s">
        <v>260</v>
      </c>
      <c r="C36" s="156" t="s">
        <v>261</v>
      </c>
      <c r="D36" s="158">
        <v>5</v>
      </c>
      <c r="E36" s="155"/>
      <c r="F36" s="155"/>
    </row>
    <row r="37" spans="1:6" x14ac:dyDescent="0.3">
      <c r="A37" s="156" t="s">
        <v>262</v>
      </c>
      <c r="B37" s="156" t="s">
        <v>263</v>
      </c>
      <c r="C37" s="156" t="s">
        <v>264</v>
      </c>
      <c r="D37" s="158">
        <v>5</v>
      </c>
      <c r="E37" s="155"/>
      <c r="F37" s="155"/>
    </row>
    <row r="38" spans="1:6" x14ac:dyDescent="0.3">
      <c r="A38" s="156" t="s">
        <v>265</v>
      </c>
      <c r="B38" s="156" t="s">
        <v>266</v>
      </c>
      <c r="C38" s="156" t="s">
        <v>267</v>
      </c>
      <c r="D38" s="158">
        <v>5</v>
      </c>
      <c r="E38" s="155"/>
      <c r="F38" s="155"/>
    </row>
    <row r="39" spans="1:6" x14ac:dyDescent="0.3">
      <c r="A39" s="156" t="s">
        <v>268</v>
      </c>
      <c r="B39" s="156" t="s">
        <v>269</v>
      </c>
      <c r="C39" s="156" t="s">
        <v>270</v>
      </c>
      <c r="D39" s="158">
        <v>5</v>
      </c>
      <c r="E39" s="155"/>
      <c r="F39" s="155"/>
    </row>
    <row r="40" spans="1:6" x14ac:dyDescent="0.3">
      <c r="A40" s="156" t="s">
        <v>271</v>
      </c>
      <c r="B40" s="156" t="s">
        <v>272</v>
      </c>
      <c r="C40" s="156" t="s">
        <v>273</v>
      </c>
      <c r="D40" s="158">
        <v>5</v>
      </c>
      <c r="E40" s="155"/>
      <c r="F40" s="155"/>
    </row>
    <row r="41" spans="1:6" x14ac:dyDescent="0.3">
      <c r="A41" s="156" t="s">
        <v>274</v>
      </c>
      <c r="B41" s="156" t="s">
        <v>275</v>
      </c>
      <c r="C41" s="156" t="s">
        <v>276</v>
      </c>
      <c r="D41" s="158">
        <v>5</v>
      </c>
      <c r="E41" s="155"/>
      <c r="F41" s="155"/>
    </row>
    <row r="42" spans="1:6" x14ac:dyDescent="0.3">
      <c r="A42" s="156" t="s">
        <v>277</v>
      </c>
      <c r="B42" s="156" t="s">
        <v>278</v>
      </c>
      <c r="C42" s="156" t="s">
        <v>279</v>
      </c>
      <c r="D42" s="158">
        <v>5</v>
      </c>
      <c r="E42" s="155"/>
      <c r="F42" s="155"/>
    </row>
    <row r="43" spans="1:6" x14ac:dyDescent="0.3">
      <c r="A43" s="156" t="s">
        <v>280</v>
      </c>
      <c r="B43" s="156" t="s">
        <v>281</v>
      </c>
      <c r="C43" s="156" t="s">
        <v>282</v>
      </c>
      <c r="D43" s="158">
        <v>5</v>
      </c>
      <c r="E43" s="155"/>
      <c r="F43" s="155"/>
    </row>
    <row r="44" spans="1:6" x14ac:dyDescent="0.3">
      <c r="A44" s="156" t="s">
        <v>283</v>
      </c>
      <c r="B44" s="156" t="s">
        <v>284</v>
      </c>
      <c r="C44" s="156" t="s">
        <v>285</v>
      </c>
      <c r="D44" s="158">
        <v>5</v>
      </c>
      <c r="E44" s="155"/>
      <c r="F44" s="155"/>
    </row>
    <row r="45" spans="1:6" x14ac:dyDescent="0.3">
      <c r="A45" s="156" t="s">
        <v>286</v>
      </c>
      <c r="B45" s="156" t="s">
        <v>287</v>
      </c>
      <c r="C45" s="156" t="s">
        <v>288</v>
      </c>
      <c r="D45" s="158">
        <v>5</v>
      </c>
      <c r="E45" s="155"/>
      <c r="F45" s="155"/>
    </row>
    <row r="46" spans="1:6" x14ac:dyDescent="0.3">
      <c r="A46" s="156" t="s">
        <v>289</v>
      </c>
      <c r="B46" s="156" t="s">
        <v>290</v>
      </c>
      <c r="C46" s="156" t="s">
        <v>291</v>
      </c>
      <c r="D46" s="158">
        <v>5</v>
      </c>
      <c r="E46" s="155"/>
      <c r="F46" s="155"/>
    </row>
    <row r="47" spans="1:6" x14ac:dyDescent="0.3">
      <c r="A47" s="156" t="s">
        <v>292</v>
      </c>
      <c r="B47" s="156" t="s">
        <v>293</v>
      </c>
      <c r="C47" s="156" t="s">
        <v>294</v>
      </c>
      <c r="D47" s="158">
        <v>5</v>
      </c>
      <c r="E47" s="155"/>
      <c r="F47" s="155"/>
    </row>
    <row r="48" spans="1:6" x14ac:dyDescent="0.3">
      <c r="A48" s="156" t="s">
        <v>295</v>
      </c>
      <c r="B48" s="156" t="s">
        <v>296</v>
      </c>
      <c r="C48" s="156" t="s">
        <v>297</v>
      </c>
      <c r="D48" s="158">
        <v>5</v>
      </c>
      <c r="E48" s="155"/>
      <c r="F48" s="155"/>
    </row>
    <row r="49" spans="1:6" x14ac:dyDescent="0.3">
      <c r="A49" s="156" t="s">
        <v>298</v>
      </c>
      <c r="B49" s="156" t="s">
        <v>299</v>
      </c>
      <c r="C49" s="156" t="s">
        <v>300</v>
      </c>
      <c r="D49" s="158">
        <v>5</v>
      </c>
      <c r="E49" s="155"/>
      <c r="F49" s="155"/>
    </row>
    <row r="50" spans="1:6" x14ac:dyDescent="0.3">
      <c r="A50" s="156" t="s">
        <v>301</v>
      </c>
      <c r="B50" s="156" t="s">
        <v>302</v>
      </c>
      <c r="C50" s="156" t="s">
        <v>303</v>
      </c>
      <c r="D50" s="158">
        <v>5</v>
      </c>
      <c r="E50" s="155"/>
      <c r="F50" s="155"/>
    </row>
    <row r="51" spans="1:6" x14ac:dyDescent="0.3">
      <c r="A51" s="156" t="s">
        <v>304</v>
      </c>
      <c r="B51" s="156" t="s">
        <v>305</v>
      </c>
      <c r="C51" s="156" t="s">
        <v>306</v>
      </c>
      <c r="D51" s="158">
        <v>5</v>
      </c>
      <c r="E51" s="155"/>
      <c r="F51" s="155"/>
    </row>
    <row r="52" spans="1:6" x14ac:dyDescent="0.3">
      <c r="A52" s="156" t="s">
        <v>307</v>
      </c>
      <c r="B52" s="156" t="s">
        <v>308</v>
      </c>
      <c r="C52" s="156" t="s">
        <v>309</v>
      </c>
      <c r="D52" s="158">
        <v>5</v>
      </c>
      <c r="E52" s="155"/>
      <c r="F52" s="155"/>
    </row>
    <row r="53" spans="1:6" x14ac:dyDescent="0.3">
      <c r="A53" s="156" t="s">
        <v>310</v>
      </c>
      <c r="B53" s="156" t="s">
        <v>311</v>
      </c>
      <c r="C53" s="156" t="s">
        <v>312</v>
      </c>
      <c r="D53" s="158">
        <v>5</v>
      </c>
      <c r="E53" s="155"/>
      <c r="F53" s="155"/>
    </row>
    <row r="54" spans="1:6" x14ac:dyDescent="0.3">
      <c r="A54" s="156" t="s">
        <v>313</v>
      </c>
      <c r="B54" s="156" t="s">
        <v>314</v>
      </c>
      <c r="C54" s="156" t="s">
        <v>315</v>
      </c>
      <c r="D54" s="158">
        <v>5</v>
      </c>
      <c r="E54" s="155"/>
      <c r="F54" s="155"/>
    </row>
    <row r="55" spans="1:6" x14ac:dyDescent="0.3">
      <c r="A55" s="156" t="s">
        <v>316</v>
      </c>
      <c r="B55" s="156" t="s">
        <v>317</v>
      </c>
      <c r="C55" s="156" t="s">
        <v>318</v>
      </c>
      <c r="D55" s="158">
        <v>5</v>
      </c>
      <c r="E55" s="155"/>
      <c r="F55" s="155"/>
    </row>
    <row r="56" spans="1:6" x14ac:dyDescent="0.3">
      <c r="A56" s="156" t="s">
        <v>319</v>
      </c>
      <c r="B56" s="156" t="s">
        <v>320</v>
      </c>
      <c r="C56" s="156" t="s">
        <v>321</v>
      </c>
      <c r="D56" s="158">
        <v>5</v>
      </c>
      <c r="E56" s="155"/>
      <c r="F56" s="155"/>
    </row>
    <row r="57" spans="1:6" x14ac:dyDescent="0.3">
      <c r="A57" s="156" t="s">
        <v>322</v>
      </c>
      <c r="B57" s="156" t="s">
        <v>323</v>
      </c>
      <c r="C57" s="156" t="s">
        <v>324</v>
      </c>
      <c r="D57" s="158">
        <v>5</v>
      </c>
      <c r="E57" s="155"/>
      <c r="F57" s="155"/>
    </row>
    <row r="58" spans="1:6" x14ac:dyDescent="0.3">
      <c r="A58" s="156" t="s">
        <v>325</v>
      </c>
      <c r="B58" s="156" t="s">
        <v>326</v>
      </c>
      <c r="C58" s="156" t="s">
        <v>327</v>
      </c>
      <c r="D58" s="158">
        <v>5</v>
      </c>
      <c r="E58" s="155"/>
      <c r="F58" s="155"/>
    </row>
    <row r="59" spans="1:6" x14ac:dyDescent="0.3">
      <c r="A59" s="156" t="s">
        <v>328</v>
      </c>
      <c r="B59" s="156" t="s">
        <v>329</v>
      </c>
      <c r="C59" s="156" t="s">
        <v>330</v>
      </c>
      <c r="D59" s="158">
        <v>5</v>
      </c>
      <c r="E59" s="155"/>
      <c r="F59" s="155"/>
    </row>
    <row r="60" spans="1:6" x14ac:dyDescent="0.3">
      <c r="A60" s="156" t="s">
        <v>331</v>
      </c>
      <c r="B60" s="156" t="s">
        <v>332</v>
      </c>
      <c r="C60" s="156" t="s">
        <v>333</v>
      </c>
      <c r="D60" s="158">
        <v>5</v>
      </c>
      <c r="E60" s="155"/>
      <c r="F60" s="155"/>
    </row>
    <row r="61" spans="1:6" x14ac:dyDescent="0.3">
      <c r="A61" s="156" t="s">
        <v>334</v>
      </c>
      <c r="B61" s="156" t="s">
        <v>335</v>
      </c>
      <c r="C61" s="156" t="s">
        <v>336</v>
      </c>
      <c r="D61" s="158">
        <v>5</v>
      </c>
      <c r="E61" s="155"/>
      <c r="F61" s="155"/>
    </row>
    <row r="62" spans="1:6" x14ac:dyDescent="0.3">
      <c r="A62" s="156" t="s">
        <v>337</v>
      </c>
      <c r="B62" s="156" t="s">
        <v>338</v>
      </c>
      <c r="C62" s="156" t="s">
        <v>339</v>
      </c>
      <c r="D62" s="158">
        <v>5</v>
      </c>
      <c r="E62" s="155"/>
      <c r="F62" s="155"/>
    </row>
    <row r="63" spans="1:6" x14ac:dyDescent="0.3">
      <c r="A63" s="160" t="s">
        <v>82</v>
      </c>
      <c r="B63" s="160" t="s">
        <v>83</v>
      </c>
      <c r="C63" s="160" t="s">
        <v>84</v>
      </c>
      <c r="D63" s="161">
        <v>12.5</v>
      </c>
      <c r="E63" s="155"/>
      <c r="F63" s="155"/>
    </row>
    <row r="64" spans="1:6" x14ac:dyDescent="0.3">
      <c r="A64" s="160" t="s">
        <v>340</v>
      </c>
      <c r="B64" s="160" t="s">
        <v>87</v>
      </c>
      <c r="C64" s="160" t="s">
        <v>88</v>
      </c>
      <c r="D64" s="161">
        <v>12.5</v>
      </c>
      <c r="E64" s="155"/>
      <c r="F64" s="155"/>
    </row>
    <row r="65" spans="1:6" x14ac:dyDescent="0.3">
      <c r="A65" s="160" t="s">
        <v>89</v>
      </c>
      <c r="B65" s="160" t="s">
        <v>90</v>
      </c>
      <c r="C65" s="160" t="s">
        <v>91</v>
      </c>
      <c r="D65" s="161">
        <v>12.5</v>
      </c>
      <c r="E65" s="155"/>
      <c r="F65" s="155"/>
    </row>
    <row r="66" spans="1:6" x14ac:dyDescent="0.3">
      <c r="A66" s="160" t="s">
        <v>92</v>
      </c>
      <c r="B66" s="160" t="s">
        <v>93</v>
      </c>
      <c r="C66" s="160" t="s">
        <v>94</v>
      </c>
      <c r="D66" s="161">
        <v>12.5</v>
      </c>
      <c r="E66" s="155"/>
      <c r="F66" s="155"/>
    </row>
    <row r="67" spans="1:6" x14ac:dyDescent="0.3">
      <c r="A67" s="160" t="s">
        <v>125</v>
      </c>
      <c r="B67" s="160" t="s">
        <v>126</v>
      </c>
      <c r="C67" s="160" t="s">
        <v>127</v>
      </c>
      <c r="D67" s="161">
        <v>12.5</v>
      </c>
      <c r="E67" s="155"/>
      <c r="F67" s="155"/>
    </row>
    <row r="68" spans="1:6" x14ac:dyDescent="0.3">
      <c r="A68" s="160" t="s">
        <v>97</v>
      </c>
      <c r="B68" s="160" t="s">
        <v>98</v>
      </c>
      <c r="C68" s="160" t="s">
        <v>99</v>
      </c>
      <c r="D68" s="161">
        <v>12.5</v>
      </c>
      <c r="E68" s="155"/>
      <c r="F68" s="155"/>
    </row>
    <row r="69" spans="1:6" x14ac:dyDescent="0.3">
      <c r="A69" s="160" t="s">
        <v>150</v>
      </c>
      <c r="B69" s="160" t="s">
        <v>151</v>
      </c>
      <c r="C69" s="160" t="s">
        <v>152</v>
      </c>
      <c r="D69" s="161">
        <v>12.5</v>
      </c>
      <c r="E69" s="155"/>
      <c r="F69" s="155"/>
    </row>
    <row r="70" spans="1:6" x14ac:dyDescent="0.3">
      <c r="A70" s="160" t="s">
        <v>128</v>
      </c>
      <c r="B70" s="160" t="s">
        <v>101</v>
      </c>
      <c r="C70" s="160" t="s">
        <v>129</v>
      </c>
      <c r="D70" s="161">
        <v>12.5</v>
      </c>
      <c r="E70" s="155"/>
      <c r="F70" s="155"/>
    </row>
    <row r="71" spans="1:6" x14ac:dyDescent="0.3">
      <c r="A71" s="160" t="s">
        <v>130</v>
      </c>
      <c r="B71" s="160" t="s">
        <v>341</v>
      </c>
      <c r="C71" s="160" t="s">
        <v>131</v>
      </c>
      <c r="D71" s="161">
        <v>12.5</v>
      </c>
      <c r="E71" s="155"/>
      <c r="F71" s="155"/>
    </row>
    <row r="72" spans="1:6" x14ac:dyDescent="0.3">
      <c r="A72" s="160" t="s">
        <v>132</v>
      </c>
      <c r="B72" s="160" t="s">
        <v>133</v>
      </c>
      <c r="C72" s="160" t="s">
        <v>134</v>
      </c>
      <c r="D72" s="161">
        <v>12.5</v>
      </c>
      <c r="E72" s="155"/>
      <c r="F72" s="155"/>
    </row>
    <row r="73" spans="1:6" x14ac:dyDescent="0.3">
      <c r="A73" s="160" t="s">
        <v>135</v>
      </c>
      <c r="B73" s="160" t="s">
        <v>136</v>
      </c>
      <c r="C73" s="160" t="s">
        <v>137</v>
      </c>
      <c r="D73" s="161">
        <v>12.5</v>
      </c>
      <c r="E73" s="155"/>
      <c r="F73" s="155"/>
    </row>
    <row r="74" spans="1:6" x14ac:dyDescent="0.3">
      <c r="A74" s="160" t="s">
        <v>102</v>
      </c>
      <c r="B74" s="160" t="s">
        <v>103</v>
      </c>
      <c r="C74" s="160" t="s">
        <v>104</v>
      </c>
      <c r="D74" s="161">
        <v>12.5</v>
      </c>
      <c r="E74" s="155"/>
      <c r="F74" s="155"/>
    </row>
    <row r="75" spans="1:6" x14ac:dyDescent="0.3">
      <c r="A75" s="160" t="s">
        <v>342</v>
      </c>
      <c r="B75" s="160" t="s">
        <v>343</v>
      </c>
      <c r="C75" s="160" t="s">
        <v>344</v>
      </c>
      <c r="D75" s="161">
        <v>12.5</v>
      </c>
      <c r="E75" s="155"/>
      <c r="F75" s="155"/>
    </row>
    <row r="76" spans="1:6" x14ac:dyDescent="0.3">
      <c r="A76" s="160" t="s">
        <v>105</v>
      </c>
      <c r="B76" s="160" t="s">
        <v>106</v>
      </c>
      <c r="C76" s="160" t="s">
        <v>107</v>
      </c>
      <c r="D76" s="161">
        <v>12.5</v>
      </c>
      <c r="E76" s="155"/>
      <c r="F76" s="155"/>
    </row>
    <row r="77" spans="1:6" x14ac:dyDescent="0.3">
      <c r="A77" s="160" t="s">
        <v>100</v>
      </c>
      <c r="B77" s="160" t="s">
        <v>108</v>
      </c>
      <c r="C77" s="160" t="s">
        <v>109</v>
      </c>
      <c r="D77" s="161">
        <v>12.5</v>
      </c>
      <c r="E77" s="155"/>
      <c r="F77" s="155"/>
    </row>
    <row r="78" spans="1:6" x14ac:dyDescent="0.3">
      <c r="A78" s="160" t="s">
        <v>110</v>
      </c>
      <c r="B78" s="160" t="s">
        <v>111</v>
      </c>
      <c r="C78" s="160" t="s">
        <v>112</v>
      </c>
      <c r="D78" s="161">
        <v>12.5</v>
      </c>
      <c r="E78" s="155"/>
      <c r="F78" s="155"/>
    </row>
    <row r="79" spans="1:6" x14ac:dyDescent="0.3">
      <c r="A79" s="160" t="s">
        <v>113</v>
      </c>
      <c r="B79" s="160" t="s">
        <v>114</v>
      </c>
      <c r="C79" s="160" t="s">
        <v>115</v>
      </c>
      <c r="D79" s="161">
        <v>12.5</v>
      </c>
      <c r="E79" s="155"/>
      <c r="F79" s="155"/>
    </row>
    <row r="80" spans="1:6" x14ac:dyDescent="0.3">
      <c r="A80" s="160" t="s">
        <v>116</v>
      </c>
      <c r="B80" s="160" t="s">
        <v>117</v>
      </c>
      <c r="C80" s="160" t="s">
        <v>118</v>
      </c>
      <c r="D80" s="161">
        <v>12.5</v>
      </c>
      <c r="E80" s="155"/>
      <c r="F80" s="155"/>
    </row>
    <row r="81" spans="1:6" x14ac:dyDescent="0.3">
      <c r="A81" s="160" t="s">
        <v>153</v>
      </c>
      <c r="B81" s="160" t="s">
        <v>154</v>
      </c>
      <c r="C81" s="160" t="s">
        <v>155</v>
      </c>
      <c r="D81" s="161">
        <v>12.5</v>
      </c>
      <c r="E81" s="155"/>
      <c r="F81" s="155"/>
    </row>
    <row r="82" spans="1:6" x14ac:dyDescent="0.3">
      <c r="A82" s="160" t="s">
        <v>119</v>
      </c>
      <c r="B82" s="160" t="s">
        <v>120</v>
      </c>
      <c r="C82" s="160" t="s">
        <v>121</v>
      </c>
      <c r="D82" s="161">
        <v>12.5</v>
      </c>
      <c r="E82" s="155"/>
      <c r="F82" s="155"/>
    </row>
    <row r="83" spans="1:6" x14ac:dyDescent="0.3">
      <c r="A83" s="160" t="s">
        <v>138</v>
      </c>
      <c r="B83" s="160" t="s">
        <v>139</v>
      </c>
      <c r="C83" s="160" t="s">
        <v>140</v>
      </c>
      <c r="D83" s="161">
        <v>12.5</v>
      </c>
      <c r="E83" s="155"/>
      <c r="F83" s="155"/>
    </row>
    <row r="84" spans="1:6" x14ac:dyDescent="0.3">
      <c r="A84" s="160" t="s">
        <v>345</v>
      </c>
      <c r="B84" s="160" t="s">
        <v>346</v>
      </c>
      <c r="C84" s="160" t="s">
        <v>347</v>
      </c>
      <c r="D84" s="161">
        <v>12.5</v>
      </c>
      <c r="E84" s="155"/>
      <c r="F84" s="155"/>
    </row>
    <row r="85" spans="1:6" x14ac:dyDescent="0.3">
      <c r="A85" s="160" t="s">
        <v>141</v>
      </c>
      <c r="B85" s="160" t="s">
        <v>142</v>
      </c>
      <c r="C85" s="160" t="s">
        <v>143</v>
      </c>
      <c r="D85" s="161">
        <v>12.5</v>
      </c>
      <c r="E85" s="155"/>
      <c r="F85" s="155"/>
    </row>
    <row r="86" spans="1:6" x14ac:dyDescent="0.3">
      <c r="A86" s="160" t="s">
        <v>122</v>
      </c>
      <c r="B86" s="160" t="s">
        <v>123</v>
      </c>
      <c r="C86" s="160" t="s">
        <v>124</v>
      </c>
      <c r="D86" s="161">
        <v>12.5</v>
      </c>
      <c r="E86" s="155"/>
      <c r="F86" s="155"/>
    </row>
    <row r="87" spans="1:6" x14ac:dyDescent="0.3">
      <c r="A87" s="160" t="s">
        <v>144</v>
      </c>
      <c r="B87" s="160" t="s">
        <v>145</v>
      </c>
      <c r="C87" s="160" t="s">
        <v>146</v>
      </c>
      <c r="D87" s="161">
        <v>12.5</v>
      </c>
      <c r="E87" s="155"/>
      <c r="F87" s="155"/>
    </row>
    <row r="88" spans="1:6" x14ac:dyDescent="0.3">
      <c r="A88" s="160" t="s">
        <v>348</v>
      </c>
      <c r="B88" s="160" t="s">
        <v>156</v>
      </c>
      <c r="C88" s="160" t="s">
        <v>157</v>
      </c>
      <c r="D88" s="161">
        <v>12.5</v>
      </c>
      <c r="E88" s="155"/>
      <c r="F88" s="155"/>
    </row>
    <row r="89" spans="1:6" x14ac:dyDescent="0.3">
      <c r="A89" s="160" t="s">
        <v>147</v>
      </c>
      <c r="B89" s="160" t="s">
        <v>148</v>
      </c>
      <c r="C89" s="160" t="s">
        <v>149</v>
      </c>
      <c r="D89" s="161">
        <v>12.5</v>
      </c>
      <c r="E89" s="155"/>
      <c r="F89" s="155"/>
    </row>
    <row r="90" spans="1:6" x14ac:dyDescent="0.3">
      <c r="A90" s="155"/>
      <c r="B90" s="155"/>
      <c r="C90" s="155"/>
      <c r="D90" s="155"/>
      <c r="E90" s="155"/>
      <c r="F90" s="155"/>
    </row>
    <row r="91" spans="1:6" x14ac:dyDescent="0.3">
      <c r="A91" s="155"/>
      <c r="B91" s="155"/>
      <c r="C91" s="162" t="s">
        <v>54</v>
      </c>
      <c r="D91" s="161">
        <f>SUM(D2:D90)</f>
        <v>642.5</v>
      </c>
      <c r="E91" s="155"/>
      <c r="F91" s="155"/>
    </row>
    <row r="92" spans="1:6" x14ac:dyDescent="0.3">
      <c r="A92" s="155"/>
      <c r="B92" s="155"/>
      <c r="C92" s="155"/>
      <c r="D92" s="155"/>
      <c r="E92" s="155"/>
      <c r="F92" s="15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2BC7F2-EA2E-40D1-99C2-DCB37DDE36E6}">
  <sheetPr>
    <tabColor rgb="FFFFFF00"/>
  </sheetPr>
  <dimension ref="A1:F58"/>
  <sheetViews>
    <sheetView topLeftCell="A25" workbookViewId="0">
      <selection activeCell="G29" sqref="G28:G29"/>
    </sheetView>
  </sheetViews>
  <sheetFormatPr defaultRowHeight="14.4" x14ac:dyDescent="0.3"/>
  <cols>
    <col min="1" max="1" width="15.6640625" bestFit="1" customWidth="1"/>
    <col min="2" max="2" width="24.21875" bestFit="1" customWidth="1"/>
    <col min="3" max="3" width="7.77734375" bestFit="1" customWidth="1"/>
    <col min="4" max="4" width="15.21875" bestFit="1" customWidth="1"/>
  </cols>
  <sheetData>
    <row r="1" spans="1:6" ht="19.8" x14ac:dyDescent="0.4">
      <c r="A1" s="153" t="s">
        <v>78</v>
      </c>
      <c r="B1" s="153" t="s">
        <v>79</v>
      </c>
      <c r="C1" s="154" t="s">
        <v>80</v>
      </c>
      <c r="D1" s="154" t="s">
        <v>81</v>
      </c>
      <c r="E1" s="155"/>
      <c r="F1" s="155"/>
    </row>
    <row r="2" spans="1:6" x14ac:dyDescent="0.3">
      <c r="A2" s="156" t="s">
        <v>165</v>
      </c>
      <c r="B2" s="156" t="s">
        <v>83</v>
      </c>
      <c r="C2" s="156" t="s">
        <v>166</v>
      </c>
      <c r="D2" s="158">
        <v>10</v>
      </c>
      <c r="E2" s="155"/>
      <c r="F2" s="159" t="s">
        <v>85</v>
      </c>
    </row>
    <row r="3" spans="1:6" x14ac:dyDescent="0.3">
      <c r="A3" s="156" t="s">
        <v>170</v>
      </c>
      <c r="B3" s="156" t="s">
        <v>171</v>
      </c>
      <c r="C3" s="156" t="s">
        <v>172</v>
      </c>
      <c r="D3" s="158">
        <v>10</v>
      </c>
      <c r="E3" s="155"/>
      <c r="F3" s="155" t="s">
        <v>86</v>
      </c>
    </row>
    <row r="4" spans="1:6" x14ac:dyDescent="0.3">
      <c r="A4" s="156" t="s">
        <v>173</v>
      </c>
      <c r="B4" s="156" t="s">
        <v>174</v>
      </c>
      <c r="C4" s="156" t="s">
        <v>175</v>
      </c>
      <c r="D4" s="158">
        <v>10</v>
      </c>
      <c r="E4" s="155"/>
      <c r="F4" s="155"/>
    </row>
    <row r="5" spans="1:6" ht="28.8" x14ac:dyDescent="0.3">
      <c r="A5" s="156" t="s">
        <v>376</v>
      </c>
      <c r="B5" s="156" t="s">
        <v>368</v>
      </c>
      <c r="C5" s="156" t="s">
        <v>375</v>
      </c>
      <c r="D5" s="158">
        <v>10</v>
      </c>
      <c r="E5" s="155"/>
      <c r="F5" s="155"/>
    </row>
    <row r="6" spans="1:6" x14ac:dyDescent="0.3">
      <c r="A6" s="156" t="s">
        <v>176</v>
      </c>
      <c r="B6" s="156" t="s">
        <v>177</v>
      </c>
      <c r="C6" s="156" t="s">
        <v>178</v>
      </c>
      <c r="D6" s="158">
        <v>10</v>
      </c>
      <c r="E6" s="155"/>
      <c r="F6" s="155"/>
    </row>
    <row r="7" spans="1:6" x14ac:dyDescent="0.3">
      <c r="A7" s="156" t="s">
        <v>369</v>
      </c>
      <c r="B7" s="156" t="s">
        <v>180</v>
      </c>
      <c r="C7" s="156" t="s">
        <v>377</v>
      </c>
      <c r="D7" s="158">
        <v>10</v>
      </c>
      <c r="E7" s="155"/>
      <c r="F7" s="155"/>
    </row>
    <row r="8" spans="1:6" x14ac:dyDescent="0.3">
      <c r="A8" s="156" t="s">
        <v>182</v>
      </c>
      <c r="B8" s="156" t="s">
        <v>183</v>
      </c>
      <c r="C8" s="156" t="s">
        <v>184</v>
      </c>
      <c r="D8" s="158">
        <v>10</v>
      </c>
      <c r="E8" s="155"/>
      <c r="F8" s="155"/>
    </row>
    <row r="9" spans="1:6" x14ac:dyDescent="0.3">
      <c r="A9" s="156" t="s">
        <v>185</v>
      </c>
      <c r="B9" s="156" t="s">
        <v>186</v>
      </c>
      <c r="C9" s="156" t="s">
        <v>187</v>
      </c>
      <c r="D9" s="158">
        <v>10</v>
      </c>
      <c r="E9" s="155"/>
      <c r="F9" s="155"/>
    </row>
    <row r="10" spans="1:6" x14ac:dyDescent="0.3">
      <c r="A10" s="156" t="s">
        <v>188</v>
      </c>
      <c r="B10" s="156" t="s">
        <v>189</v>
      </c>
      <c r="C10" s="156" t="s">
        <v>190</v>
      </c>
      <c r="D10" s="158">
        <v>10</v>
      </c>
      <c r="E10" s="155"/>
      <c r="F10" s="155"/>
    </row>
    <row r="11" spans="1:6" x14ac:dyDescent="0.3">
      <c r="A11" s="156" t="s">
        <v>370</v>
      </c>
      <c r="B11" s="156" t="s">
        <v>371</v>
      </c>
      <c r="C11" s="156" t="s">
        <v>378</v>
      </c>
      <c r="D11" s="158">
        <v>10</v>
      </c>
      <c r="E11" s="155"/>
      <c r="F11" s="155"/>
    </row>
    <row r="12" spans="1:6" x14ac:dyDescent="0.3">
      <c r="A12" s="156" t="s">
        <v>141</v>
      </c>
      <c r="B12" s="156" t="s">
        <v>101</v>
      </c>
      <c r="C12" s="156" t="s">
        <v>222</v>
      </c>
      <c r="D12" s="158">
        <v>10</v>
      </c>
      <c r="E12" s="155"/>
      <c r="F12" s="155"/>
    </row>
    <row r="13" spans="1:6" x14ac:dyDescent="0.3">
      <c r="A13" s="156" t="s">
        <v>372</v>
      </c>
      <c r="B13" s="156" t="s">
        <v>373</v>
      </c>
      <c r="C13" s="156" t="s">
        <v>379</v>
      </c>
      <c r="D13" s="158">
        <v>10</v>
      </c>
      <c r="E13" s="155"/>
      <c r="F13" s="155"/>
    </row>
    <row r="14" spans="1:6" x14ac:dyDescent="0.3">
      <c r="A14" s="156" t="s">
        <v>165</v>
      </c>
      <c r="B14" s="156" t="s">
        <v>234</v>
      </c>
      <c r="C14" s="156" t="s">
        <v>235</v>
      </c>
      <c r="D14" s="158">
        <v>10</v>
      </c>
      <c r="E14" s="155"/>
      <c r="F14" s="155"/>
    </row>
    <row r="15" spans="1:6" x14ac:dyDescent="0.3">
      <c r="A15" s="156" t="s">
        <v>239</v>
      </c>
      <c r="B15" s="156" t="s">
        <v>240</v>
      </c>
      <c r="C15" s="156" t="s">
        <v>241</v>
      </c>
      <c r="D15" s="158">
        <v>10</v>
      </c>
      <c r="E15" s="155"/>
      <c r="F15" s="155"/>
    </row>
    <row r="16" spans="1:6" x14ac:dyDescent="0.3">
      <c r="A16" s="156" t="s">
        <v>245</v>
      </c>
      <c r="B16" s="156" t="s">
        <v>246</v>
      </c>
      <c r="C16" s="156" t="s">
        <v>247</v>
      </c>
      <c r="D16" s="158">
        <v>10</v>
      </c>
      <c r="E16" s="155"/>
      <c r="F16" s="155"/>
    </row>
    <row r="17" spans="1:6" x14ac:dyDescent="0.3">
      <c r="A17" s="156" t="s">
        <v>374</v>
      </c>
      <c r="B17" s="156" t="s">
        <v>252</v>
      </c>
      <c r="C17" s="156" t="s">
        <v>380</v>
      </c>
      <c r="D17" s="158">
        <v>10</v>
      </c>
      <c r="E17" s="155"/>
      <c r="F17" s="155"/>
    </row>
    <row r="18" spans="1:6" x14ac:dyDescent="0.3">
      <c r="A18" s="156" t="s">
        <v>259</v>
      </c>
      <c r="B18" s="156" t="s">
        <v>260</v>
      </c>
      <c r="C18" s="156" t="s">
        <v>261</v>
      </c>
      <c r="D18" s="158">
        <v>10</v>
      </c>
      <c r="E18" s="155"/>
      <c r="F18" s="155"/>
    </row>
    <row r="19" spans="1:6" x14ac:dyDescent="0.3">
      <c r="A19" s="156" t="s">
        <v>262</v>
      </c>
      <c r="B19" s="156" t="s">
        <v>263</v>
      </c>
      <c r="C19" s="156" t="s">
        <v>264</v>
      </c>
      <c r="D19" s="158">
        <v>10</v>
      </c>
      <c r="E19" s="155"/>
      <c r="F19" s="155"/>
    </row>
    <row r="20" spans="1:6" x14ac:dyDescent="0.3">
      <c r="A20" s="156" t="s">
        <v>265</v>
      </c>
      <c r="B20" s="156" t="s">
        <v>266</v>
      </c>
      <c r="C20" s="156" t="s">
        <v>267</v>
      </c>
      <c r="D20" s="158">
        <v>10</v>
      </c>
      <c r="E20" s="155"/>
      <c r="F20" s="155"/>
    </row>
    <row r="21" spans="1:6" x14ac:dyDescent="0.3">
      <c r="A21" s="156" t="s">
        <v>280</v>
      </c>
      <c r="B21" s="156" t="s">
        <v>281</v>
      </c>
      <c r="C21" s="156" t="s">
        <v>282</v>
      </c>
      <c r="D21" s="158">
        <v>10</v>
      </c>
      <c r="E21" s="155"/>
      <c r="F21" s="155"/>
    </row>
    <row r="22" spans="1:6" x14ac:dyDescent="0.3">
      <c r="A22" s="156" t="s">
        <v>283</v>
      </c>
      <c r="B22" s="156" t="s">
        <v>284</v>
      </c>
      <c r="C22" s="156" t="s">
        <v>285</v>
      </c>
      <c r="D22" s="158">
        <v>10</v>
      </c>
      <c r="E22" s="155"/>
      <c r="F22" s="155"/>
    </row>
    <row r="23" spans="1:6" x14ac:dyDescent="0.3">
      <c r="A23" s="156" t="s">
        <v>289</v>
      </c>
      <c r="B23" s="156" t="s">
        <v>290</v>
      </c>
      <c r="C23" s="156" t="s">
        <v>291</v>
      </c>
      <c r="D23" s="158">
        <v>10</v>
      </c>
      <c r="E23" s="155"/>
      <c r="F23" s="155"/>
    </row>
    <row r="24" spans="1:6" x14ac:dyDescent="0.3">
      <c r="A24" s="156" t="s">
        <v>295</v>
      </c>
      <c r="B24" s="156" t="s">
        <v>296</v>
      </c>
      <c r="C24" s="156" t="s">
        <v>297</v>
      </c>
      <c r="D24" s="158">
        <v>10</v>
      </c>
      <c r="E24" s="155"/>
      <c r="F24" s="155"/>
    </row>
    <row r="25" spans="1:6" x14ac:dyDescent="0.3">
      <c r="A25" s="156" t="s">
        <v>310</v>
      </c>
      <c r="B25" s="156" t="s">
        <v>311</v>
      </c>
      <c r="C25" s="156" t="s">
        <v>312</v>
      </c>
      <c r="D25" s="158">
        <v>10</v>
      </c>
      <c r="E25" s="155"/>
      <c r="F25" s="155"/>
    </row>
    <row r="26" spans="1:6" x14ac:dyDescent="0.3">
      <c r="A26" s="156" t="s">
        <v>316</v>
      </c>
      <c r="B26" s="156" t="s">
        <v>317</v>
      </c>
      <c r="C26" s="156" t="s">
        <v>318</v>
      </c>
      <c r="D26" s="158">
        <v>10</v>
      </c>
      <c r="E26" s="155"/>
      <c r="F26" s="155"/>
    </row>
    <row r="27" spans="1:6" x14ac:dyDescent="0.3">
      <c r="A27" s="156" t="s">
        <v>325</v>
      </c>
      <c r="B27" s="156" t="s">
        <v>326</v>
      </c>
      <c r="C27" s="156" t="s">
        <v>327</v>
      </c>
      <c r="D27" s="158">
        <v>10</v>
      </c>
      <c r="E27" s="155"/>
      <c r="F27" s="155"/>
    </row>
    <row r="28" spans="1:6" x14ac:dyDescent="0.3">
      <c r="A28" s="160" t="s">
        <v>340</v>
      </c>
      <c r="B28" s="160" t="s">
        <v>87</v>
      </c>
      <c r="C28" s="160" t="s">
        <v>88</v>
      </c>
      <c r="D28" s="161">
        <v>25</v>
      </c>
      <c r="E28" s="155"/>
      <c r="F28" s="155"/>
    </row>
    <row r="29" spans="1:6" x14ac:dyDescent="0.3">
      <c r="A29" s="160" t="s">
        <v>89</v>
      </c>
      <c r="B29" s="160" t="s">
        <v>90</v>
      </c>
      <c r="C29" s="160" t="s">
        <v>91</v>
      </c>
      <c r="D29" s="161">
        <v>25</v>
      </c>
      <c r="E29" s="155"/>
      <c r="F29" s="155"/>
    </row>
    <row r="30" spans="1:6" x14ac:dyDescent="0.3">
      <c r="A30" s="160" t="s">
        <v>92</v>
      </c>
      <c r="B30" s="160" t="s">
        <v>93</v>
      </c>
      <c r="C30" s="160" t="s">
        <v>94</v>
      </c>
      <c r="D30" s="161">
        <v>25</v>
      </c>
      <c r="E30" s="155"/>
      <c r="F30" s="155"/>
    </row>
    <row r="31" spans="1:6" x14ac:dyDescent="0.3">
      <c r="A31" s="160" t="s">
        <v>348</v>
      </c>
      <c r="B31" s="160" t="s">
        <v>358</v>
      </c>
      <c r="C31" s="160" t="s">
        <v>359</v>
      </c>
      <c r="D31" s="161">
        <v>25</v>
      </c>
      <c r="E31" s="155"/>
      <c r="F31" s="155"/>
    </row>
    <row r="32" spans="1:6" x14ac:dyDescent="0.3">
      <c r="A32" s="160" t="s">
        <v>125</v>
      </c>
      <c r="B32" s="160" t="s">
        <v>126</v>
      </c>
      <c r="C32" s="160" t="s">
        <v>127</v>
      </c>
      <c r="D32" s="161">
        <v>25</v>
      </c>
      <c r="E32" s="155"/>
      <c r="F32" s="155"/>
    </row>
    <row r="33" spans="1:6" x14ac:dyDescent="0.3">
      <c r="A33" s="160" t="s">
        <v>360</v>
      </c>
      <c r="B33" s="160" t="s">
        <v>361</v>
      </c>
      <c r="C33" s="160" t="s">
        <v>381</v>
      </c>
      <c r="D33" s="161">
        <v>25</v>
      </c>
      <c r="E33" s="155"/>
      <c r="F33" s="155"/>
    </row>
    <row r="34" spans="1:6" x14ac:dyDescent="0.3">
      <c r="A34" s="160" t="s">
        <v>97</v>
      </c>
      <c r="B34" s="160" t="s">
        <v>98</v>
      </c>
      <c r="C34" s="160" t="s">
        <v>99</v>
      </c>
      <c r="D34" s="161">
        <v>25</v>
      </c>
      <c r="E34" s="155"/>
      <c r="F34" s="155"/>
    </row>
    <row r="35" spans="1:6" x14ac:dyDescent="0.3">
      <c r="A35" s="160" t="s">
        <v>219</v>
      </c>
      <c r="B35" s="160" t="s">
        <v>220</v>
      </c>
      <c r="C35" s="160" t="s">
        <v>221</v>
      </c>
      <c r="D35" s="161">
        <v>25</v>
      </c>
      <c r="E35" s="155"/>
      <c r="F35" s="155"/>
    </row>
    <row r="36" spans="1:6" x14ac:dyDescent="0.3">
      <c r="A36" s="160" t="s">
        <v>128</v>
      </c>
      <c r="B36" s="160" t="s">
        <v>101</v>
      </c>
      <c r="C36" s="160" t="s">
        <v>129</v>
      </c>
      <c r="D36" s="161">
        <v>25</v>
      </c>
      <c r="E36" s="155"/>
      <c r="F36" s="155"/>
    </row>
    <row r="37" spans="1:6" x14ac:dyDescent="0.3">
      <c r="A37" s="160" t="s">
        <v>362</v>
      </c>
      <c r="B37" s="160" t="s">
        <v>363</v>
      </c>
      <c r="C37" s="160" t="s">
        <v>382</v>
      </c>
      <c r="D37" s="161">
        <v>25</v>
      </c>
      <c r="E37" s="155"/>
      <c r="F37" s="155"/>
    </row>
    <row r="38" spans="1:6" x14ac:dyDescent="0.3">
      <c r="A38" s="160" t="s">
        <v>132</v>
      </c>
      <c r="B38" s="160" t="s">
        <v>133</v>
      </c>
      <c r="C38" s="160" t="s">
        <v>134</v>
      </c>
      <c r="D38" s="161">
        <v>25</v>
      </c>
      <c r="E38" s="155"/>
      <c r="F38" s="155"/>
    </row>
    <row r="39" spans="1:6" x14ac:dyDescent="0.3">
      <c r="A39" s="160" t="s">
        <v>364</v>
      </c>
      <c r="B39" s="160" t="s">
        <v>365</v>
      </c>
      <c r="C39" s="160" t="s">
        <v>383</v>
      </c>
      <c r="D39" s="161">
        <v>25</v>
      </c>
      <c r="E39" s="155"/>
      <c r="F39" s="155"/>
    </row>
    <row r="40" spans="1:6" x14ac:dyDescent="0.3">
      <c r="A40" s="160" t="s">
        <v>102</v>
      </c>
      <c r="B40" s="160" t="s">
        <v>103</v>
      </c>
      <c r="C40" s="160" t="s">
        <v>104</v>
      </c>
      <c r="D40" s="161">
        <v>25</v>
      </c>
      <c r="E40" s="155"/>
      <c r="F40" s="155"/>
    </row>
    <row r="41" spans="1:6" x14ac:dyDescent="0.3">
      <c r="A41" s="160" t="s">
        <v>268</v>
      </c>
      <c r="B41" s="160" t="s">
        <v>269</v>
      </c>
      <c r="C41" s="160" t="s">
        <v>270</v>
      </c>
      <c r="D41" s="161">
        <v>25</v>
      </c>
      <c r="E41" s="155"/>
      <c r="F41" s="155"/>
    </row>
    <row r="42" spans="1:6" x14ac:dyDescent="0.3">
      <c r="A42" s="160" t="s">
        <v>277</v>
      </c>
      <c r="B42" s="160" t="s">
        <v>278</v>
      </c>
      <c r="C42" s="160" t="s">
        <v>279</v>
      </c>
      <c r="D42" s="161">
        <v>25</v>
      </c>
      <c r="E42" s="155"/>
      <c r="F42" s="155"/>
    </row>
    <row r="43" spans="1:6" x14ac:dyDescent="0.3">
      <c r="A43" s="160" t="s">
        <v>334</v>
      </c>
      <c r="B43" s="160" t="s">
        <v>366</v>
      </c>
      <c r="C43" s="160" t="s">
        <v>336</v>
      </c>
      <c r="D43" s="161">
        <v>25</v>
      </c>
      <c r="E43" s="155"/>
      <c r="F43" s="155"/>
    </row>
    <row r="44" spans="1:6" x14ac:dyDescent="0.3">
      <c r="A44" s="160" t="s">
        <v>110</v>
      </c>
      <c r="B44" s="160" t="s">
        <v>111</v>
      </c>
      <c r="C44" s="160" t="s">
        <v>112</v>
      </c>
      <c r="D44" s="161">
        <v>25</v>
      </c>
      <c r="E44" s="155"/>
      <c r="F44" s="155"/>
    </row>
    <row r="45" spans="1:6" x14ac:dyDescent="0.3">
      <c r="A45" s="160" t="s">
        <v>113</v>
      </c>
      <c r="B45" s="160" t="s">
        <v>114</v>
      </c>
      <c r="C45" s="160" t="s">
        <v>115</v>
      </c>
      <c r="D45" s="161">
        <v>25</v>
      </c>
      <c r="E45" s="155"/>
      <c r="F45" s="155"/>
    </row>
    <row r="46" spans="1:6" x14ac:dyDescent="0.3">
      <c r="A46" s="160" t="s">
        <v>116</v>
      </c>
      <c r="B46" s="160" t="s">
        <v>117</v>
      </c>
      <c r="C46" s="160" t="s">
        <v>118</v>
      </c>
      <c r="D46" s="161">
        <v>25</v>
      </c>
      <c r="E46" s="155"/>
      <c r="F46" s="155"/>
    </row>
    <row r="47" spans="1:6" x14ac:dyDescent="0.3">
      <c r="A47" s="160" t="s">
        <v>153</v>
      </c>
      <c r="B47" s="160" t="s">
        <v>154</v>
      </c>
      <c r="C47" s="160" t="s">
        <v>155</v>
      </c>
      <c r="D47" s="161">
        <v>25</v>
      </c>
      <c r="E47" s="155"/>
      <c r="F47" s="155"/>
    </row>
    <row r="48" spans="1:6" x14ac:dyDescent="0.3">
      <c r="A48" s="160" t="s">
        <v>301</v>
      </c>
      <c r="B48" s="160" t="s">
        <v>302</v>
      </c>
      <c r="C48" s="160" t="s">
        <v>303</v>
      </c>
      <c r="D48" s="161">
        <v>25</v>
      </c>
      <c r="E48" s="155"/>
      <c r="F48" s="155"/>
    </row>
    <row r="49" spans="1:6" x14ac:dyDescent="0.3">
      <c r="A49" s="160" t="s">
        <v>119</v>
      </c>
      <c r="B49" s="160" t="s">
        <v>120</v>
      </c>
      <c r="C49" s="160" t="s">
        <v>121</v>
      </c>
      <c r="D49" s="161">
        <v>25</v>
      </c>
      <c r="E49" s="155"/>
      <c r="F49" s="155"/>
    </row>
    <row r="50" spans="1:6" x14ac:dyDescent="0.3">
      <c r="A50" s="160" t="s">
        <v>138</v>
      </c>
      <c r="B50" s="160" t="s">
        <v>139</v>
      </c>
      <c r="C50" s="160" t="s">
        <v>140</v>
      </c>
      <c r="D50" s="161">
        <v>25</v>
      </c>
      <c r="E50" s="155"/>
      <c r="F50" s="155"/>
    </row>
    <row r="51" spans="1:6" x14ac:dyDescent="0.3">
      <c r="A51" s="160" t="s">
        <v>141</v>
      </c>
      <c r="B51" s="160" t="s">
        <v>142</v>
      </c>
      <c r="C51" s="160" t="s">
        <v>143</v>
      </c>
      <c r="D51" s="161">
        <v>25</v>
      </c>
      <c r="E51" s="155"/>
      <c r="F51" s="155"/>
    </row>
    <row r="52" spans="1:6" x14ac:dyDescent="0.3">
      <c r="A52" s="160" t="s">
        <v>122</v>
      </c>
      <c r="B52" s="160" t="s">
        <v>123</v>
      </c>
      <c r="C52" s="160" t="s">
        <v>124</v>
      </c>
      <c r="D52" s="161">
        <v>25</v>
      </c>
      <c r="E52" s="155"/>
      <c r="F52" s="155"/>
    </row>
    <row r="53" spans="1:6" x14ac:dyDescent="0.3">
      <c r="A53" s="160" t="s">
        <v>367</v>
      </c>
      <c r="B53" s="160" t="s">
        <v>323</v>
      </c>
      <c r="C53" s="160" t="s">
        <v>324</v>
      </c>
      <c r="D53" s="161">
        <v>25</v>
      </c>
      <c r="E53" s="155"/>
      <c r="F53" s="155"/>
    </row>
    <row r="54" spans="1:6" x14ac:dyDescent="0.3">
      <c r="A54" s="160" t="s">
        <v>144</v>
      </c>
      <c r="B54" s="160" t="s">
        <v>145</v>
      </c>
      <c r="C54" s="160" t="s">
        <v>146</v>
      </c>
      <c r="D54" s="161">
        <v>25</v>
      </c>
      <c r="E54" s="155"/>
      <c r="F54" s="155"/>
    </row>
    <row r="55" spans="1:6" x14ac:dyDescent="0.3">
      <c r="A55" s="160" t="s">
        <v>348</v>
      </c>
      <c r="B55" s="160" t="s">
        <v>156</v>
      </c>
      <c r="C55" s="160" t="s">
        <v>157</v>
      </c>
      <c r="D55" s="161">
        <v>25</v>
      </c>
      <c r="E55" s="155"/>
      <c r="F55" s="155"/>
    </row>
    <row r="56" spans="1:6" x14ac:dyDescent="0.3">
      <c r="A56" s="155"/>
      <c r="B56" s="155"/>
      <c r="C56" s="155"/>
      <c r="D56" s="155"/>
      <c r="E56" s="155"/>
      <c r="F56" s="155"/>
    </row>
    <row r="57" spans="1:6" x14ac:dyDescent="0.3">
      <c r="A57" s="155"/>
      <c r="B57" s="155"/>
      <c r="C57" s="162" t="s">
        <v>54</v>
      </c>
      <c r="D57" s="161">
        <f>SUM(D2:D56)</f>
        <v>960</v>
      </c>
      <c r="E57" s="155"/>
      <c r="F57" s="155"/>
    </row>
    <row r="58" spans="1:6" x14ac:dyDescent="0.3">
      <c r="A58" s="155"/>
      <c r="B58" s="155"/>
      <c r="C58" s="155"/>
      <c r="D58" s="155"/>
      <c r="E58" s="155"/>
      <c r="F58" s="155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DD0F9-BC4E-49B7-956D-72BBFE5037B6}">
  <sheetPr>
    <tabColor rgb="FFADF7F5"/>
  </sheetPr>
  <dimension ref="B2:O40"/>
  <sheetViews>
    <sheetView workbookViewId="0">
      <selection activeCell="B3" sqref="B3"/>
    </sheetView>
  </sheetViews>
  <sheetFormatPr defaultRowHeight="14.4" x14ac:dyDescent="0.3"/>
  <cols>
    <col min="2" max="2" width="26.77734375" bestFit="1" customWidth="1"/>
    <col min="3" max="3" width="7.21875" customWidth="1"/>
    <col min="4" max="4" width="0.5546875" hidden="1" customWidth="1"/>
    <col min="5" max="5" width="0.77734375" hidden="1" customWidth="1"/>
    <col min="6" max="6" width="0.5546875" hidden="1" customWidth="1"/>
    <col min="7" max="7" width="16.21875" bestFit="1" customWidth="1"/>
    <col min="8" max="8" width="15.5546875" customWidth="1"/>
    <col min="9" max="9" width="20.44140625" bestFit="1" customWidth="1"/>
    <col min="10" max="10" width="10.5546875" bestFit="1" customWidth="1"/>
    <col min="11" max="11" width="13" customWidth="1"/>
    <col min="12" max="12" width="29.21875" customWidth="1"/>
    <col min="13" max="13" width="34.21875" customWidth="1"/>
    <col min="14" max="14" width="17.44140625" customWidth="1"/>
  </cols>
  <sheetData>
    <row r="2" spans="2:14" x14ac:dyDescent="0.3">
      <c r="C2" s="35"/>
      <c r="D2" s="163"/>
      <c r="G2" s="163"/>
      <c r="H2" s="163"/>
    </row>
    <row r="3" spans="2:14" x14ac:dyDescent="0.3">
      <c r="B3" s="164" t="s">
        <v>355</v>
      </c>
      <c r="C3" s="165"/>
      <c r="D3" s="164"/>
      <c r="E3" s="166"/>
      <c r="F3" s="166"/>
      <c r="G3" s="164"/>
      <c r="H3" s="164"/>
      <c r="K3" s="181"/>
      <c r="M3" s="181"/>
    </row>
    <row r="4" spans="2:14" x14ac:dyDescent="0.3">
      <c r="C4" s="35"/>
      <c r="D4" s="163"/>
      <c r="G4" s="163"/>
      <c r="H4" s="163"/>
      <c r="M4" s="104"/>
      <c r="N4" s="13"/>
    </row>
    <row r="5" spans="2:14" x14ac:dyDescent="0.3">
      <c r="C5" s="35"/>
      <c r="D5" s="167"/>
      <c r="G5" s="168"/>
      <c r="H5" s="168"/>
      <c r="M5" s="104"/>
      <c r="N5" s="184"/>
    </row>
    <row r="6" spans="2:14" x14ac:dyDescent="0.3">
      <c r="C6" s="35"/>
      <c r="M6" s="119"/>
      <c r="N6" s="185"/>
    </row>
    <row r="7" spans="2:14" x14ac:dyDescent="0.3">
      <c r="C7" s="35"/>
      <c r="D7" s="167"/>
      <c r="G7" s="169"/>
      <c r="H7" s="169"/>
      <c r="M7" s="119"/>
      <c r="N7" s="152"/>
    </row>
    <row r="8" spans="2:14" x14ac:dyDescent="0.3">
      <c r="C8" s="35"/>
      <c r="D8" s="170"/>
      <c r="G8" s="168"/>
      <c r="H8" s="168"/>
      <c r="M8" s="119"/>
      <c r="N8" s="152"/>
    </row>
    <row r="9" spans="2:14" x14ac:dyDescent="0.3">
      <c r="B9" s="163"/>
      <c r="C9" s="171"/>
      <c r="D9" s="172"/>
      <c r="E9" s="163"/>
      <c r="F9" s="163"/>
      <c r="G9" s="173"/>
      <c r="H9" s="173"/>
      <c r="M9" s="119"/>
      <c r="N9" s="152"/>
    </row>
    <row r="10" spans="2:14" x14ac:dyDescent="0.3">
      <c r="B10" s="174"/>
      <c r="C10" s="175"/>
      <c r="D10" s="174"/>
      <c r="E10" s="174"/>
      <c r="F10" s="174"/>
      <c r="G10" s="174"/>
      <c r="M10" s="119"/>
      <c r="N10" s="152"/>
    </row>
    <row r="11" spans="2:14" x14ac:dyDescent="0.3">
      <c r="B11" s="163"/>
      <c r="C11" s="35"/>
      <c r="M11" s="119"/>
      <c r="N11" s="152"/>
    </row>
    <row r="12" spans="2:14" x14ac:dyDescent="0.3">
      <c r="C12" s="35"/>
      <c r="D12" s="176"/>
      <c r="G12" s="168"/>
      <c r="H12" s="168"/>
      <c r="M12" s="119"/>
      <c r="N12" s="152"/>
    </row>
    <row r="13" spans="2:14" x14ac:dyDescent="0.3">
      <c r="C13" s="35"/>
      <c r="D13" s="176"/>
      <c r="G13" s="168"/>
      <c r="M13" s="119"/>
      <c r="N13" s="152"/>
    </row>
    <row r="14" spans="2:14" x14ac:dyDescent="0.3">
      <c r="C14" s="35"/>
      <c r="D14" s="176"/>
      <c r="G14" s="168"/>
      <c r="M14" s="119"/>
      <c r="N14" s="152"/>
    </row>
    <row r="15" spans="2:14" x14ac:dyDescent="0.3">
      <c r="C15" s="35"/>
      <c r="D15" s="176"/>
      <c r="G15" s="168"/>
      <c r="M15" s="119"/>
      <c r="N15" s="152"/>
    </row>
    <row r="16" spans="2:14" x14ac:dyDescent="0.3">
      <c r="C16" s="35"/>
      <c r="D16" s="176"/>
      <c r="G16" s="168"/>
      <c r="M16" s="119"/>
      <c r="N16" s="152"/>
    </row>
    <row r="17" spans="2:15" x14ac:dyDescent="0.3">
      <c r="C17" s="35"/>
      <c r="D17" s="176"/>
      <c r="G17" s="168"/>
      <c r="H17" s="177"/>
      <c r="M17" s="119"/>
      <c r="N17" s="152"/>
    </row>
    <row r="18" spans="2:15" x14ac:dyDescent="0.3">
      <c r="C18" s="35"/>
      <c r="D18" s="176"/>
      <c r="G18" s="168"/>
      <c r="M18" s="119"/>
      <c r="N18" s="152"/>
    </row>
    <row r="19" spans="2:15" x14ac:dyDescent="0.3">
      <c r="C19" s="35"/>
      <c r="D19" s="176"/>
      <c r="G19" s="168"/>
      <c r="M19" s="119"/>
      <c r="N19" s="152"/>
    </row>
    <row r="20" spans="2:15" x14ac:dyDescent="0.3">
      <c r="C20" s="35"/>
      <c r="D20" s="176"/>
      <c r="G20" s="168"/>
      <c r="K20" s="174"/>
      <c r="M20" s="119"/>
      <c r="N20" s="152"/>
    </row>
    <row r="21" spans="2:15" x14ac:dyDescent="0.3">
      <c r="C21" s="35"/>
      <c r="D21" s="176"/>
      <c r="G21" s="168"/>
      <c r="K21" s="168"/>
      <c r="M21" s="119"/>
      <c r="N21" s="152"/>
    </row>
    <row r="22" spans="2:15" x14ac:dyDescent="0.3">
      <c r="C22" s="35"/>
      <c r="D22" s="176"/>
      <c r="G22" s="183"/>
      <c r="M22" s="119"/>
      <c r="N22" s="152"/>
    </row>
    <row r="23" spans="2:15" x14ac:dyDescent="0.3">
      <c r="C23" s="35"/>
      <c r="D23" s="176"/>
      <c r="G23" s="168"/>
      <c r="M23" s="119"/>
      <c r="N23" s="152"/>
    </row>
    <row r="24" spans="2:15" x14ac:dyDescent="0.3">
      <c r="B24" s="163"/>
      <c r="C24" s="171"/>
      <c r="D24" s="178"/>
      <c r="E24" s="163"/>
      <c r="F24" s="163"/>
      <c r="G24" s="179"/>
      <c r="H24" s="179"/>
      <c r="M24" s="119"/>
      <c r="N24" s="152"/>
    </row>
    <row r="25" spans="2:15" x14ac:dyDescent="0.3">
      <c r="C25" s="35"/>
      <c r="D25" s="178"/>
      <c r="G25" s="168"/>
      <c r="H25" s="168"/>
      <c r="M25" s="104"/>
      <c r="N25" s="152"/>
    </row>
    <row r="26" spans="2:15" x14ac:dyDescent="0.3">
      <c r="B26" s="163"/>
      <c r="C26" s="171"/>
      <c r="D26" s="178"/>
      <c r="E26" s="163"/>
      <c r="F26" s="163"/>
      <c r="G26" s="179"/>
      <c r="H26" s="179"/>
      <c r="M26" s="104"/>
      <c r="N26" s="152"/>
    </row>
    <row r="27" spans="2:15" s="163" customFormat="1" x14ac:dyDescent="0.3">
      <c r="I27"/>
      <c r="J27"/>
      <c r="M27" s="119"/>
      <c r="N27" s="152"/>
    </row>
    <row r="28" spans="2:15" x14ac:dyDescent="0.3">
      <c r="G28" s="169"/>
      <c r="M28" s="104"/>
      <c r="N28" s="152"/>
    </row>
    <row r="29" spans="2:15" x14ac:dyDescent="0.3">
      <c r="J29" s="168"/>
      <c r="M29" s="104"/>
      <c r="N29" s="152"/>
    </row>
    <row r="30" spans="2:15" x14ac:dyDescent="0.3">
      <c r="J30" s="168"/>
      <c r="M30" s="104"/>
      <c r="N30" s="152"/>
    </row>
    <row r="31" spans="2:15" x14ac:dyDescent="0.3">
      <c r="M31" s="104"/>
      <c r="N31" s="152"/>
    </row>
    <row r="32" spans="2:15" x14ac:dyDescent="0.3">
      <c r="M32" s="104"/>
      <c r="N32" s="152"/>
      <c r="O32" s="180"/>
    </row>
    <row r="33" spans="13:14" x14ac:dyDescent="0.3">
      <c r="M33" s="119"/>
      <c r="N33" s="152"/>
    </row>
    <row r="34" spans="13:14" x14ac:dyDescent="0.3">
      <c r="M34" s="119"/>
      <c r="N34" s="152"/>
    </row>
    <row r="35" spans="13:14" x14ac:dyDescent="0.3">
      <c r="M35" s="119"/>
      <c r="N35" s="152"/>
    </row>
    <row r="36" spans="13:14" x14ac:dyDescent="0.3">
      <c r="M36" s="104"/>
      <c r="N36" s="152"/>
    </row>
    <row r="37" spans="13:14" x14ac:dyDescent="0.3">
      <c r="M37" s="104"/>
      <c r="N37" s="13"/>
    </row>
    <row r="38" spans="13:14" x14ac:dyDescent="0.3">
      <c r="M38" s="104"/>
      <c r="N38" s="13"/>
    </row>
    <row r="40" spans="13:14" x14ac:dyDescent="0.3">
      <c r="M40" s="182"/>
      <c r="N40" s="18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7</vt:i4>
      </vt:variant>
    </vt:vector>
  </HeadingPairs>
  <TitlesOfParts>
    <vt:vector size="13" baseType="lpstr">
      <vt:lpstr>2020-2021 Current Account</vt:lpstr>
      <vt:lpstr>Report</vt:lpstr>
      <vt:lpstr>JCR Budget</vt:lpstr>
      <vt:lpstr>Mich20 Subs</vt:lpstr>
      <vt:lpstr>Easter21 Subs</vt:lpstr>
      <vt:lpstr>Training Camp 2020</vt:lpstr>
      <vt:lpstr>Account_table</vt:lpstr>
      <vt:lpstr>Capital_Account_Balance</vt:lpstr>
      <vt:lpstr>Current_account_balance</vt:lpstr>
      <vt:lpstr>Latest_Capital_Balance</vt:lpstr>
      <vt:lpstr>Latest_Current_Balance</vt:lpstr>
      <vt:lpstr>Report!Print_Area</vt:lpstr>
      <vt:lpstr>uncashed_cheques</vt:lpstr>
    </vt:vector>
  </TitlesOfParts>
  <Manager/>
  <Company>Microsoft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Rose</dc:creator>
  <cp:keywords/>
  <dc:description/>
  <cp:lastModifiedBy>Sam Drury</cp:lastModifiedBy>
  <cp:revision/>
  <cp:lastPrinted>2021-04-08T18:06:15Z</cp:lastPrinted>
  <dcterms:created xsi:type="dcterms:W3CDTF">2012-09-25T06:46:20Z</dcterms:created>
  <dcterms:modified xsi:type="dcterms:W3CDTF">2021-08-17T21:09:00Z</dcterms:modified>
  <cp:category/>
  <cp:contentStatus/>
</cp:coreProperties>
</file>