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 Drury\Documents\CAMBRIDGE\CCBC\CCBC Treasurer\20-21\"/>
    </mc:Choice>
  </mc:AlternateContent>
  <xr:revisionPtr revIDLastSave="0" documentId="13_ncr:1_{6D1FE755-939A-474A-A7E0-BF337440884B}" xr6:coauthVersionLast="47" xr6:coauthVersionMax="47" xr10:uidLastSave="{00000000-0000-0000-0000-000000000000}"/>
  <bookViews>
    <workbookView xWindow="28680" yWindow="-120" windowWidth="29040" windowHeight="15840" tabRatio="750" xr2:uid="{00000000-000D-0000-FFFF-FFFF00000000}"/>
  </bookViews>
  <sheets>
    <sheet name="2020-2021 Current Account" sheetId="1" r:id="rId1"/>
    <sheet name="Report" sheetId="2" r:id="rId2"/>
    <sheet name="JCR Budget" sheetId="3" r:id="rId3"/>
    <sheet name="Mich20 Subs" sheetId="4" r:id="rId4"/>
    <sheet name="Easter21 Subs" sheetId="8" r:id="rId5"/>
    <sheet name="Training Camp 2020" sheetId="6" r:id="rId6"/>
  </sheets>
  <definedNames>
    <definedName name="_xlnm._FilterDatabase" localSheetId="0" hidden="1">'2020-2021 Current Account'!$U$1:$U$305</definedName>
    <definedName name="_xlnm._FilterDatabase" localSheetId="5" hidden="1">'Training Camp 2020'!$N$2:$N$1048321</definedName>
    <definedName name="Account_table">'2020-2021 Current Account'!$H$2:$AI$6</definedName>
    <definedName name="Capital_Account_Balance">'2020-2021 Current Account'!$C$5</definedName>
    <definedName name="Current_account_balance">'2020-2021 Current Account'!$C$3</definedName>
    <definedName name="exchange_rate">#REF!</definedName>
    <definedName name="Latest_Capital_Balance">'2020-2021 Current Account'!$C$6</definedName>
    <definedName name="Latest_Current_Balance">'2020-2021 Current Account'!$C$4</definedName>
    <definedName name="_xlnm.Print_Area" localSheetId="1">Report!$A$1:$F$49</definedName>
    <definedName name="uncashed_cheques">'2020-2021 Current Account'!$C$7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2" l="1"/>
  <c r="F11" i="1" l="1"/>
  <c r="D57" i="8"/>
  <c r="D91" i="4"/>
  <c r="AI3" i="1" l="1"/>
  <c r="AH3" i="1"/>
  <c r="AG3" i="1"/>
  <c r="AF3" i="1"/>
  <c r="AE3" i="1"/>
  <c r="AD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B14" i="2" l="1"/>
  <c r="B13" i="2"/>
  <c r="F87" i="1"/>
  <c r="F106" i="1"/>
  <c r="F163" i="1"/>
  <c r="G163" i="1"/>
  <c r="F164" i="1"/>
  <c r="F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B20" i="2" l="1"/>
  <c r="C14" i="2" l="1"/>
  <c r="C13" i="2"/>
  <c r="C10" i="2"/>
  <c r="C16" i="2" l="1"/>
  <c r="F43" i="1" l="1"/>
  <c r="C7" i="1" l="1"/>
  <c r="G10" i="1" l="1"/>
  <c r="F10" i="1"/>
  <c r="G11" i="1" l="1"/>
  <c r="B3" i="3"/>
  <c r="E6" i="2"/>
  <c r="C2" i="1"/>
  <c r="B22" i="2"/>
  <c r="B23" i="2"/>
  <c r="B24" i="2"/>
  <c r="B35" i="2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B10" i="2"/>
  <c r="B16" i="2" s="1"/>
  <c r="B26" i="2"/>
  <c r="B47" i="2" s="1"/>
  <c r="F68" i="1" l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C35" i="2"/>
  <c r="C6" i="3"/>
  <c r="C30" i="2"/>
  <c r="O5" i="1"/>
  <c r="W6" i="1"/>
  <c r="C42" i="2"/>
  <c r="AB5" i="1"/>
  <c r="J5" i="1"/>
  <c r="A16" i="3"/>
  <c r="C16" i="3" s="1"/>
  <c r="AK4" i="1"/>
  <c r="AH6" i="1"/>
  <c r="B39" i="3"/>
  <c r="AE5" i="1"/>
  <c r="H5" i="1"/>
  <c r="E1" i="1"/>
  <c r="C1" i="1"/>
  <c r="AC7" i="1"/>
  <c r="B30" i="2"/>
  <c r="B29" i="2"/>
  <c r="B31" i="2"/>
  <c r="B32" i="2"/>
  <c r="B33" i="2"/>
  <c r="B34" i="2"/>
  <c r="B36" i="2"/>
  <c r="B37" i="2"/>
  <c r="B38" i="2"/>
  <c r="B39" i="2"/>
  <c r="B40" i="2"/>
  <c r="B41" i="2"/>
  <c r="B42" i="2"/>
  <c r="B43" i="2"/>
  <c r="B44" i="2"/>
  <c r="E53" i="3"/>
  <c r="E32" i="3"/>
  <c r="A10" i="3"/>
  <c r="C10" i="3" s="1"/>
  <c r="A47" i="3"/>
  <c r="C47" i="3" s="1"/>
  <c r="A49" i="3"/>
  <c r="C49" i="3" s="1"/>
  <c r="A50" i="3"/>
  <c r="A51" i="3"/>
  <c r="A48" i="3"/>
  <c r="A42" i="3"/>
  <c r="E44" i="3"/>
  <c r="E55" i="3"/>
  <c r="A17" i="3"/>
  <c r="C17" i="3" s="1"/>
  <c r="A18" i="3"/>
  <c r="C18" i="3" s="1"/>
  <c r="A19" i="3"/>
  <c r="C19" i="3" s="1"/>
  <c r="A20" i="3"/>
  <c r="A21" i="3"/>
  <c r="C21" i="3" s="1"/>
  <c r="A22" i="3"/>
  <c r="C22" i="3" s="1"/>
  <c r="A23" i="3"/>
  <c r="C23" i="3" s="1"/>
  <c r="A24" i="3"/>
  <c r="C24" i="3" s="1"/>
  <c r="A25" i="3"/>
  <c r="C25" i="3" s="1"/>
  <c r="A26" i="3"/>
  <c r="C26" i="3" s="1"/>
  <c r="A27" i="3"/>
  <c r="C27" i="3" s="1"/>
  <c r="A28" i="3"/>
  <c r="A29" i="3"/>
  <c r="C29" i="3" s="1"/>
  <c r="A30" i="3"/>
  <c r="C30" i="3" s="1"/>
  <c r="A32" i="3"/>
  <c r="A15" i="3"/>
  <c r="C15" i="3" s="1"/>
  <c r="A7" i="3"/>
  <c r="A9" i="3"/>
  <c r="C9" i="3" s="1"/>
  <c r="AG5" i="1"/>
  <c r="AA5" i="1"/>
  <c r="E12" i="3"/>
  <c r="E34" i="3" s="1"/>
  <c r="C6" i="1" l="1"/>
  <c r="B3" i="2" s="1"/>
  <c r="C4" i="1"/>
  <c r="C20" i="2"/>
  <c r="V6" i="1"/>
  <c r="N5" i="1"/>
  <c r="B7" i="3"/>
  <c r="B27" i="3"/>
  <c r="B23" i="3"/>
  <c r="J6" i="1"/>
  <c r="AD5" i="1"/>
  <c r="B21" i="3"/>
  <c r="Z5" i="1"/>
  <c r="B48" i="3"/>
  <c r="I6" i="1"/>
  <c r="S5" i="1"/>
  <c r="S6" i="1"/>
  <c r="E35" i="2" s="1"/>
  <c r="I5" i="1"/>
  <c r="B28" i="3"/>
  <c r="V5" i="1"/>
  <c r="D38" i="2" s="1"/>
  <c r="B24" i="3"/>
  <c r="AF6" i="1"/>
  <c r="L5" i="1"/>
  <c r="C24" i="2"/>
  <c r="C21" i="2"/>
  <c r="D43" i="2"/>
  <c r="AH5" i="1"/>
  <c r="T5" i="1"/>
  <c r="C36" i="2"/>
  <c r="B42" i="3"/>
  <c r="C42" i="3" s="1"/>
  <c r="C44" i="3" s="1"/>
  <c r="B50" i="3"/>
  <c r="AD6" i="1"/>
  <c r="Y5" i="1"/>
  <c r="C41" i="2"/>
  <c r="K5" i="1"/>
  <c r="C23" i="2"/>
  <c r="K6" i="1"/>
  <c r="B9" i="3"/>
  <c r="B15" i="3"/>
  <c r="M6" i="1"/>
  <c r="Y6" i="1"/>
  <c r="M5" i="1"/>
  <c r="T6" i="1"/>
  <c r="B19" i="3"/>
  <c r="C29" i="2"/>
  <c r="B22" i="3"/>
  <c r="D44" i="2"/>
  <c r="C38" i="2"/>
  <c r="B26" i="3"/>
  <c r="Q6" i="1"/>
  <c r="E33" i="2" s="1"/>
  <c r="C33" i="2"/>
  <c r="Q5" i="1"/>
  <c r="AI5" i="1"/>
  <c r="B51" i="3"/>
  <c r="B29" i="3"/>
  <c r="AI6" i="1"/>
  <c r="L6" i="1"/>
  <c r="H6" i="1"/>
  <c r="P5" i="1"/>
  <c r="D32" i="2" s="1"/>
  <c r="B18" i="3"/>
  <c r="C32" i="2"/>
  <c r="B10" i="3"/>
  <c r="P6" i="1"/>
  <c r="O6" i="1"/>
  <c r="C48" i="3"/>
  <c r="C53" i="3" s="1"/>
  <c r="AF5" i="1"/>
  <c r="AE6" i="1"/>
  <c r="B47" i="3"/>
  <c r="AG6" i="1"/>
  <c r="B49" i="3"/>
  <c r="B6" i="3"/>
  <c r="C22" i="2"/>
  <c r="B8" i="3"/>
  <c r="C44" i="2"/>
  <c r="B30" i="3"/>
  <c r="AB6" i="1"/>
  <c r="X5" i="1"/>
  <c r="D40" i="2" s="1"/>
  <c r="C40" i="2"/>
  <c r="X6" i="1"/>
  <c r="C37" i="2"/>
  <c r="U5" i="1"/>
  <c r="U6" i="1"/>
  <c r="B20" i="3"/>
  <c r="C34" i="2"/>
  <c r="R6" i="1"/>
  <c r="R5" i="1"/>
  <c r="Z6" i="1"/>
  <c r="E42" i="2" s="1"/>
  <c r="E39" i="2"/>
  <c r="C43" i="2"/>
  <c r="B16" i="3"/>
  <c r="AA6" i="1"/>
  <c r="B25" i="3"/>
  <c r="C39" i="2"/>
  <c r="N6" i="1"/>
  <c r="W5" i="1"/>
  <c r="D31" i="2"/>
  <c r="C31" i="2"/>
  <c r="B17" i="3"/>
  <c r="C32" i="3"/>
  <c r="B46" i="2"/>
  <c r="C12" i="3"/>
  <c r="C26" i="2" l="1"/>
  <c r="D30" i="2"/>
  <c r="E38" i="2"/>
  <c r="D42" i="2"/>
  <c r="D33" i="2"/>
  <c r="D35" i="2"/>
  <c r="C55" i="3"/>
  <c r="D41" i="2"/>
  <c r="B44" i="3"/>
  <c r="D36" i="2"/>
  <c r="D37" i="2"/>
  <c r="E32" i="2"/>
  <c r="E44" i="2"/>
  <c r="E36" i="2"/>
  <c r="E41" i="2"/>
  <c r="D29" i="2"/>
  <c r="E29" i="2"/>
  <c r="B53" i="3"/>
  <c r="B12" i="3"/>
  <c r="B32" i="3"/>
  <c r="C46" i="2"/>
  <c r="D34" i="2"/>
  <c r="E37" i="2"/>
  <c r="E40" i="2"/>
  <c r="E31" i="2"/>
  <c r="E34" i="2"/>
  <c r="E30" i="2"/>
  <c r="E43" i="2"/>
  <c r="D39" i="2"/>
  <c r="C34" i="3"/>
  <c r="C47" i="2" l="1"/>
  <c r="C48" i="2"/>
  <c r="E46" i="2"/>
  <c r="B55" i="3"/>
  <c r="B56" i="3" s="1"/>
  <c r="B34" i="3"/>
  <c r="B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Drury</author>
  </authors>
  <commentList>
    <comment ref="B7" authorId="0" shapeId="0" xr:uid="{79E55E5C-CE36-447F-B262-F3D166653667}">
      <text>
        <r>
          <rPr>
            <b/>
            <sz val="9"/>
            <color indexed="81"/>
            <rFont val="Tahoma"/>
            <charset val="1"/>
          </rPr>
          <t>Sam Drury:</t>
        </r>
        <r>
          <rPr>
            <sz val="9"/>
            <color indexed="81"/>
            <rFont val="Tahoma"/>
            <charset val="1"/>
          </rPr>
          <t xml:space="preserve">
This is pretty much never used</t>
        </r>
      </text>
    </comment>
    <comment ref="F11" authorId="0" shapeId="0" xr:uid="{604D75B8-184E-4FAB-B964-FDAE3D6FD42D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BEWARE WITH REFERENCING FOR THIS FIRST ROW OF CELLS</t>
        </r>
      </text>
    </comment>
    <comment ref="AE34" authorId="0" shapeId="0" xr:uid="{A9910857-3827-423D-9C8B-67500B30EA8C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Was -5000, but consider new boat charge - budgeted against capital, charged from current</t>
        </r>
      </text>
    </comment>
    <comment ref="B43" authorId="0" shapeId="0" xr:uid="{E565D3EE-4CCB-40F9-9C37-21E2387B9FBF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£9,097.36 since Nov19
</t>
        </r>
      </text>
    </comment>
    <comment ref="B160" authorId="0" shapeId="0" xr:uid="{AB482910-444E-43C6-8D91-059AA477E4B6}">
      <text>
        <r>
          <rPr>
            <b/>
            <sz val="9"/>
            <color indexed="81"/>
            <rFont val="Tahoma"/>
            <family val="2"/>
          </rPr>
          <t>Sam Drury:</t>
        </r>
        <r>
          <rPr>
            <sz val="9"/>
            <color indexed="81"/>
            <rFont val="Tahoma"/>
            <family val="2"/>
          </rPr>
          <t xml:space="preserve">
Carried into next years budget - one boat has major repairs each year</t>
        </r>
      </text>
    </comment>
  </commentList>
</comments>
</file>

<file path=xl/sharedStrings.xml><?xml version="1.0" encoding="utf-8"?>
<sst xmlns="http://schemas.openxmlformats.org/spreadsheetml/2006/main" count="1053" uniqueCount="508">
  <si>
    <t>£200 cash</t>
  </si>
  <si>
    <t>Current account</t>
  </si>
  <si>
    <t>Capital account</t>
  </si>
  <si>
    <t xml:space="preserve">Last updated: </t>
  </si>
  <si>
    <t>Grant from capital</t>
  </si>
  <si>
    <t>Club Subs</t>
  </si>
  <si>
    <t>Equipment hire</t>
  </si>
  <si>
    <t>Sponsorship</t>
  </si>
  <si>
    <t>Bank charges</t>
  </si>
  <si>
    <t>Insurance</t>
  </si>
  <si>
    <t>Membership</t>
  </si>
  <si>
    <t>Maintenance and Boat Refurb</t>
  </si>
  <si>
    <t>Race entry</t>
  </si>
  <si>
    <t>Transport</t>
  </si>
  <si>
    <t>Training camp</t>
  </si>
  <si>
    <t>Training</t>
  </si>
  <si>
    <t>Coaching</t>
  </si>
  <si>
    <t>Fines</t>
  </si>
  <si>
    <t>Ents</t>
  </si>
  <si>
    <t>Freshers/BBQ</t>
  </si>
  <si>
    <t>Misc</t>
  </si>
  <si>
    <t>Signage</t>
  </si>
  <si>
    <t>Kit</t>
  </si>
  <si>
    <t>Contingency</t>
  </si>
  <si>
    <t>Paid in cash</t>
  </si>
  <si>
    <t>Donations</t>
  </si>
  <si>
    <t>Grant to current</t>
  </si>
  <si>
    <t>New boat</t>
  </si>
  <si>
    <t>New blades</t>
  </si>
  <si>
    <t>Other new kit</t>
  </si>
  <si>
    <t>CA contingency</t>
  </si>
  <si>
    <t>Total spent</t>
  </si>
  <si>
    <t>Budget</t>
  </si>
  <si>
    <t>Budget used</t>
  </si>
  <si>
    <t>Remaining</t>
  </si>
  <si>
    <t>Total value of uncashed cheques:</t>
  </si>
  <si>
    <t>Total cash with Treasurer</t>
  </si>
  <si>
    <t>positive is paid out, -ve is paid in</t>
  </si>
  <si>
    <t>Date</t>
  </si>
  <si>
    <t>Name</t>
  </si>
  <si>
    <t>Transfer type</t>
  </si>
  <si>
    <t>Paid</t>
  </si>
  <si>
    <t>Amount</t>
  </si>
  <si>
    <t>Current balance</t>
  </si>
  <si>
    <t>Capital balance</t>
  </si>
  <si>
    <t>JCR</t>
  </si>
  <si>
    <t>Subs</t>
  </si>
  <si>
    <t>Maintenance</t>
  </si>
  <si>
    <t>Check</t>
  </si>
  <si>
    <t>Notes</t>
  </si>
  <si>
    <t>Social Account</t>
  </si>
  <si>
    <t xml:space="preserve">Updated: </t>
  </si>
  <si>
    <t>Comments</t>
  </si>
  <si>
    <t>INCOME</t>
  </si>
  <si>
    <t>Total</t>
  </si>
  <si>
    <t>Budget left</t>
  </si>
  <si>
    <t>EXPENDITURE</t>
  </si>
  <si>
    <t>T</t>
  </si>
  <si>
    <t>Capital Account</t>
  </si>
  <si>
    <t>CURRENT ACCOUNT 18-19</t>
  </si>
  <si>
    <t>ACTUAL Opening Balance</t>
  </si>
  <si>
    <t>YTD</t>
  </si>
  <si>
    <t>Year Projected Total for Oct 18/ Sept 19</t>
  </si>
  <si>
    <t>Budget 1st Sept 2019 -31st August 2020</t>
  </si>
  <si>
    <t>Grant from Capital</t>
  </si>
  <si>
    <t>NET CASHFLOW</t>
  </si>
  <si>
    <t>ACTUAL Closing Balance</t>
  </si>
  <si>
    <t>PROJECTED CAPITAL ACCOUNT 13-14</t>
  </si>
  <si>
    <t>Year Projected Total for Sept 14/ Sept 15</t>
  </si>
  <si>
    <t>Budget 1st Sept 2015 -31st August 2016</t>
  </si>
  <si>
    <t>Boat purchase this year</t>
  </si>
  <si>
    <t>CLOSING BALANCE</t>
  </si>
  <si>
    <t>Miriam Guth sub</t>
  </si>
  <si>
    <t>Transfer</t>
  </si>
  <si>
    <t>yes</t>
  </si>
  <si>
    <t>Bank Charges</t>
  </si>
  <si>
    <t xml:space="preserve">Opening Capital Account Balance: </t>
  </si>
  <si>
    <t>Opening Current Account Balance:</t>
  </si>
  <si>
    <t>Current Account Balance:</t>
  </si>
  <si>
    <t xml:space="preserve">Capital Account Balance: </t>
  </si>
  <si>
    <t>Firstname</t>
  </si>
  <si>
    <t>Surname</t>
  </si>
  <si>
    <t>CRSID</t>
  </si>
  <si>
    <t>Subscription</t>
  </si>
  <si>
    <t>Thomas</t>
  </si>
  <si>
    <t>Adkins</t>
  </si>
  <si>
    <t>ta469</t>
  </si>
  <si>
    <t>Novices</t>
  </si>
  <si>
    <t>Seniors</t>
  </si>
  <si>
    <t>Brennan</t>
  </si>
  <si>
    <t>djb249</t>
  </si>
  <si>
    <t>Robert</t>
  </si>
  <si>
    <t>Cooper</t>
  </si>
  <si>
    <t>rmc87</t>
  </si>
  <si>
    <t>Jakub</t>
  </si>
  <si>
    <t>Dobrowolski</t>
  </si>
  <si>
    <t>jd884</t>
  </si>
  <si>
    <t>Forester</t>
  </si>
  <si>
    <t>vf273</t>
  </si>
  <si>
    <t>Katy</t>
  </si>
  <si>
    <t>Hempson</t>
  </si>
  <si>
    <t>klh76</t>
  </si>
  <si>
    <t>Mary</t>
  </si>
  <si>
    <t>Holmes</t>
  </si>
  <si>
    <t>Kiera</t>
  </si>
  <si>
    <t>Messenger</t>
  </si>
  <si>
    <t>klrm2</t>
  </si>
  <si>
    <t>Ricardas</t>
  </si>
  <si>
    <t>Navickas</t>
  </si>
  <si>
    <t>rn399</t>
  </si>
  <si>
    <t>Osborne</t>
  </si>
  <si>
    <t>mao48</t>
  </si>
  <si>
    <t>Emma</t>
  </si>
  <si>
    <t>Parker</t>
  </si>
  <si>
    <t>ep589</t>
  </si>
  <si>
    <t>Mikesh</t>
  </si>
  <si>
    <t>Patel</t>
  </si>
  <si>
    <t>mkp41</t>
  </si>
  <si>
    <t>Pippa</t>
  </si>
  <si>
    <t>Prendergast-Coates</t>
  </si>
  <si>
    <t>pcmp2</t>
  </si>
  <si>
    <t>Sandra</t>
  </si>
  <si>
    <t>Strahlendorf</t>
  </si>
  <si>
    <t>ss2635</t>
  </si>
  <si>
    <t>Richard</t>
  </si>
  <si>
    <t>Turner</t>
  </si>
  <si>
    <t>rjt87</t>
  </si>
  <si>
    <t>Erin</t>
  </si>
  <si>
    <t>Fitzsimons-West</t>
  </si>
  <si>
    <t>ef408</t>
  </si>
  <si>
    <t>Imogen</t>
  </si>
  <si>
    <t>iaah2</t>
  </si>
  <si>
    <t>David</t>
  </si>
  <si>
    <t>dkk31</t>
  </si>
  <si>
    <t>Herbie</t>
  </si>
  <si>
    <t>Lambden</t>
  </si>
  <si>
    <t>hl520</t>
  </si>
  <si>
    <t>Sammy</t>
  </si>
  <si>
    <t>Mahdi</t>
  </si>
  <si>
    <t>sm2205</t>
  </si>
  <si>
    <t>Tara</t>
  </si>
  <si>
    <t>Tahseen</t>
  </si>
  <si>
    <t>tt396</t>
  </si>
  <si>
    <t>Alex</t>
  </si>
  <si>
    <t>Tocher</t>
  </si>
  <si>
    <t>at802</t>
  </si>
  <si>
    <t>Abbie</t>
  </si>
  <si>
    <t>Wright</t>
  </si>
  <si>
    <t>arw91</t>
  </si>
  <si>
    <t>Ben</t>
  </si>
  <si>
    <t>Zandonati</t>
  </si>
  <si>
    <t>baz23</t>
  </si>
  <si>
    <t>Mateo</t>
  </si>
  <si>
    <t>Hoare</t>
  </si>
  <si>
    <t>mph55</t>
  </si>
  <si>
    <t>James</t>
  </si>
  <si>
    <t>Proudfoot</t>
  </si>
  <si>
    <t>jp809</t>
  </si>
  <si>
    <t>Yale</t>
  </si>
  <si>
    <t>mjby2</t>
  </si>
  <si>
    <t>Needed for cashflow</t>
  </si>
  <si>
    <t>Arran Collis Manaka pictures</t>
  </si>
  <si>
    <t>Pippa PC Fleece</t>
  </si>
  <si>
    <t>Rob Cooper Fleece</t>
  </si>
  <si>
    <t>Mikesh Patel Fleece</t>
  </si>
  <si>
    <t>Kiera Messenger Fleece</t>
  </si>
  <si>
    <t>Lathan Liou Sub</t>
  </si>
  <si>
    <t>Stitch Fleeces 20/21</t>
  </si>
  <si>
    <t>Account Activities</t>
  </si>
  <si>
    <t>CURRENT ACCOUNT INCOME</t>
  </si>
  <si>
    <t>CURRENT ACCOUNT EXPENDITURE</t>
  </si>
  <si>
    <t>Income/ Expenditure</t>
  </si>
  <si>
    <t>Milosz Online Jun(180)Jul(225)</t>
  </si>
  <si>
    <t>Lucy Sargent Fleece</t>
  </si>
  <si>
    <t>Katy Hempson Fleece</t>
  </si>
  <si>
    <t>Herbie Lambden Fleece</t>
  </si>
  <si>
    <t>Milosz Online Jul/Aug</t>
  </si>
  <si>
    <t>Oliver Neale Sub</t>
  </si>
  <si>
    <t>Kate Bike Service</t>
  </si>
  <si>
    <t>Sarah Airey Racking</t>
  </si>
  <si>
    <t>Colin Calcott Racking</t>
  </si>
  <si>
    <t>Christ's College Bank Transfer</t>
  </si>
  <si>
    <t>Mikesh Patel Freshers flyers</t>
  </si>
  <si>
    <t>Towergate Insurance update (wintech SUP)</t>
  </si>
  <si>
    <t>Lathan Liou COVID safety video</t>
  </si>
  <si>
    <t>Oarsport Wintech SUP boat</t>
  </si>
  <si>
    <t>Budgeted through capital, paid from current</t>
  </si>
  <si>
    <t>2020/21 Budget</t>
  </si>
  <si>
    <t>Alan Martin Racking</t>
  </si>
  <si>
    <t>Ben Zandonati Fleece</t>
  </si>
  <si>
    <t>Erin Fitzsimons-West Fleece</t>
  </si>
  <si>
    <t>Oli O'Brien Fleece</t>
  </si>
  <si>
    <t>Oarsport Headsets</t>
  </si>
  <si>
    <t>Donations - Capital</t>
  </si>
  <si>
    <t>Lathan Promo Video</t>
  </si>
  <si>
    <t>Maria Adams Racking</t>
  </si>
  <si>
    <t>Champs Ergs</t>
  </si>
  <si>
    <t>Cash</t>
  </si>
  <si>
    <t>Kate bucket + sponges</t>
  </si>
  <si>
    <t>Kate sticky letters</t>
  </si>
  <si>
    <t>Lathan Gym</t>
  </si>
  <si>
    <t>Wintech Cam Conservators</t>
  </si>
  <si>
    <t>Sam Loan</t>
  </si>
  <si>
    <t>MMS Boat Repair</t>
  </si>
  <si>
    <t>Alex Tocher mask</t>
  </si>
  <si>
    <t>Sammy Mahdi mask</t>
  </si>
  <si>
    <t>Miriam Guth mask</t>
  </si>
  <si>
    <t>Max Yale mask</t>
  </si>
  <si>
    <t>James Proudfoot mask</t>
  </si>
  <si>
    <t>Mateo mask</t>
  </si>
  <si>
    <t>Herbie mask payment</t>
  </si>
  <si>
    <t>Lucy Sargent mask</t>
  </si>
  <si>
    <t>Mark Hobbs mask</t>
  </si>
  <si>
    <t>David Kliment mask</t>
  </si>
  <si>
    <t>Sam Loan Return</t>
  </si>
  <si>
    <t>Rob Cooper mask</t>
  </si>
  <si>
    <t>Lisa Ruff mask</t>
  </si>
  <si>
    <t>Emma Parker mask</t>
  </si>
  <si>
    <t>V Stewart-Jolley mask</t>
  </si>
  <si>
    <t>Cox Box repairs</t>
  </si>
  <si>
    <t>Mike Housden mask</t>
  </si>
  <si>
    <t>Richard Turner mask</t>
  </si>
  <si>
    <t>Oli Obrien mask</t>
  </si>
  <si>
    <t>Xmas socks</t>
  </si>
  <si>
    <t>Christmas Head</t>
  </si>
  <si>
    <t>Stephen Matthews Mich20 coaching</t>
  </si>
  <si>
    <t>Capital Account Donations</t>
  </si>
  <si>
    <t xml:space="preserve">Rachel </t>
  </si>
  <si>
    <t>rka33</t>
  </si>
  <si>
    <t xml:space="preserve">Laura </t>
  </si>
  <si>
    <t>AlYousif</t>
  </si>
  <si>
    <t>la459</t>
  </si>
  <si>
    <t xml:space="preserve">Hannah </t>
  </si>
  <si>
    <t>Antonellis</t>
  </si>
  <si>
    <t>hja32</t>
  </si>
  <si>
    <t xml:space="preserve">Sophia </t>
  </si>
  <si>
    <t>Ashroff</t>
  </si>
  <si>
    <t>sa2022</t>
  </si>
  <si>
    <t>Amelia</t>
  </si>
  <si>
    <t>Blackwell</t>
  </si>
  <si>
    <t>abcsb2</t>
  </si>
  <si>
    <t>Martin</t>
  </si>
  <si>
    <t>Brogaard</t>
  </si>
  <si>
    <t>Mtb56</t>
  </si>
  <si>
    <t xml:space="preserve">Anna </t>
  </si>
  <si>
    <t>Champion</t>
  </si>
  <si>
    <t>arc94</t>
  </si>
  <si>
    <t xml:space="preserve">Jerroy Wei Jie </t>
  </si>
  <si>
    <t>Chang</t>
  </si>
  <si>
    <t>jc2196</t>
  </si>
  <si>
    <t xml:space="preserve">Caleb </t>
  </si>
  <si>
    <t>Cole</t>
  </si>
  <si>
    <t>cbc36</t>
  </si>
  <si>
    <t>Alexandru-Nichita</t>
  </si>
  <si>
    <t>Costea</t>
  </si>
  <si>
    <t>anc50</t>
  </si>
  <si>
    <t xml:space="preserve">Eebbaa </t>
  </si>
  <si>
    <t>Elfneh</t>
  </si>
  <si>
    <t>ee316</t>
  </si>
  <si>
    <t xml:space="preserve">Aramish </t>
  </si>
  <si>
    <t>Fatima</t>
  </si>
  <si>
    <t>af686</t>
  </si>
  <si>
    <t xml:space="preserve">Vincent </t>
  </si>
  <si>
    <t xml:space="preserve">Caitlyn </t>
  </si>
  <si>
    <t>Furley</t>
  </si>
  <si>
    <t>cf525</t>
  </si>
  <si>
    <t xml:space="preserve">Yash </t>
  </si>
  <si>
    <t>Gaikwad</t>
  </si>
  <si>
    <t>ysg22</t>
  </si>
  <si>
    <t xml:space="preserve">Cybi </t>
  </si>
  <si>
    <t>Gautam</t>
  </si>
  <si>
    <t>ckg27</t>
  </si>
  <si>
    <t xml:space="preserve">Tobias Gerrard-Anderson </t>
  </si>
  <si>
    <t xml:space="preserve">Gerrard-Anderson </t>
  </si>
  <si>
    <t xml:space="preserve">Tgg27 </t>
  </si>
  <si>
    <t>Abhimanyu</t>
  </si>
  <si>
    <t>Gowda</t>
  </si>
  <si>
    <t>ag2166</t>
  </si>
  <si>
    <t xml:space="preserve">Jin Xi </t>
  </si>
  <si>
    <t>Ho</t>
  </si>
  <si>
    <t>jxh21</t>
  </si>
  <si>
    <t xml:space="preserve">Benji </t>
  </si>
  <si>
    <t>Holland</t>
  </si>
  <si>
    <t>bh513</t>
  </si>
  <si>
    <t>ajh298</t>
  </si>
  <si>
    <t>Mira</t>
  </si>
  <si>
    <t>Howard</t>
  </si>
  <si>
    <t>mth53</t>
  </si>
  <si>
    <t>Hunter</t>
  </si>
  <si>
    <t>efh32</t>
  </si>
  <si>
    <t xml:space="preserve">Lucy </t>
  </si>
  <si>
    <t>Ivey</t>
  </si>
  <si>
    <t>li247</t>
  </si>
  <si>
    <t xml:space="preserve">Eero </t>
  </si>
  <si>
    <t>Jääskeläinen</t>
  </si>
  <si>
    <t>esj30</t>
  </si>
  <si>
    <t>Juel</t>
  </si>
  <si>
    <t>rej42</t>
  </si>
  <si>
    <t>Fergus</t>
  </si>
  <si>
    <t>Kirman</t>
  </si>
  <si>
    <t>fpk24</t>
  </si>
  <si>
    <t>Kacper</t>
  </si>
  <si>
    <t>Koleda</t>
  </si>
  <si>
    <t>ksk50</t>
  </si>
  <si>
    <t xml:space="preserve">Lizaveta </t>
  </si>
  <si>
    <t>Komissarova</t>
  </si>
  <si>
    <t>yk386</t>
  </si>
  <si>
    <t xml:space="preserve">Zoe </t>
  </si>
  <si>
    <t>Kwatra</t>
  </si>
  <si>
    <t>zsk21</t>
  </si>
  <si>
    <t xml:space="preserve">Moses </t>
  </si>
  <si>
    <t>Law</t>
  </si>
  <si>
    <t>mzkl2</t>
  </si>
  <si>
    <t xml:space="preserve">Oli </t>
  </si>
  <si>
    <t>Lewis</t>
  </si>
  <si>
    <t>oel23</t>
  </si>
  <si>
    <t xml:space="preserve">Lisa </t>
  </si>
  <si>
    <t xml:space="preserve">Lucini </t>
  </si>
  <si>
    <t>lml51</t>
  </si>
  <si>
    <t>Macadam</t>
  </si>
  <si>
    <t>slpm2</t>
  </si>
  <si>
    <t xml:space="preserve">Thai-Catherine </t>
  </si>
  <si>
    <t>Matthews</t>
  </si>
  <si>
    <t>tcm36</t>
  </si>
  <si>
    <t>Camille</t>
  </si>
  <si>
    <t>McCarthy</t>
  </si>
  <si>
    <t>cm2086</t>
  </si>
  <si>
    <t xml:space="preserve">Tom </t>
  </si>
  <si>
    <t>McManamon</t>
  </si>
  <si>
    <t>tdm38</t>
  </si>
  <si>
    <t xml:space="preserve">Oliver </t>
  </si>
  <si>
    <t>Norbury</t>
  </si>
  <si>
    <t>ojrn2</t>
  </si>
  <si>
    <t xml:space="preserve">Cicely </t>
  </si>
  <si>
    <t>Norman</t>
  </si>
  <si>
    <t>can35</t>
  </si>
  <si>
    <t xml:space="preserve">Corinne </t>
  </si>
  <si>
    <t>Novell</t>
  </si>
  <si>
    <t>cen40</t>
  </si>
  <si>
    <t xml:space="preserve">Felix </t>
  </si>
  <si>
    <t>Opolka</t>
  </si>
  <si>
    <t>flo23</t>
  </si>
  <si>
    <t xml:space="preserve">Andrea </t>
  </si>
  <si>
    <t>Ortega Segundo</t>
  </si>
  <si>
    <t>ao484</t>
  </si>
  <si>
    <t xml:space="preserve">Orestis </t>
  </si>
  <si>
    <t>Paschalis</t>
  </si>
  <si>
    <t>Op290</t>
  </si>
  <si>
    <t>Ardon Moiz</t>
  </si>
  <si>
    <t>Pillay</t>
  </si>
  <si>
    <t>amp214</t>
  </si>
  <si>
    <t xml:space="preserve">Caitlin Eve </t>
  </si>
  <si>
    <t>Price</t>
  </si>
  <si>
    <t>cep69</t>
  </si>
  <si>
    <t xml:space="preserve">Carmelo </t>
  </si>
  <si>
    <t>Qin</t>
  </si>
  <si>
    <t>zq226</t>
  </si>
  <si>
    <t xml:space="preserve">Morgan </t>
  </si>
  <si>
    <t>Roberts</t>
  </si>
  <si>
    <t>mr868</t>
  </si>
  <si>
    <t xml:space="preserve">Cassandra </t>
  </si>
  <si>
    <t>Shand</t>
  </si>
  <si>
    <t>cns37</t>
  </si>
  <si>
    <t xml:space="preserve">Sebastian </t>
  </si>
  <si>
    <t>Sielaff</t>
  </si>
  <si>
    <t>ss2788</t>
  </si>
  <si>
    <t xml:space="preserve">Kyle </t>
  </si>
  <si>
    <t>Skinner</t>
  </si>
  <si>
    <t>ks964</t>
  </si>
  <si>
    <t xml:space="preserve">Krzysztof </t>
  </si>
  <si>
    <t>Sosnowski</t>
  </si>
  <si>
    <t>Ks982</t>
  </si>
  <si>
    <t xml:space="preserve">Oliwia </t>
  </si>
  <si>
    <t>Stecko</t>
  </si>
  <si>
    <t>oms31</t>
  </si>
  <si>
    <t xml:space="preserve">Joshua </t>
  </si>
  <si>
    <t>Szarowicz</t>
  </si>
  <si>
    <t>js2592</t>
  </si>
  <si>
    <t xml:space="preserve">Katherine </t>
  </si>
  <si>
    <t>Taylor</t>
  </si>
  <si>
    <t>klt52</t>
  </si>
  <si>
    <t xml:space="preserve">Iiris </t>
  </si>
  <si>
    <t xml:space="preserve">Toom </t>
  </si>
  <si>
    <t>itt23</t>
  </si>
  <si>
    <t xml:space="preserve">Tomi </t>
  </si>
  <si>
    <t>Vamos</t>
  </si>
  <si>
    <t>tv291</t>
  </si>
  <si>
    <t xml:space="preserve">Max-Olivier </t>
  </si>
  <si>
    <t>Van Bastelaer</t>
  </si>
  <si>
    <t>mov22</t>
  </si>
  <si>
    <t xml:space="preserve">Sarah </t>
  </si>
  <si>
    <t>Walton-Smith</t>
  </si>
  <si>
    <t>smw93</t>
  </si>
  <si>
    <t xml:space="preserve">Juliane </t>
  </si>
  <si>
    <t xml:space="preserve">Weller </t>
  </si>
  <si>
    <t>jw2170</t>
  </si>
  <si>
    <t>Christian</t>
  </si>
  <si>
    <t>Wessels</t>
  </si>
  <si>
    <t>cow20</t>
  </si>
  <si>
    <t xml:space="preserve">Leah </t>
  </si>
  <si>
    <t>Wild</t>
  </si>
  <si>
    <t>lw532</t>
  </si>
  <si>
    <t>Dom</t>
  </si>
  <si>
    <t>Kliment</t>
  </si>
  <si>
    <t>Matt</t>
  </si>
  <si>
    <t>Munro</t>
  </si>
  <si>
    <t>mtm61</t>
  </si>
  <si>
    <t>Adam</t>
  </si>
  <si>
    <t>Tiszay</t>
  </si>
  <si>
    <t>at895</t>
  </si>
  <si>
    <t>Max</t>
  </si>
  <si>
    <t>CAPITAL ACCOUNT INCOME</t>
  </si>
  <si>
    <t>CAPITAL ACCOUNT EXPENDITURE</t>
  </si>
  <si>
    <t>Net Total</t>
  </si>
  <si>
    <t>Towergate insurance (incl COVID rebate)</t>
  </si>
  <si>
    <t>Current Account</t>
  </si>
  <si>
    <t>Accounts Balance Summary</t>
  </si>
  <si>
    <t>Total net income across all accounts</t>
  </si>
  <si>
    <t>Nicholas Cutler Racking</t>
  </si>
  <si>
    <t>Milosz Mich20 zoom sessions</t>
  </si>
  <si>
    <t>COVID - camp didn't happen</t>
  </si>
  <si>
    <t>Camp Tshirts (not used for camp)</t>
  </si>
  <si>
    <t>Milosz Lent21</t>
  </si>
  <si>
    <t>Herbie lent prizes wk1-4</t>
  </si>
  <si>
    <t>British Rowing membership</t>
  </si>
  <si>
    <t>Sandra Strahlendorf physio</t>
  </si>
  <si>
    <t>Herbie lent prizes wk5-8</t>
  </si>
  <si>
    <t>Training camp Tshirts (not used for camp)</t>
  </si>
  <si>
    <t>Abbie Wright Yoga coaching 8x</t>
  </si>
  <si>
    <t>Abbie Wright Yoga coaching 4x</t>
  </si>
  <si>
    <t>As of Mar 21</t>
  </si>
  <si>
    <t>Christ's College 'JCR' Budget</t>
  </si>
  <si>
    <t>Cam Conservators Regestration</t>
  </si>
  <si>
    <t>Katy Hempson Physio x2</t>
  </si>
  <si>
    <t>CCBC Sliders</t>
  </si>
  <si>
    <t>Max Oliver Sliders</t>
  </si>
  <si>
    <t>Miriam Guth Sliders</t>
  </si>
  <si>
    <t>Abhimanyu Gowda Sliders</t>
  </si>
  <si>
    <t>Alexandru Costea Sliders</t>
  </si>
  <si>
    <t>Herbie Sliders</t>
  </si>
  <si>
    <t>T Vamos Sliders</t>
  </si>
  <si>
    <t>Kiera Messenger Sliders</t>
  </si>
  <si>
    <t>Rob Cooper Sliders</t>
  </si>
  <si>
    <t>Milosz March</t>
  </si>
  <si>
    <t>Miriam Guth Sub</t>
  </si>
  <si>
    <t>Fenner</t>
  </si>
  <si>
    <t>mf718</t>
  </si>
  <si>
    <t>Elisabeth</t>
  </si>
  <si>
    <t>Guest</t>
  </si>
  <si>
    <t>Lucienne</t>
  </si>
  <si>
    <t>Jacobs</t>
  </si>
  <si>
    <t>Jamie</t>
  </si>
  <si>
    <t>McLean</t>
  </si>
  <si>
    <t>Overgaard Wessels</t>
  </si>
  <si>
    <t>Tamas</t>
  </si>
  <si>
    <t>Baig</t>
  </si>
  <si>
    <t>Martin Tekeli</t>
  </si>
  <si>
    <t>Emily</t>
  </si>
  <si>
    <t>Durling</t>
  </si>
  <si>
    <t>Nico</t>
  </si>
  <si>
    <t>Jimenez</t>
  </si>
  <si>
    <t>Gail</t>
  </si>
  <si>
    <t>mhb45</t>
  </si>
  <si>
    <t>Mohammed Hasan</t>
  </si>
  <si>
    <t>mtb56</t>
  </si>
  <si>
    <t>ejd61</t>
  </si>
  <si>
    <t>ntj22</t>
  </si>
  <si>
    <t>gxll2</t>
  </si>
  <si>
    <t>erg43</t>
  </si>
  <si>
    <t>lj370</t>
  </si>
  <si>
    <t>jwm60</t>
  </si>
  <si>
    <t>Janousek maintenance</t>
  </si>
  <si>
    <t>Featurespace Sponsorship</t>
  </si>
  <si>
    <t>Christ's sliders contribution</t>
  </si>
  <si>
    <t>Kate amazon order</t>
  </si>
  <si>
    <t>ES rowing services maintenance</t>
  </si>
  <si>
    <t>W1 race</t>
  </si>
  <si>
    <t>M1 race</t>
  </si>
  <si>
    <t>Miriam Guth subs</t>
  </si>
  <si>
    <t>Oarsport maintenance</t>
  </si>
  <si>
    <t>Kate new bike</t>
  </si>
  <si>
    <t>Stitch Abi and Max order</t>
  </si>
  <si>
    <t>Julie Hogg coaching</t>
  </si>
  <si>
    <t>Nines race</t>
  </si>
  <si>
    <t>Max Fenner stash</t>
  </si>
  <si>
    <t>Abi Wright stash</t>
  </si>
  <si>
    <t>Kate bike repair</t>
  </si>
  <si>
    <t>Xpress W4 race</t>
  </si>
  <si>
    <t>Xpress M8 race</t>
  </si>
  <si>
    <t>PC Boat repairs - cox box</t>
  </si>
  <si>
    <t>Jack Wilson coaching</t>
  </si>
  <si>
    <t>Active tools repairs</t>
  </si>
  <si>
    <t>Rich Turner sliders</t>
  </si>
  <si>
    <t>Abbie yoga</t>
  </si>
  <si>
    <t>Abbie sliders</t>
  </si>
  <si>
    <t>Stephen Matthews coaching</t>
  </si>
  <si>
    <t>Kiera Messenger JGreen party</t>
  </si>
  <si>
    <t>Oli o'Brien Jgreen party</t>
  </si>
  <si>
    <t>James Proudfoot Jgreen party</t>
  </si>
  <si>
    <t>BCD photographer Liam Hardingham</t>
  </si>
  <si>
    <t>PC Boat repairs - empacher repair</t>
  </si>
  <si>
    <t>PC Boat repairs - Sir Hans refurb</t>
  </si>
  <si>
    <t>Max Fenner coaching</t>
  </si>
  <si>
    <t>Expecting £642.50 from Mich subs - still not collected, sorry</t>
  </si>
  <si>
    <t>Kate new bike budgeted here</t>
  </si>
  <si>
    <t>FY runs July/June</t>
  </si>
  <si>
    <t>Bold items are taken to next years budget</t>
  </si>
  <si>
    <t>College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</si>
</sst>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0.00_ ;[Red]\-0.00\ "/>
    <numFmt numFmtId="165" formatCode="#,##0.00_ ;[Red]\-#,##0.00\ "/>
    <numFmt numFmtId="166" formatCode="&quot;£&quot;#,##0.00"/>
    <numFmt numFmtId="167" formatCode="_-[$£-809]* #,##0.00_-;\-[$£-809]* #,##0.00_-;_-[$£-809]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indexed="8"/>
      <name val="Calibri"/>
      <family val="2"/>
    </font>
    <font>
      <sz val="13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7" fillId="0" borderId="0" applyFont="0" applyFill="0" applyBorder="0" applyAlignment="0" applyProtection="0"/>
    <xf numFmtId="0" fontId="19" fillId="0" borderId="32" applyNumberFormat="0" applyFill="0" applyAlignment="0" applyProtection="0"/>
    <xf numFmtId="44" fontId="18" fillId="0" borderId="0" applyFont="0" applyFill="0" applyBorder="0" applyAlignment="0" applyProtection="0"/>
  </cellStyleXfs>
  <cellXfs count="288">
    <xf numFmtId="0" fontId="0" fillId="0" borderId="0" xfId="0"/>
    <xf numFmtId="40" fontId="2" fillId="2" borderId="3" xfId="0" applyNumberFormat="1" applyFont="1" applyFill="1" applyBorder="1"/>
    <xf numFmtId="40" fontId="2" fillId="3" borderId="4" xfId="0" applyNumberFormat="1" applyFont="1" applyFill="1" applyBorder="1"/>
    <xf numFmtId="40" fontId="2" fillId="4" borderId="5" xfId="0" applyNumberFormat="1" applyFont="1" applyFill="1" applyBorder="1"/>
    <xf numFmtId="40" fontId="0" fillId="6" borderId="5" xfId="0" applyNumberFormat="1" applyFill="1" applyBorder="1"/>
    <xf numFmtId="40" fontId="0" fillId="4" borderId="7" xfId="0" applyNumberFormat="1" applyFill="1" applyBorder="1"/>
    <xf numFmtId="40" fontId="0" fillId="6" borderId="7" xfId="0" applyNumberFormat="1" applyFill="1" applyBorder="1"/>
    <xf numFmtId="9" fontId="0" fillId="6" borderId="7" xfId="0" applyNumberFormat="1" applyFill="1" applyBorder="1"/>
    <xf numFmtId="9" fontId="0" fillId="4" borderId="7" xfId="0" applyNumberFormat="1" applyFill="1" applyBorder="1"/>
    <xf numFmtId="40" fontId="0" fillId="6" borderId="10" xfId="0" applyNumberFormat="1" applyFill="1" applyBorder="1"/>
    <xf numFmtId="40" fontId="2" fillId="8" borderId="11" xfId="0" applyNumberFormat="1" applyFont="1" applyFill="1" applyBorder="1"/>
    <xf numFmtId="0" fontId="0" fillId="6" borderId="0" xfId="0" applyFill="1"/>
    <xf numFmtId="0" fontId="0" fillId="4" borderId="13" xfId="0" applyFill="1" applyBorder="1"/>
    <xf numFmtId="164" fontId="0" fillId="5" borderId="7" xfId="0" applyNumberFormat="1" applyFill="1" applyBorder="1"/>
    <xf numFmtId="164" fontId="0" fillId="6" borderId="7" xfId="0" applyNumberFormat="1" applyFill="1" applyBorder="1"/>
    <xf numFmtId="164" fontId="4" fillId="9" borderId="16" xfId="0" applyNumberFormat="1" applyFont="1" applyFill="1" applyBorder="1"/>
    <xf numFmtId="164" fontId="4" fillId="9" borderId="15" xfId="0" applyNumberFormat="1" applyFont="1" applyFill="1" applyBorder="1" applyAlignment="1">
      <alignment horizontal="center"/>
    </xf>
    <xf numFmtId="164" fontId="5" fillId="9" borderId="17" xfId="0" applyNumberFormat="1" applyFont="1" applyFill="1" applyBorder="1" applyAlignment="1">
      <alignment horizontal="center"/>
    </xf>
    <xf numFmtId="164" fontId="4" fillId="9" borderId="18" xfId="0" applyNumberFormat="1" applyFont="1" applyFill="1" applyBorder="1" applyAlignment="1">
      <alignment horizontal="center"/>
    </xf>
    <xf numFmtId="164" fontId="4" fillId="9" borderId="21" xfId="0" applyNumberFormat="1" applyFont="1" applyFill="1" applyBorder="1" applyAlignment="1">
      <alignment horizontal="center"/>
    </xf>
    <xf numFmtId="164" fontId="4" fillId="9" borderId="0" xfId="0" applyNumberFormat="1" applyFont="1" applyFill="1"/>
    <xf numFmtId="164" fontId="5" fillId="9" borderId="23" xfId="0" applyNumberFormat="1" applyFont="1" applyFill="1" applyBorder="1" applyAlignment="1">
      <alignment horizontal="center"/>
    </xf>
    <xf numFmtId="164" fontId="5" fillId="9" borderId="21" xfId="0" applyNumberFormat="1" applyFont="1" applyFill="1" applyBorder="1" applyAlignment="1">
      <alignment horizontal="center"/>
    </xf>
    <xf numFmtId="164" fontId="5" fillId="9" borderId="0" xfId="0" applyNumberFormat="1" applyFont="1" applyFill="1" applyAlignment="1">
      <alignment horizontal="center"/>
    </xf>
    <xf numFmtId="164" fontId="0" fillId="9" borderId="0" xfId="0" applyNumberFormat="1" applyFill="1"/>
    <xf numFmtId="164" fontId="4" fillId="9" borderId="0" xfId="0" applyNumberFormat="1" applyFont="1" applyFill="1" applyAlignment="1">
      <alignment horizontal="center"/>
    </xf>
    <xf numFmtId="164" fontId="4" fillId="9" borderId="23" xfId="0" applyNumberFormat="1" applyFont="1" applyFill="1" applyBorder="1" applyAlignment="1">
      <alignment horizontal="center"/>
    </xf>
    <xf numFmtId="164" fontId="6" fillId="9" borderId="0" xfId="0" applyNumberFormat="1" applyFont="1" applyFill="1" applyAlignment="1">
      <alignment horizontal="center"/>
    </xf>
    <xf numFmtId="164" fontId="4" fillId="9" borderId="24" xfId="0" applyNumberFormat="1" applyFont="1" applyFill="1" applyBorder="1" applyAlignment="1">
      <alignment horizontal="center"/>
    </xf>
    <xf numFmtId="164" fontId="4" fillId="9" borderId="25" xfId="0" applyNumberFormat="1" applyFont="1" applyFill="1" applyBorder="1" applyAlignment="1">
      <alignment horizontal="center"/>
    </xf>
    <xf numFmtId="0" fontId="4" fillId="0" borderId="24" xfId="0" applyFont="1" applyBorder="1"/>
    <xf numFmtId="2" fontId="4" fillId="0" borderId="26" xfId="0" applyNumberFormat="1" applyFont="1" applyBorder="1" applyAlignment="1">
      <alignment horizontal="center"/>
    </xf>
    <xf numFmtId="0" fontId="0" fillId="9" borderId="0" xfId="0" applyFill="1"/>
    <xf numFmtId="0" fontId="4" fillId="9" borderId="16" xfId="0" applyFont="1" applyFill="1" applyBorder="1"/>
    <xf numFmtId="4" fontId="4" fillId="9" borderId="15" xfId="0" applyNumberFormat="1" applyFont="1" applyFill="1" applyBorder="1" applyAlignment="1">
      <alignment horizontal="center"/>
    </xf>
    <xf numFmtId="0" fontId="0" fillId="0" borderId="6" xfId="0" applyBorder="1"/>
    <xf numFmtId="0" fontId="0" fillId="7" borderId="0" xfId="0" applyFill="1"/>
    <xf numFmtId="0" fontId="4" fillId="0" borderId="17" xfId="0" applyFont="1" applyBorder="1"/>
    <xf numFmtId="4" fontId="4" fillId="0" borderId="19" xfId="0" applyNumberFormat="1" applyFont="1" applyBorder="1" applyAlignment="1">
      <alignment horizontal="center"/>
    </xf>
    <xf numFmtId="0" fontId="5" fillId="12" borderId="17" xfId="0" applyFont="1" applyFill="1" applyBorder="1"/>
    <xf numFmtId="0" fontId="9" fillId="12" borderId="18" xfId="0" applyFont="1" applyFill="1" applyBorder="1"/>
    <xf numFmtId="0" fontId="4" fillId="12" borderId="21" xfId="0" applyFont="1" applyFill="1" applyBorder="1"/>
    <xf numFmtId="0" fontId="0" fillId="12" borderId="0" xfId="0" applyFill="1"/>
    <xf numFmtId="40" fontId="5" fillId="12" borderId="21" xfId="0" applyNumberFormat="1" applyFont="1" applyFill="1" applyBorder="1"/>
    <xf numFmtId="40" fontId="5" fillId="12" borderId="0" xfId="0" applyNumberFormat="1" applyFont="1" applyFill="1"/>
    <xf numFmtId="3" fontId="4" fillId="12" borderId="0" xfId="0" applyNumberFormat="1" applyFont="1" applyFill="1" applyAlignment="1">
      <alignment horizontal="center"/>
    </xf>
    <xf numFmtId="0" fontId="5" fillId="12" borderId="21" xfId="0" applyFont="1" applyFill="1" applyBorder="1"/>
    <xf numFmtId="3" fontId="5" fillId="12" borderId="0" xfId="0" applyNumberFormat="1" applyFont="1" applyFill="1" applyAlignment="1">
      <alignment horizontal="center"/>
    </xf>
    <xf numFmtId="165" fontId="5" fillId="12" borderId="0" xfId="0" applyNumberFormat="1" applyFont="1" applyFill="1" applyAlignment="1">
      <alignment horizontal="center"/>
    </xf>
    <xf numFmtId="0" fontId="4" fillId="12" borderId="24" xfId="0" applyFont="1" applyFill="1" applyBorder="1"/>
    <xf numFmtId="0" fontId="4" fillId="12" borderId="20" xfId="0" applyFont="1" applyFill="1" applyBorder="1" applyAlignment="1">
      <alignment horizontal="center"/>
    </xf>
    <xf numFmtId="0" fontId="5" fillId="12" borderId="23" xfId="0" applyFont="1" applyFill="1" applyBorder="1" applyAlignment="1">
      <alignment horizontal="center"/>
    </xf>
    <xf numFmtId="3" fontId="5" fillId="12" borderId="23" xfId="0" applyNumberFormat="1" applyFont="1" applyFill="1" applyBorder="1" applyAlignment="1">
      <alignment horizontal="center"/>
    </xf>
    <xf numFmtId="3" fontId="4" fillId="12" borderId="23" xfId="0" applyNumberFormat="1" applyFont="1" applyFill="1" applyBorder="1" applyAlignment="1">
      <alignment horizontal="center"/>
    </xf>
    <xf numFmtId="0" fontId="4" fillId="12" borderId="23" xfId="0" applyFont="1" applyFill="1" applyBorder="1" applyAlignment="1">
      <alignment horizontal="center"/>
    </xf>
    <xf numFmtId="164" fontId="4" fillId="9" borderId="27" xfId="0" applyNumberFormat="1" applyFont="1" applyFill="1" applyBorder="1" applyAlignment="1">
      <alignment horizontal="center"/>
    </xf>
    <xf numFmtId="164" fontId="0" fillId="5" borderId="0" xfId="0" applyNumberFormat="1" applyFill="1"/>
    <xf numFmtId="164" fontId="5" fillId="9" borderId="22" xfId="0" applyNumberFormat="1" applyFont="1" applyFill="1" applyBorder="1" applyAlignment="1">
      <alignment horizontal="center"/>
    </xf>
    <xf numFmtId="0" fontId="0" fillId="5" borderId="0" xfId="0" applyFill="1"/>
    <xf numFmtId="14" fontId="0" fillId="10" borderId="12" xfId="0" applyNumberFormat="1" applyFill="1" applyBorder="1"/>
    <xf numFmtId="0" fontId="3" fillId="10" borderId="1" xfId="0" applyFont="1" applyFill="1" applyBorder="1" applyAlignment="1">
      <alignment horizontal="right"/>
    </xf>
    <xf numFmtId="14" fontId="3" fillId="10" borderId="1" xfId="0" applyNumberFormat="1" applyFont="1" applyFill="1" applyBorder="1" applyAlignment="1">
      <alignment horizontal="left"/>
    </xf>
    <xf numFmtId="14" fontId="2" fillId="10" borderId="1" xfId="0" applyNumberFormat="1" applyFont="1" applyFill="1" applyBorder="1"/>
    <xf numFmtId="40" fontId="0" fillId="13" borderId="12" xfId="0" applyNumberFormat="1" applyFill="1" applyBorder="1"/>
    <xf numFmtId="40" fontId="2" fillId="13" borderId="1" xfId="0" applyNumberFormat="1" applyFont="1" applyFill="1" applyBorder="1"/>
    <xf numFmtId="40" fontId="2" fillId="13" borderId="2" xfId="0" applyNumberFormat="1" applyFont="1" applyFill="1" applyBorder="1"/>
    <xf numFmtId="40" fontId="2" fillId="2" borderId="4" xfId="0" applyNumberFormat="1" applyFont="1" applyFill="1" applyBorder="1"/>
    <xf numFmtId="40" fontId="2" fillId="14" borderId="4" xfId="0" applyNumberFormat="1" applyFont="1" applyFill="1" applyBorder="1"/>
    <xf numFmtId="0" fontId="2" fillId="15" borderId="5" xfId="0" applyFont="1" applyFill="1" applyBorder="1"/>
    <xf numFmtId="0" fontId="0" fillId="10" borderId="0" xfId="0" applyFill="1"/>
    <xf numFmtId="14" fontId="0" fillId="10" borderId="0" xfId="0" applyNumberFormat="1" applyFill="1"/>
    <xf numFmtId="0" fontId="0" fillId="13" borderId="0" xfId="0" applyFill="1"/>
    <xf numFmtId="0" fontId="0" fillId="13" borderId="6" xfId="0" applyFill="1" applyBorder="1"/>
    <xf numFmtId="40" fontId="0" fillId="5" borderId="2" xfId="0" applyNumberFormat="1" applyFill="1" applyBorder="1"/>
    <xf numFmtId="40" fontId="0" fillId="5" borderId="5" xfId="0" applyNumberFormat="1" applyFill="1" applyBorder="1"/>
    <xf numFmtId="40" fontId="0" fillId="7" borderId="5" xfId="0" applyNumberFormat="1" applyFill="1" applyBorder="1"/>
    <xf numFmtId="0" fontId="0" fillId="15" borderId="6" xfId="0" applyFill="1" applyBorder="1"/>
    <xf numFmtId="40" fontId="0" fillId="5" borderId="6" xfId="0" applyNumberFormat="1" applyFill="1" applyBorder="1"/>
    <xf numFmtId="40" fontId="0" fillId="5" borderId="7" xfId="0" applyNumberFormat="1" applyFill="1" applyBorder="1"/>
    <xf numFmtId="40" fontId="0" fillId="7" borderId="7" xfId="0" applyNumberFormat="1" applyFill="1" applyBorder="1"/>
    <xf numFmtId="9" fontId="0" fillId="10" borderId="0" xfId="0" applyNumberFormat="1" applyFill="1"/>
    <xf numFmtId="9" fontId="0" fillId="13" borderId="12" xfId="0" applyNumberFormat="1" applyFill="1" applyBorder="1"/>
    <xf numFmtId="9" fontId="0" fillId="13" borderId="0" xfId="0" applyNumberFormat="1" applyFill="1"/>
    <xf numFmtId="9" fontId="0" fillId="13" borderId="6" xfId="0" applyNumberFormat="1" applyFill="1" applyBorder="1"/>
    <xf numFmtId="9" fontId="0" fillId="5" borderId="6" xfId="0" applyNumberFormat="1" applyFill="1" applyBorder="1"/>
    <xf numFmtId="9" fontId="0" fillId="5" borderId="7" xfId="0" applyNumberFormat="1" applyFill="1" applyBorder="1"/>
    <xf numFmtId="9" fontId="0" fillId="7" borderId="7" xfId="0" applyNumberFormat="1" applyFill="1" applyBorder="1"/>
    <xf numFmtId="9" fontId="0" fillId="15" borderId="6" xfId="0" applyNumberFormat="1" applyFill="1" applyBorder="1"/>
    <xf numFmtId="14" fontId="0" fillId="10" borderId="9" xfId="0" applyNumberFormat="1" applyFill="1" applyBorder="1"/>
    <xf numFmtId="0" fontId="0" fillId="8" borderId="11" xfId="0" applyFill="1" applyBorder="1"/>
    <xf numFmtId="164" fontId="1" fillId="8" borderId="9" xfId="0" applyNumberFormat="1" applyFont="1" applyFill="1" applyBorder="1"/>
    <xf numFmtId="14" fontId="0" fillId="10" borderId="8" xfId="0" applyNumberFormat="1" applyFill="1" applyBorder="1"/>
    <xf numFmtId="40" fontId="0" fillId="13" borderId="11" xfId="0" applyNumberFormat="1" applyFill="1" applyBorder="1"/>
    <xf numFmtId="0" fontId="0" fillId="13" borderId="8" xfId="0" applyFill="1" applyBorder="1"/>
    <xf numFmtId="0" fontId="0" fillId="13" borderId="9" xfId="0" applyFill="1" applyBorder="1"/>
    <xf numFmtId="40" fontId="0" fillId="5" borderId="9" xfId="0" applyNumberFormat="1" applyFill="1" applyBorder="1"/>
    <xf numFmtId="40" fontId="0" fillId="5" borderId="10" xfId="0" applyNumberFormat="1" applyFill="1" applyBorder="1"/>
    <xf numFmtId="40" fontId="0" fillId="7" borderId="10" xfId="0" applyNumberFormat="1" applyFill="1" applyBorder="1"/>
    <xf numFmtId="0" fontId="0" fillId="10" borderId="6" xfId="0" applyFill="1" applyBorder="1"/>
    <xf numFmtId="0" fontId="0" fillId="15" borderId="13" xfId="0" applyFill="1" applyBorder="1"/>
    <xf numFmtId="14" fontId="2" fillId="13" borderId="13" xfId="0" applyNumberFormat="1" applyFont="1" applyFill="1" applyBorder="1"/>
    <xf numFmtId="0" fontId="2" fillId="13" borderId="13" xfId="0" applyFont="1" applyFill="1" applyBorder="1"/>
    <xf numFmtId="14" fontId="2" fillId="8" borderId="13" xfId="0" applyNumberFormat="1" applyFont="1" applyFill="1" applyBorder="1"/>
    <xf numFmtId="0" fontId="2" fillId="16" borderId="11" xfId="0" applyFont="1" applyFill="1" applyBorder="1"/>
    <xf numFmtId="0" fontId="0" fillId="10" borderId="7" xfId="0" applyFill="1" applyBorder="1"/>
    <xf numFmtId="0" fontId="0" fillId="4" borderId="7" xfId="0" applyFill="1" applyBorder="1"/>
    <xf numFmtId="164" fontId="0" fillId="10" borderId="7" xfId="0" applyNumberFormat="1" applyFill="1" applyBorder="1"/>
    <xf numFmtId="43" fontId="7" fillId="10" borderId="5" xfId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6" borderId="5" xfId="0" applyNumberFormat="1" applyFill="1" applyBorder="1"/>
    <xf numFmtId="164" fontId="0" fillId="7" borderId="5" xfId="0" applyNumberFormat="1" applyFill="1" applyBorder="1"/>
    <xf numFmtId="0" fontId="0" fillId="4" borderId="2" xfId="0" applyFill="1" applyBorder="1"/>
    <xf numFmtId="0" fontId="0" fillId="15" borderId="5" xfId="0" applyFill="1" applyBorder="1"/>
    <xf numFmtId="43" fontId="7" fillId="10" borderId="7" xfId="1" applyFill="1" applyBorder="1"/>
    <xf numFmtId="40" fontId="0" fillId="5" borderId="0" xfId="0" applyNumberFormat="1" applyFill="1"/>
    <xf numFmtId="40" fontId="0" fillId="5" borderId="12" xfId="0" applyNumberFormat="1" applyFill="1" applyBorder="1"/>
    <xf numFmtId="40" fontId="0" fillId="6" borderId="12" xfId="0" applyNumberFormat="1" applyFill="1" applyBorder="1"/>
    <xf numFmtId="40" fontId="0" fillId="7" borderId="12" xfId="0" applyNumberFormat="1" applyFill="1" applyBorder="1"/>
    <xf numFmtId="40" fontId="0" fillId="4" borderId="12" xfId="0" applyNumberFormat="1" applyFill="1" applyBorder="1"/>
    <xf numFmtId="0" fontId="0" fillId="15" borderId="7" xfId="0" applyFill="1" applyBorder="1"/>
    <xf numFmtId="14" fontId="0" fillId="10" borderId="6" xfId="0" applyNumberFormat="1" applyFill="1" applyBorder="1"/>
    <xf numFmtId="164" fontId="0" fillId="7" borderId="7" xfId="0" applyNumberFormat="1" applyFill="1" applyBorder="1"/>
    <xf numFmtId="0" fontId="10" fillId="10" borderId="7" xfId="0" applyFont="1" applyFill="1" applyBorder="1"/>
    <xf numFmtId="0" fontId="0" fillId="0" borderId="0" xfId="0" applyAlignment="1">
      <alignment wrapText="1"/>
    </xf>
    <xf numFmtId="40" fontId="0" fillId="0" borderId="0" xfId="0" applyNumberFormat="1" applyAlignment="1">
      <alignment wrapText="1"/>
    </xf>
    <xf numFmtId="0" fontId="0" fillId="0" borderId="0" xfId="0" quotePrefix="1" applyAlignment="1">
      <alignment wrapText="1"/>
    </xf>
    <xf numFmtId="9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40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13" fillId="0" borderId="0" xfId="0" applyFont="1"/>
    <xf numFmtId="40" fontId="0" fillId="10" borderId="12" xfId="0" applyNumberFormat="1" applyFill="1" applyBorder="1"/>
    <xf numFmtId="9" fontId="4" fillId="12" borderId="14" xfId="0" applyNumberFormat="1" applyFont="1" applyFill="1" applyBorder="1" applyAlignment="1">
      <alignment horizontal="center" vertical="center" wrapText="1"/>
    </xf>
    <xf numFmtId="3" fontId="4" fillId="12" borderId="15" xfId="0" applyNumberFormat="1" applyFont="1" applyFill="1" applyBorder="1" applyAlignment="1">
      <alignment horizontal="left" vertical="center" wrapText="1"/>
    </xf>
    <xf numFmtId="3" fontId="15" fillId="12" borderId="12" xfId="0" applyNumberFormat="1" applyFont="1" applyFill="1" applyBorder="1" applyAlignment="1">
      <alignment vertical="center" wrapText="1"/>
    </xf>
    <xf numFmtId="3" fontId="4" fillId="12" borderId="12" xfId="0" applyNumberFormat="1" applyFont="1" applyFill="1" applyBorder="1" applyAlignment="1">
      <alignment vertical="center" wrapText="1"/>
    </xf>
    <xf numFmtId="3" fontId="15" fillId="12" borderId="6" xfId="0" applyNumberFormat="1" applyFont="1" applyFill="1" applyBorder="1" applyAlignment="1">
      <alignment vertical="center" wrapText="1"/>
    </xf>
    <xf numFmtId="3" fontId="5" fillId="12" borderId="12" xfId="0" applyNumberFormat="1" applyFont="1" applyFill="1" applyBorder="1" applyAlignment="1">
      <alignment vertical="center" wrapText="1"/>
    </xf>
    <xf numFmtId="40" fontId="15" fillId="12" borderId="12" xfId="0" applyNumberFormat="1" applyFont="1" applyFill="1" applyBorder="1" applyAlignment="1">
      <alignment vertical="center" wrapText="1"/>
    </xf>
    <xf numFmtId="3" fontId="4" fillId="12" borderId="11" xfId="0" applyNumberFormat="1" applyFont="1" applyFill="1" applyBorder="1" applyAlignment="1">
      <alignment vertical="center" wrapText="1"/>
    </xf>
    <xf numFmtId="3" fontId="15" fillId="12" borderId="9" xfId="0" applyNumberFormat="1" applyFont="1" applyFill="1" applyBorder="1" applyAlignment="1">
      <alignment vertical="center" wrapText="1"/>
    </xf>
    <xf numFmtId="40" fontId="15" fillId="12" borderId="6" xfId="0" applyNumberFormat="1" applyFont="1" applyFill="1" applyBorder="1" applyAlignment="1">
      <alignment horizontal="center" vertical="center" wrapText="1"/>
    </xf>
    <xf numFmtId="40" fontId="0" fillId="0" borderId="0" xfId="0" applyNumberFormat="1" applyBorder="1" applyAlignment="1">
      <alignment wrapText="1"/>
    </xf>
    <xf numFmtId="14" fontId="4" fillId="12" borderId="31" xfId="0" applyNumberFormat="1" applyFont="1" applyFill="1" applyBorder="1" applyAlignment="1">
      <alignment horizontal="center" vertical="center" wrapText="1"/>
    </xf>
    <xf numFmtId="9" fontId="0" fillId="18" borderId="4" xfId="0" applyNumberFormat="1" applyFill="1" applyBorder="1"/>
    <xf numFmtId="0" fontId="0" fillId="19" borderId="4" xfId="0" applyFill="1" applyBorder="1"/>
    <xf numFmtId="0" fontId="0" fillId="20" borderId="4" xfId="0" applyFill="1" applyBorder="1"/>
    <xf numFmtId="0" fontId="0" fillId="17" borderId="29" xfId="0" applyFill="1" applyBorder="1"/>
    <xf numFmtId="164" fontId="0" fillId="21" borderId="7" xfId="0" applyNumberFormat="1" applyFill="1" applyBorder="1"/>
    <xf numFmtId="0" fontId="19" fillId="22" borderId="0" xfId="2" applyFill="1" applyBorder="1" applyAlignment="1">
      <alignment horizontal="center"/>
    </xf>
    <xf numFmtId="0" fontId="19" fillId="22" borderId="0" xfId="2" applyFill="1" applyBorder="1"/>
    <xf numFmtId="0" fontId="18" fillId="0" borderId="0" xfId="0" applyFont="1"/>
    <xf numFmtId="0" fontId="20" fillId="23" borderId="13" xfId="0" applyFont="1" applyFill="1" applyBorder="1" applyAlignment="1">
      <alignment vertical="center" wrapText="1"/>
    </xf>
    <xf numFmtId="0" fontId="18" fillId="23" borderId="13" xfId="0" applyFont="1" applyFill="1" applyBorder="1"/>
    <xf numFmtId="167" fontId="18" fillId="23" borderId="13" xfId="0" applyNumberFormat="1" applyFont="1" applyFill="1" applyBorder="1"/>
    <xf numFmtId="0" fontId="18" fillId="23" borderId="0" xfId="0" applyFont="1" applyFill="1"/>
    <xf numFmtId="0" fontId="18" fillId="0" borderId="13" xfId="0" applyFont="1" applyBorder="1"/>
    <xf numFmtId="167" fontId="18" fillId="0" borderId="13" xfId="0" applyNumberFormat="1" applyFont="1" applyBorder="1"/>
    <xf numFmtId="0" fontId="0" fillId="0" borderId="13" xfId="0" applyBorder="1"/>
    <xf numFmtId="0" fontId="9" fillId="0" borderId="0" xfId="0" applyFont="1"/>
    <xf numFmtId="0" fontId="9" fillId="0" borderId="1" xfId="0" applyFont="1" applyBorder="1"/>
    <xf numFmtId="0" fontId="0" fillId="0" borderId="2" xfId="0" applyBorder="1"/>
    <xf numFmtId="0" fontId="0" fillId="0" borderId="1" xfId="0" applyBorder="1"/>
    <xf numFmtId="167" fontId="0" fillId="0" borderId="0" xfId="0" applyNumberFormat="1"/>
    <xf numFmtId="44" fontId="0" fillId="0" borderId="0" xfId="3" applyFont="1"/>
    <xf numFmtId="44" fontId="0" fillId="0" borderId="0" xfId="0" applyNumberFormat="1"/>
    <xf numFmtId="44" fontId="0" fillId="0" borderId="0" xfId="3" applyFont="1" applyBorder="1"/>
    <xf numFmtId="0" fontId="9" fillId="0" borderId="6" xfId="0" applyFont="1" applyBorder="1"/>
    <xf numFmtId="167" fontId="9" fillId="0" borderId="0" xfId="0" applyNumberFormat="1" applyFont="1"/>
    <xf numFmtId="44" fontId="9" fillId="0" borderId="0" xfId="0" applyNumberFormat="1" applyFont="1"/>
    <xf numFmtId="0" fontId="0" fillId="0" borderId="8" xfId="0" applyBorder="1"/>
    <xf numFmtId="0" fontId="0" fillId="0" borderId="9" xfId="0" applyBorder="1"/>
    <xf numFmtId="167" fontId="0" fillId="0" borderId="0" xfId="3" applyNumberFormat="1" applyFont="1"/>
    <xf numFmtId="0" fontId="21" fillId="0" borderId="0" xfId="0" applyFont="1"/>
    <xf numFmtId="167" fontId="9" fillId="0" borderId="0" xfId="3" applyNumberFormat="1" applyFont="1"/>
    <xf numFmtId="44" fontId="9" fillId="0" borderId="0" xfId="3" applyFont="1"/>
    <xf numFmtId="164" fontId="0" fillId="0" borderId="0" xfId="0" applyNumberFormat="1"/>
    <xf numFmtId="0" fontId="9" fillId="0" borderId="8" xfId="0" applyFont="1" applyBorder="1"/>
    <xf numFmtId="0" fontId="0" fillId="10" borderId="0" xfId="0" applyFill="1" applyBorder="1"/>
    <xf numFmtId="44" fontId="10" fillId="0" borderId="0" xfId="3" applyFont="1"/>
    <xf numFmtId="164" fontId="0" fillId="5" borderId="6" xfId="0" applyNumberFormat="1" applyFill="1" applyBorder="1"/>
    <xf numFmtId="164" fontId="0" fillId="21" borderId="6" xfId="0" applyNumberFormat="1" applyFill="1" applyBorder="1"/>
    <xf numFmtId="164" fontId="9" fillId="0" borderId="0" xfId="0" applyNumberFormat="1" applyFont="1"/>
    <xf numFmtId="3" fontId="17" fillId="24" borderId="12" xfId="0" applyNumberFormat="1" applyFont="1" applyFill="1" applyBorder="1" applyAlignment="1">
      <alignment vertical="center" wrapText="1"/>
    </xf>
    <xf numFmtId="40" fontId="4" fillId="24" borderId="6" xfId="0" applyNumberFormat="1" applyFont="1" applyFill="1" applyBorder="1" applyAlignment="1">
      <alignment horizontal="center" vertical="center" wrapText="1"/>
    </xf>
    <xf numFmtId="3" fontId="15" fillId="24" borderId="12" xfId="0" applyNumberFormat="1" applyFont="1" applyFill="1" applyBorder="1" applyAlignment="1">
      <alignment vertical="center" wrapText="1"/>
    </xf>
    <xf numFmtId="3" fontId="5" fillId="24" borderId="6" xfId="0" applyNumberFormat="1" applyFont="1" applyFill="1" applyBorder="1" applyAlignment="1">
      <alignment vertical="center" wrapText="1"/>
    </xf>
    <xf numFmtId="9" fontId="4" fillId="12" borderId="6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3" fontId="16" fillId="12" borderId="6" xfId="0" applyNumberFormat="1" applyFont="1" applyFill="1" applyBorder="1" applyAlignment="1">
      <alignment vertical="center" wrapText="1"/>
    </xf>
    <xf numFmtId="0" fontId="0" fillId="0" borderId="0" xfId="0" applyAlignment="1">
      <alignment vertical="center"/>
    </xf>
    <xf numFmtId="3" fontId="4" fillId="12" borderId="12" xfId="0" applyNumberFormat="1" applyFont="1" applyFill="1" applyBorder="1" applyAlignment="1">
      <alignment vertical="center"/>
    </xf>
    <xf numFmtId="3" fontId="15" fillId="12" borderId="6" xfId="0" applyNumberFormat="1" applyFont="1" applyFill="1" applyBorder="1" applyAlignment="1">
      <alignment vertical="center"/>
    </xf>
    <xf numFmtId="3" fontId="17" fillId="24" borderId="29" xfId="0" applyNumberFormat="1" applyFont="1" applyFill="1" applyBorder="1" applyAlignment="1">
      <alignment vertical="center" wrapText="1"/>
    </xf>
    <xf numFmtId="40" fontId="4" fillId="24" borderId="1" xfId="0" applyNumberFormat="1" applyFont="1" applyFill="1" applyBorder="1" applyAlignment="1">
      <alignment horizontal="center" vertical="center" wrapText="1"/>
    </xf>
    <xf numFmtId="9" fontId="4" fillId="24" borderId="1" xfId="0" applyNumberFormat="1" applyFont="1" applyFill="1" applyBorder="1" applyAlignment="1">
      <alignment horizontal="center" vertical="center" wrapText="1"/>
    </xf>
    <xf numFmtId="40" fontId="4" fillId="24" borderId="2" xfId="0" applyNumberFormat="1" applyFont="1" applyFill="1" applyBorder="1" applyAlignment="1">
      <alignment horizontal="center" vertical="center" wrapText="1"/>
    </xf>
    <xf numFmtId="3" fontId="4" fillId="24" borderId="2" xfId="0" applyNumberFormat="1" applyFont="1" applyFill="1" applyBorder="1" applyAlignment="1">
      <alignment vertical="center" wrapText="1"/>
    </xf>
    <xf numFmtId="40" fontId="15" fillId="24" borderId="0" xfId="0" applyNumberFormat="1" applyFont="1" applyFill="1" applyBorder="1" applyAlignment="1">
      <alignment horizontal="center" vertical="center" wrapText="1"/>
    </xf>
    <xf numFmtId="9" fontId="4" fillId="24" borderId="0" xfId="0" applyNumberFormat="1" applyFont="1" applyFill="1" applyBorder="1" applyAlignment="1">
      <alignment horizontal="center" vertical="center" wrapText="1"/>
    </xf>
    <xf numFmtId="3" fontId="15" fillId="12" borderId="29" xfId="0" applyNumberFormat="1" applyFont="1" applyFill="1" applyBorder="1" applyAlignment="1">
      <alignment vertical="center" wrapText="1"/>
    </xf>
    <xf numFmtId="40" fontId="4" fillId="12" borderId="1" xfId="0" applyNumberFormat="1" applyFont="1" applyFill="1" applyBorder="1" applyAlignment="1">
      <alignment horizontal="center" vertical="center" wrapText="1"/>
    </xf>
    <xf numFmtId="9" fontId="4" fillId="12" borderId="1" xfId="0" applyNumberFormat="1" applyFont="1" applyFill="1" applyBorder="1" applyAlignment="1">
      <alignment horizontal="center" vertical="center" wrapText="1"/>
    </xf>
    <xf numFmtId="40" fontId="4" fillId="12" borderId="2" xfId="0" applyNumberFormat="1" applyFont="1" applyFill="1" applyBorder="1" applyAlignment="1">
      <alignment horizontal="center" vertical="center" wrapText="1"/>
    </xf>
    <xf numFmtId="3" fontId="4" fillId="12" borderId="2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9" fontId="0" fillId="0" borderId="0" xfId="0" applyNumberFormat="1" applyBorder="1" applyAlignment="1">
      <alignment wrapText="1"/>
    </xf>
    <xf numFmtId="166" fontId="17" fillId="24" borderId="0" xfId="0" applyNumberFormat="1" applyFont="1" applyFill="1" applyBorder="1" applyAlignment="1">
      <alignment horizontal="center" vertical="center" wrapText="1"/>
    </xf>
    <xf numFmtId="166" fontId="4" fillId="12" borderId="8" xfId="0" applyNumberFormat="1" applyFont="1" applyFill="1" applyBorder="1" applyAlignment="1">
      <alignment horizontal="center" vertical="center" wrapText="1"/>
    </xf>
    <xf numFmtId="14" fontId="0" fillId="10" borderId="2" xfId="0" applyNumberFormat="1" applyFill="1" applyBorder="1"/>
    <xf numFmtId="0" fontId="0" fillId="10" borderId="1" xfId="0" applyFill="1" applyBorder="1"/>
    <xf numFmtId="0" fontId="0" fillId="10" borderId="5" xfId="0" applyFill="1" applyBorder="1"/>
    <xf numFmtId="0" fontId="0" fillId="4" borderId="5" xfId="0" applyFill="1" applyBorder="1"/>
    <xf numFmtId="164" fontId="0" fillId="10" borderId="5" xfId="0" applyNumberFormat="1" applyFill="1" applyBorder="1"/>
    <xf numFmtId="166" fontId="4" fillId="12" borderId="0" xfId="0" applyNumberFormat="1" applyFont="1" applyFill="1" applyBorder="1" applyAlignment="1">
      <alignment horizontal="center" vertical="center" wrapText="1"/>
    </xf>
    <xf numFmtId="40" fontId="15" fillId="12" borderId="0" xfId="0" applyNumberFormat="1" applyFont="1" applyFill="1" applyBorder="1" applyAlignment="1">
      <alignment horizontal="center" vertical="center" wrapText="1"/>
    </xf>
    <xf numFmtId="9" fontId="4" fillId="12" borderId="0" xfId="0" applyNumberFormat="1" applyFont="1" applyFill="1" applyBorder="1" applyAlignment="1">
      <alignment horizontal="center" vertical="center" wrapText="1"/>
    </xf>
    <xf numFmtId="9" fontId="15" fillId="12" borderId="0" xfId="0" applyNumberFormat="1" applyFont="1" applyFill="1" applyBorder="1" applyAlignment="1">
      <alignment horizontal="center" vertical="center" wrapText="1"/>
    </xf>
    <xf numFmtId="3" fontId="15" fillId="12" borderId="7" xfId="0" applyNumberFormat="1" applyFont="1" applyFill="1" applyBorder="1" applyAlignment="1">
      <alignment vertical="center" wrapText="1"/>
    </xf>
    <xf numFmtId="9" fontId="4" fillId="12" borderId="8" xfId="0" applyNumberFormat="1" applyFont="1" applyFill="1" applyBorder="1" applyAlignment="1">
      <alignment vertical="center" wrapText="1"/>
    </xf>
    <xf numFmtId="8" fontId="4" fillId="12" borderId="9" xfId="0" applyNumberFormat="1" applyFont="1" applyFill="1" applyBorder="1" applyAlignment="1">
      <alignment vertical="center" wrapText="1"/>
    </xf>
    <xf numFmtId="40" fontId="4" fillId="24" borderId="0" xfId="0" applyNumberFormat="1" applyFont="1" applyFill="1" applyBorder="1" applyAlignment="1">
      <alignment horizontal="center" vertical="center" wrapText="1"/>
    </xf>
    <xf numFmtId="3" fontId="4" fillId="24" borderId="6" xfId="0" applyNumberFormat="1" applyFont="1" applyFill="1" applyBorder="1" applyAlignment="1">
      <alignment vertical="center" wrapText="1"/>
    </xf>
    <xf numFmtId="8" fontId="17" fillId="24" borderId="0" xfId="0" applyNumberFormat="1" applyFont="1" applyFill="1" applyBorder="1" applyAlignment="1">
      <alignment horizontal="center" vertical="center" wrapText="1"/>
    </xf>
    <xf numFmtId="40" fontId="16" fillId="12" borderId="0" xfId="0" applyNumberFormat="1" applyFont="1" applyFill="1" applyBorder="1" applyAlignment="1">
      <alignment horizontal="center" vertical="center" wrapText="1"/>
    </xf>
    <xf numFmtId="167" fontId="0" fillId="18" borderId="28" xfId="0" applyNumberFormat="1" applyFill="1" applyBorder="1"/>
    <xf numFmtId="167" fontId="0" fillId="17" borderId="2" xfId="0" applyNumberFormat="1" applyFill="1" applyBorder="1"/>
    <xf numFmtId="167" fontId="0" fillId="19" borderId="28" xfId="0" applyNumberFormat="1" applyFill="1" applyBorder="1"/>
    <xf numFmtId="167" fontId="0" fillId="20" borderId="28" xfId="0" applyNumberFormat="1" applyFill="1" applyBorder="1"/>
    <xf numFmtId="40" fontId="0" fillId="0" borderId="0" xfId="0" applyNumberFormat="1" applyFill="1" applyBorder="1" applyAlignment="1">
      <alignment wrapText="1"/>
    </xf>
    <xf numFmtId="0" fontId="0" fillId="0" borderId="0" xfId="0" quotePrefix="1" applyFill="1" applyBorder="1" applyAlignment="1">
      <alignment wrapText="1"/>
    </xf>
    <xf numFmtId="0" fontId="0" fillId="0" borderId="0" xfId="0" applyFill="1" applyBorder="1" applyAlignment="1">
      <alignment wrapText="1"/>
    </xf>
    <xf numFmtId="9" fontId="0" fillId="0" borderId="0" xfId="0" applyNumberFormat="1" applyFill="1" applyBorder="1" applyAlignment="1">
      <alignment wrapText="1"/>
    </xf>
    <xf numFmtId="40" fontId="2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9" fontId="1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67" fontId="12" fillId="11" borderId="9" xfId="0" applyNumberFormat="1" applyFont="1" applyFill="1" applyBorder="1" applyAlignment="1">
      <alignment horizontal="center" vertical="center" wrapText="1"/>
    </xf>
    <xf numFmtId="167" fontId="12" fillId="25" borderId="9" xfId="0" applyNumberFormat="1" applyFont="1" applyFill="1" applyBorder="1" applyAlignment="1">
      <alignment horizontal="center" vertical="center" wrapText="1"/>
    </xf>
    <xf numFmtId="167" fontId="12" fillId="26" borderId="9" xfId="0" applyNumberFormat="1" applyFont="1" applyFill="1" applyBorder="1" applyAlignment="1">
      <alignment horizontal="center" vertical="center" wrapText="1"/>
    </xf>
    <xf numFmtId="0" fontId="12" fillId="26" borderId="11" xfId="0" applyFont="1" applyFill="1" applyBorder="1" applyAlignment="1">
      <alignment vertical="center" wrapText="1"/>
    </xf>
    <xf numFmtId="0" fontId="12" fillId="11" borderId="11" xfId="0" applyFont="1" applyFill="1" applyBorder="1" applyAlignment="1">
      <alignment vertical="center" wrapText="1"/>
    </xf>
    <xf numFmtId="0" fontId="12" fillId="25" borderId="11" xfId="0" applyFont="1" applyFill="1" applyBorder="1" applyAlignment="1">
      <alignment vertical="center" wrapText="1"/>
    </xf>
    <xf numFmtId="166" fontId="4" fillId="12" borderId="6" xfId="0" applyNumberFormat="1" applyFont="1" applyFill="1" applyBorder="1" applyAlignment="1">
      <alignment horizontal="center" vertical="center" wrapText="1"/>
    </xf>
    <xf numFmtId="9" fontId="12" fillId="0" borderId="8" xfId="0" applyNumberFormat="1" applyFont="1" applyBorder="1" applyAlignment="1">
      <alignment horizontal="center" vertical="center" wrapText="1"/>
    </xf>
    <xf numFmtId="40" fontId="12" fillId="0" borderId="8" xfId="0" applyNumberFormat="1" applyFont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3" fontId="4" fillId="12" borderId="4" xfId="0" applyNumberFormat="1" applyFont="1" applyFill="1" applyBorder="1" applyAlignment="1">
      <alignment vertical="center" wrapText="1"/>
    </xf>
    <xf numFmtId="8" fontId="4" fillId="12" borderId="3" xfId="0" applyNumberFormat="1" applyFont="1" applyFill="1" applyBorder="1" applyAlignment="1">
      <alignment horizontal="center" vertical="center" wrapText="1"/>
    </xf>
    <xf numFmtId="166" fontId="4" fillId="12" borderId="3" xfId="0" applyNumberFormat="1" applyFont="1" applyFill="1" applyBorder="1" applyAlignment="1">
      <alignment horizontal="center" vertical="center" wrapText="1"/>
    </xf>
    <xf numFmtId="166" fontId="4" fillId="12" borderId="28" xfId="0" applyNumberFormat="1" applyFont="1" applyFill="1" applyBorder="1" applyAlignment="1">
      <alignment horizontal="center" vertical="center" wrapText="1"/>
    </xf>
    <xf numFmtId="9" fontId="4" fillId="12" borderId="18" xfId="0" applyNumberFormat="1" applyFont="1" applyFill="1" applyBorder="1" applyAlignment="1">
      <alignment horizontal="center" vertical="center" wrapText="1"/>
    </xf>
    <xf numFmtId="3" fontId="15" fillId="12" borderId="33" xfId="0" applyNumberFormat="1" applyFont="1" applyFill="1" applyBorder="1" applyAlignment="1">
      <alignment vertical="center" wrapText="1"/>
    </xf>
    <xf numFmtId="40" fontId="4" fillId="12" borderId="18" xfId="0" applyNumberFormat="1" applyFont="1" applyFill="1" applyBorder="1" applyAlignment="1">
      <alignment horizontal="center" vertical="center" wrapText="1"/>
    </xf>
    <xf numFmtId="40" fontId="4" fillId="12" borderId="30" xfId="0" applyNumberFormat="1" applyFont="1" applyFill="1" applyBorder="1" applyAlignment="1">
      <alignment horizontal="center" vertical="center" wrapText="1"/>
    </xf>
    <xf numFmtId="3" fontId="4" fillId="12" borderId="30" xfId="0" applyNumberFormat="1" applyFont="1" applyFill="1" applyBorder="1" applyAlignment="1">
      <alignment vertical="center" wrapText="1"/>
    </xf>
    <xf numFmtId="8" fontId="24" fillId="24" borderId="10" xfId="0" applyNumberFormat="1" applyFont="1" applyFill="1" applyBorder="1" applyAlignment="1">
      <alignment horizontal="center" vertical="center" wrapText="1"/>
    </xf>
    <xf numFmtId="0" fontId="0" fillId="10" borderId="0" xfId="0" applyFont="1" applyFill="1"/>
    <xf numFmtId="3" fontId="17" fillId="12" borderId="4" xfId="0" applyNumberFormat="1" applyFont="1" applyFill="1" applyBorder="1" applyAlignment="1">
      <alignment vertical="center" wrapText="1"/>
    </xf>
    <xf numFmtId="166" fontId="17" fillId="12" borderId="3" xfId="0" applyNumberFormat="1" applyFont="1" applyFill="1" applyBorder="1" applyAlignment="1">
      <alignment horizontal="center" vertical="center" wrapText="1"/>
    </xf>
    <xf numFmtId="8" fontId="17" fillId="12" borderId="3" xfId="0" applyNumberFormat="1" applyFont="1" applyFill="1" applyBorder="1" applyAlignment="1">
      <alignment horizontal="center" vertical="center" wrapText="1"/>
    </xf>
    <xf numFmtId="9" fontId="4" fillId="12" borderId="3" xfId="0" applyNumberFormat="1" applyFont="1" applyFill="1" applyBorder="1" applyAlignment="1">
      <alignment horizontal="center" vertical="center" wrapText="1"/>
    </xf>
    <xf numFmtId="40" fontId="4" fillId="12" borderId="28" xfId="0" applyNumberFormat="1" applyFont="1" applyFill="1" applyBorder="1" applyAlignment="1">
      <alignment horizontal="center" vertical="center" wrapText="1"/>
    </xf>
    <xf numFmtId="3" fontId="5" fillId="12" borderId="28" xfId="0" applyNumberFormat="1" applyFon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9" fillId="10" borderId="0" xfId="0" applyFont="1" applyFill="1"/>
    <xf numFmtId="0" fontId="0" fillId="10" borderId="8" xfId="0" applyFill="1" applyBorder="1"/>
    <xf numFmtId="0" fontId="0" fillId="10" borderId="10" xfId="0" applyFill="1" applyBorder="1"/>
    <xf numFmtId="0" fontId="0" fillId="4" borderId="10" xfId="0" applyFill="1" applyBorder="1"/>
    <xf numFmtId="164" fontId="0" fillId="10" borderId="10" xfId="0" applyNumberFormat="1" applyFill="1" applyBorder="1"/>
    <xf numFmtId="40" fontId="0" fillId="10" borderId="11" xfId="0" applyNumberFormat="1" applyFill="1" applyBorder="1"/>
    <xf numFmtId="43" fontId="7" fillId="10" borderId="10" xfId="1" applyFill="1" applyBorder="1"/>
    <xf numFmtId="3" fontId="14" fillId="12" borderId="34" xfId="0" applyNumberFormat="1" applyFont="1" applyFill="1" applyBorder="1" applyAlignment="1">
      <alignment horizontal="center" vertical="center" wrapText="1"/>
    </xf>
    <xf numFmtId="3" fontId="14" fillId="12" borderId="14" xfId="0" applyNumberFormat="1" applyFont="1" applyFill="1" applyBorder="1" applyAlignment="1">
      <alignment horizontal="center" vertical="center" wrapText="1"/>
    </xf>
    <xf numFmtId="0" fontId="24" fillId="24" borderId="11" xfId="0" applyFont="1" applyFill="1" applyBorder="1" applyAlignment="1">
      <alignment horizontal="center" vertical="center" wrapText="1"/>
    </xf>
    <xf numFmtId="0" fontId="24" fillId="24" borderId="9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</cellXfs>
  <cellStyles count="4">
    <cellStyle name="Comma" xfId="1" builtinId="3"/>
    <cellStyle name="Currency" xfId="3" builtinId="4"/>
    <cellStyle name="Heading 1" xfId="2" builtinId="16"/>
    <cellStyle name="Normal" xfId="0" builtinId="0"/>
  </cellStyles>
  <dxfs count="4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9" defaultPivotStyle="PivotStyleLight16"/>
  <colors>
    <mruColors>
      <color rgb="FFCCDFA1"/>
      <color rgb="FFADF7F5"/>
      <color rgb="FFCCFFCC"/>
      <color rgb="FFCC66FF"/>
      <color rgb="FF9933FF"/>
      <color rgb="FF0099FF"/>
      <color rgb="FF00FF00"/>
      <color rgb="FFFFFFCC"/>
      <color rgb="FFFF7D7D"/>
      <color rgb="FF72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K305"/>
  <sheetViews>
    <sheetView tabSelected="1" zoomScaleNormal="100" workbookViewId="0">
      <pane xSplit="7" ySplit="9" topLeftCell="H26" activePane="bottomRight" state="frozen"/>
      <selection pane="topRight" activeCell="C24" sqref="C24"/>
      <selection pane="bottomLeft" activeCell="C24" sqref="C24"/>
      <selection pane="bottomRight" activeCell="M162" sqref="M162"/>
    </sheetView>
  </sheetViews>
  <sheetFormatPr defaultRowHeight="14.4" x14ac:dyDescent="0.3"/>
  <cols>
    <col min="1" max="1" width="11.5546875" customWidth="1"/>
    <col min="2" max="2" width="39.44140625" bestFit="1" customWidth="1"/>
    <col min="3" max="3" width="13" bestFit="1" customWidth="1"/>
    <col min="4" max="4" width="4" customWidth="1"/>
    <col min="5" max="5" width="9.77734375" customWidth="1"/>
    <col min="6" max="6" width="11" customWidth="1"/>
    <col min="7" max="7" width="11.5546875" style="35" bestFit="1" customWidth="1"/>
    <col min="8" max="8" width="9.21875" customWidth="1"/>
    <col min="9" max="9" width="10.88671875" customWidth="1"/>
    <col min="10" max="10" width="10" bestFit="1" customWidth="1"/>
    <col min="11" max="11" width="9.44140625" customWidth="1"/>
    <col min="12" max="12" width="9.21875" bestFit="1" customWidth="1"/>
    <col min="13" max="13" width="7.77734375" customWidth="1"/>
    <col min="14" max="14" width="9.5546875" customWidth="1"/>
    <col min="15" max="15" width="9.5546875" bestFit="1" customWidth="1"/>
    <col min="16" max="16" width="14.21875" customWidth="1"/>
    <col min="17" max="17" width="8.77734375" customWidth="1"/>
    <col min="18" max="18" width="10.77734375" customWidth="1"/>
    <col min="19" max="19" width="10.21875" bestFit="1" customWidth="1"/>
    <col min="20" max="20" width="8.77734375" customWidth="1"/>
    <col min="21" max="21" width="9.77734375" customWidth="1"/>
    <col min="22" max="22" width="8.77734375" customWidth="1"/>
    <col min="23" max="23" width="8.21875" customWidth="1"/>
    <col min="24" max="24" width="10" bestFit="1" customWidth="1"/>
    <col min="25" max="25" width="10.21875" customWidth="1"/>
    <col min="26" max="26" width="9.21875" customWidth="1"/>
    <col min="27" max="27" width="11.21875" customWidth="1"/>
    <col min="28" max="28" width="7.77734375" customWidth="1"/>
    <col min="29" max="29" width="9.21875" customWidth="1"/>
    <col min="30" max="30" width="10.5546875" customWidth="1"/>
    <col min="31" max="31" width="11.77734375" customWidth="1"/>
    <col min="32" max="32" width="10.21875" customWidth="1"/>
    <col min="33" max="33" width="9" customWidth="1"/>
    <col min="34" max="34" width="10" customWidth="1"/>
    <col min="35" max="35" width="11.21875" customWidth="1"/>
    <col min="37" max="37" width="80.5546875" customWidth="1"/>
  </cols>
  <sheetData>
    <row r="1" spans="1:37" x14ac:dyDescent="0.3">
      <c r="B1" s="138" t="s">
        <v>0</v>
      </c>
      <c r="C1" s="138">
        <f>270+60</f>
        <v>330</v>
      </c>
      <c r="E1" s="138">
        <f>53-21</f>
        <v>32</v>
      </c>
      <c r="H1" s="58" t="s">
        <v>1</v>
      </c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6"/>
      <c r="X1" s="58"/>
      <c r="Y1" s="58"/>
      <c r="Z1" s="58"/>
      <c r="AA1" s="58"/>
      <c r="AB1" s="58"/>
      <c r="AD1" s="36" t="s">
        <v>2</v>
      </c>
      <c r="AE1" s="36"/>
      <c r="AF1" s="36"/>
      <c r="AG1" s="36"/>
      <c r="AH1" s="36"/>
      <c r="AI1" s="36"/>
    </row>
    <row r="2" spans="1:37" x14ac:dyDescent="0.3">
      <c r="A2" s="59"/>
      <c r="B2" s="60" t="s">
        <v>3</v>
      </c>
      <c r="C2" s="61">
        <f ca="1">TODAY()</f>
        <v>44427</v>
      </c>
      <c r="D2" s="62"/>
      <c r="E2" s="63"/>
      <c r="F2" s="64"/>
      <c r="G2" s="65"/>
      <c r="H2" s="1" t="s">
        <v>4</v>
      </c>
      <c r="I2" s="66" t="s">
        <v>507</v>
      </c>
      <c r="J2" s="66" t="s">
        <v>5</v>
      </c>
      <c r="K2" s="66" t="s">
        <v>6</v>
      </c>
      <c r="L2" s="66" t="s">
        <v>7</v>
      </c>
      <c r="M2" s="66" t="s">
        <v>8</v>
      </c>
      <c r="N2" s="66" t="s">
        <v>9</v>
      </c>
      <c r="O2" s="66" t="s">
        <v>10</v>
      </c>
      <c r="P2" s="66" t="s">
        <v>11</v>
      </c>
      <c r="Q2" s="66" t="s">
        <v>12</v>
      </c>
      <c r="R2" s="66" t="s">
        <v>13</v>
      </c>
      <c r="S2" s="66" t="s">
        <v>14</v>
      </c>
      <c r="T2" s="66" t="s">
        <v>15</v>
      </c>
      <c r="U2" s="66" t="s">
        <v>16</v>
      </c>
      <c r="V2" s="66" t="s">
        <v>17</v>
      </c>
      <c r="W2" s="66" t="s">
        <v>18</v>
      </c>
      <c r="X2" s="66" t="s">
        <v>19</v>
      </c>
      <c r="Y2" s="66" t="s">
        <v>20</v>
      </c>
      <c r="Z2" s="66" t="s">
        <v>21</v>
      </c>
      <c r="AA2" s="66" t="s">
        <v>22</v>
      </c>
      <c r="AB2" s="66" t="s">
        <v>23</v>
      </c>
      <c r="AC2" s="2" t="s">
        <v>24</v>
      </c>
      <c r="AD2" s="67" t="s">
        <v>25</v>
      </c>
      <c r="AE2" s="67" t="s">
        <v>26</v>
      </c>
      <c r="AF2" s="67" t="s">
        <v>27</v>
      </c>
      <c r="AG2" s="67" t="s">
        <v>28</v>
      </c>
      <c r="AH2" s="67" t="s">
        <v>29</v>
      </c>
      <c r="AI2" s="67" t="s">
        <v>30</v>
      </c>
      <c r="AJ2" s="3"/>
      <c r="AK2" s="68"/>
    </row>
    <row r="3" spans="1:37" x14ac:dyDescent="0.3">
      <c r="A3" s="59"/>
      <c r="B3" s="152" t="s">
        <v>77</v>
      </c>
      <c r="C3" s="233">
        <v>2101.56</v>
      </c>
      <c r="D3" s="70"/>
      <c r="E3" s="63" t="s">
        <v>31</v>
      </c>
      <c r="F3" s="71"/>
      <c r="G3" s="72"/>
      <c r="H3" s="73">
        <f>SUM(H10:H943)</f>
        <v>5000</v>
      </c>
      <c r="I3" s="73">
        <f>SUM(I10:I943)</f>
        <v>13750</v>
      </c>
      <c r="J3" s="73">
        <f>SUM(J10:J943)</f>
        <v>180</v>
      </c>
      <c r="K3" s="73">
        <f>SUM(K10:K943)</f>
        <v>1665</v>
      </c>
      <c r="L3" s="73">
        <f>SUM(L10:L943)</f>
        <v>5000</v>
      </c>
      <c r="M3" s="74">
        <f t="shared" ref="M3:AB3" si="0">-SUM(M10:M943)</f>
        <v>72</v>
      </c>
      <c r="N3" s="74">
        <f t="shared" si="0"/>
        <v>3597.1000000000004</v>
      </c>
      <c r="O3" s="74">
        <f t="shared" si="0"/>
        <v>1506</v>
      </c>
      <c r="P3" s="74">
        <f t="shared" si="0"/>
        <v>6264.9299999999994</v>
      </c>
      <c r="Q3" s="74">
        <f t="shared" si="0"/>
        <v>890.4</v>
      </c>
      <c r="R3" s="74">
        <f t="shared" si="0"/>
        <v>0</v>
      </c>
      <c r="S3" s="74">
        <f t="shared" si="0"/>
        <v>-1777.1000000000001</v>
      </c>
      <c r="T3" s="74">
        <f t="shared" si="0"/>
        <v>0</v>
      </c>
      <c r="U3" s="74">
        <f t="shared" si="0"/>
        <v>3695</v>
      </c>
      <c r="V3" s="74">
        <f t="shared" si="0"/>
        <v>0</v>
      </c>
      <c r="W3" s="74">
        <f t="shared" si="0"/>
        <v>119.22999999999999</v>
      </c>
      <c r="X3" s="74">
        <f t="shared" si="0"/>
        <v>172.62</v>
      </c>
      <c r="Y3" s="74">
        <f t="shared" si="0"/>
        <v>304.25</v>
      </c>
      <c r="Z3" s="74">
        <f t="shared" si="0"/>
        <v>0</v>
      </c>
      <c r="AA3" s="74">
        <f t="shared" si="0"/>
        <v>528.29999999999995</v>
      </c>
      <c r="AB3" s="74">
        <f t="shared" si="0"/>
        <v>331.37</v>
      </c>
      <c r="AC3" s="4"/>
      <c r="AD3" s="75">
        <f>SUM(AD10:AD943)</f>
        <v>8926.24</v>
      </c>
      <c r="AE3" s="75">
        <f>-SUM(AE10:AE943)</f>
        <v>2750</v>
      </c>
      <c r="AF3" s="75">
        <f>-SUM(AF10:AF943)</f>
        <v>2250</v>
      </c>
      <c r="AG3" s="75">
        <f>-SUM(AG10:AG943)</f>
        <v>0</v>
      </c>
      <c r="AH3" s="75">
        <f>-SUM(AH10:AH943)</f>
        <v>0</v>
      </c>
      <c r="AI3" s="75">
        <f>-SUM(AI10:AI943)</f>
        <v>0</v>
      </c>
      <c r="AJ3" s="5"/>
      <c r="AK3" s="76"/>
    </row>
    <row r="4" spans="1:37" x14ac:dyDescent="0.3">
      <c r="A4" s="59"/>
      <c r="B4" s="155" t="s">
        <v>78</v>
      </c>
      <c r="C4" s="234">
        <f>INDEX(F10:F943, MATCH(99^20, F10:F943))</f>
        <v>4013.1600000000089</v>
      </c>
      <c r="D4" s="70"/>
      <c r="E4" s="63" t="s">
        <v>32</v>
      </c>
      <c r="F4" s="71"/>
      <c r="G4" s="72"/>
      <c r="H4" s="77">
        <v>0</v>
      </c>
      <c r="I4" s="78">
        <v>13750</v>
      </c>
      <c r="J4" s="78">
        <v>3600</v>
      </c>
      <c r="K4" s="78">
        <v>3500</v>
      </c>
      <c r="L4" s="78">
        <v>5000</v>
      </c>
      <c r="M4" s="78">
        <v>72</v>
      </c>
      <c r="N4" s="78">
        <v>3800</v>
      </c>
      <c r="O4" s="78">
        <v>1600</v>
      </c>
      <c r="P4" s="78">
        <v>6250</v>
      </c>
      <c r="Q4" s="78">
        <v>5000</v>
      </c>
      <c r="R4" s="78">
        <v>200</v>
      </c>
      <c r="S4" s="78">
        <v>1000</v>
      </c>
      <c r="T4" s="78">
        <v>1000</v>
      </c>
      <c r="U4" s="78">
        <v>6500</v>
      </c>
      <c r="V4" s="78">
        <v>300</v>
      </c>
      <c r="W4" s="78">
        <v>200</v>
      </c>
      <c r="X4" s="78">
        <v>450</v>
      </c>
      <c r="Y4" s="78">
        <v>325</v>
      </c>
      <c r="Z4" s="78">
        <v>350</v>
      </c>
      <c r="AA4" s="78">
        <v>500</v>
      </c>
      <c r="AB4" s="78">
        <v>500</v>
      </c>
      <c r="AC4" s="6"/>
      <c r="AD4" s="79">
        <v>12000</v>
      </c>
      <c r="AE4" s="79">
        <v>0</v>
      </c>
      <c r="AF4" s="75">
        <v>2250</v>
      </c>
      <c r="AG4" s="79">
        <v>0</v>
      </c>
      <c r="AH4" s="79">
        <v>2000</v>
      </c>
      <c r="AI4" s="79">
        <v>300</v>
      </c>
      <c r="AJ4" s="5"/>
      <c r="AK4" s="76">
        <f>107.47+1500+750</f>
        <v>2357.4700000000003</v>
      </c>
    </row>
    <row r="5" spans="1:37" x14ac:dyDescent="0.3">
      <c r="A5" s="59"/>
      <c r="B5" s="153" t="s">
        <v>76</v>
      </c>
      <c r="C5" s="235">
        <v>109220.93</v>
      </c>
      <c r="D5" s="80"/>
      <c r="E5" s="81" t="s">
        <v>33</v>
      </c>
      <c r="F5" s="82"/>
      <c r="G5" s="83"/>
      <c r="H5" s="84" t="str">
        <f t="shared" ref="H5:AB5" si="1">IF(H4=0,"-",(H3/H4))</f>
        <v>-</v>
      </c>
      <c r="I5" s="85">
        <f t="shared" si="1"/>
        <v>1</v>
      </c>
      <c r="J5" s="85">
        <f t="shared" si="1"/>
        <v>0.05</v>
      </c>
      <c r="K5" s="85">
        <f t="shared" si="1"/>
        <v>0.4757142857142857</v>
      </c>
      <c r="L5" s="85">
        <f t="shared" si="1"/>
        <v>1</v>
      </c>
      <c r="M5" s="85">
        <f t="shared" si="1"/>
        <v>1</v>
      </c>
      <c r="N5" s="85">
        <f t="shared" si="1"/>
        <v>0.94660526315789484</v>
      </c>
      <c r="O5" s="85">
        <f t="shared" si="1"/>
        <v>0.94125000000000003</v>
      </c>
      <c r="P5" s="85">
        <f t="shared" si="1"/>
        <v>1.0023887999999999</v>
      </c>
      <c r="Q5" s="85">
        <f t="shared" si="1"/>
        <v>0.17807999999999999</v>
      </c>
      <c r="R5" s="85">
        <f t="shared" si="1"/>
        <v>0</v>
      </c>
      <c r="S5" s="85">
        <f t="shared" si="1"/>
        <v>-1.7771000000000001</v>
      </c>
      <c r="T5" s="85">
        <f t="shared" si="1"/>
        <v>0</v>
      </c>
      <c r="U5" s="85">
        <f t="shared" si="1"/>
        <v>0.56846153846153846</v>
      </c>
      <c r="V5" s="85">
        <f t="shared" si="1"/>
        <v>0</v>
      </c>
      <c r="W5" s="85">
        <f t="shared" si="1"/>
        <v>0.59614999999999996</v>
      </c>
      <c r="X5" s="85">
        <f t="shared" si="1"/>
        <v>0.3836</v>
      </c>
      <c r="Y5" s="85">
        <f t="shared" si="1"/>
        <v>0.93615384615384611</v>
      </c>
      <c r="Z5" s="85">
        <f t="shared" si="1"/>
        <v>0</v>
      </c>
      <c r="AA5" s="85">
        <f t="shared" si="1"/>
        <v>1.0566</v>
      </c>
      <c r="AB5" s="85">
        <f t="shared" si="1"/>
        <v>0.66274</v>
      </c>
      <c r="AC5" s="7"/>
      <c r="AD5" s="86">
        <f t="shared" ref="AD5:AI5" si="2">IF(AD4=0,"-",(AD3/AD4))</f>
        <v>0.74385333333333337</v>
      </c>
      <c r="AE5" s="86" t="str">
        <f t="shared" si="2"/>
        <v>-</v>
      </c>
      <c r="AF5" s="86">
        <f t="shared" si="2"/>
        <v>1</v>
      </c>
      <c r="AG5" s="86" t="str">
        <f t="shared" si="2"/>
        <v>-</v>
      </c>
      <c r="AH5" s="86">
        <f t="shared" si="2"/>
        <v>0</v>
      </c>
      <c r="AI5" s="86">
        <f t="shared" si="2"/>
        <v>0</v>
      </c>
      <c r="AJ5" s="8"/>
      <c r="AK5" s="87"/>
    </row>
    <row r="6" spans="1:37" x14ac:dyDescent="0.3">
      <c r="A6" s="59"/>
      <c r="B6" s="154" t="s">
        <v>79</v>
      </c>
      <c r="C6" s="236">
        <f>INDEX(G10:G943, MATCH(99^20, G10:G943))</f>
        <v>113147.17</v>
      </c>
      <c r="D6" s="70"/>
      <c r="E6" s="63" t="s">
        <v>34</v>
      </c>
      <c r="F6" s="71"/>
      <c r="G6" s="72"/>
      <c r="H6" s="77">
        <f t="shared" ref="H6:AB6" si="3">(H4-H3)</f>
        <v>-5000</v>
      </c>
      <c r="I6" s="78">
        <f t="shared" si="3"/>
        <v>0</v>
      </c>
      <c r="J6" s="78">
        <f t="shared" si="3"/>
        <v>3420</v>
      </c>
      <c r="K6" s="78">
        <f t="shared" si="3"/>
        <v>1835</v>
      </c>
      <c r="L6" s="78">
        <f t="shared" si="3"/>
        <v>0</v>
      </c>
      <c r="M6" s="78">
        <f t="shared" si="3"/>
        <v>0</v>
      </c>
      <c r="N6" s="78">
        <f t="shared" si="3"/>
        <v>202.89999999999964</v>
      </c>
      <c r="O6" s="78">
        <f t="shared" si="3"/>
        <v>94</v>
      </c>
      <c r="P6" s="78">
        <f t="shared" si="3"/>
        <v>-14.929999999999382</v>
      </c>
      <c r="Q6" s="78">
        <f t="shared" si="3"/>
        <v>4109.6000000000004</v>
      </c>
      <c r="R6" s="78">
        <f t="shared" si="3"/>
        <v>200</v>
      </c>
      <c r="S6" s="78">
        <f t="shared" si="3"/>
        <v>2777.1000000000004</v>
      </c>
      <c r="T6" s="78">
        <f t="shared" si="3"/>
        <v>1000</v>
      </c>
      <c r="U6" s="78">
        <f t="shared" si="3"/>
        <v>2805</v>
      </c>
      <c r="V6" s="78">
        <f t="shared" si="3"/>
        <v>300</v>
      </c>
      <c r="W6" s="78">
        <f t="shared" si="3"/>
        <v>80.77000000000001</v>
      </c>
      <c r="X6" s="78">
        <f t="shared" si="3"/>
        <v>277.38</v>
      </c>
      <c r="Y6" s="78">
        <f t="shared" si="3"/>
        <v>20.75</v>
      </c>
      <c r="Z6" s="78">
        <f t="shared" si="3"/>
        <v>350</v>
      </c>
      <c r="AA6" s="78">
        <f t="shared" si="3"/>
        <v>-28.299999999999955</v>
      </c>
      <c r="AB6" s="78">
        <f t="shared" si="3"/>
        <v>168.63</v>
      </c>
      <c r="AC6" s="6"/>
      <c r="AD6" s="79">
        <f t="shared" ref="AD6:AI6" si="4">(AD4-AD3)</f>
        <v>3073.76</v>
      </c>
      <c r="AE6" s="79">
        <f t="shared" si="4"/>
        <v>-2750</v>
      </c>
      <c r="AF6" s="79">
        <f t="shared" si="4"/>
        <v>0</v>
      </c>
      <c r="AG6" s="79">
        <f t="shared" si="4"/>
        <v>0</v>
      </c>
      <c r="AH6" s="79">
        <f t="shared" si="4"/>
        <v>2000</v>
      </c>
      <c r="AI6" s="79">
        <f t="shared" si="4"/>
        <v>300</v>
      </c>
      <c r="AJ6" s="5"/>
      <c r="AK6" s="76"/>
    </row>
    <row r="7" spans="1:37" x14ac:dyDescent="0.3">
      <c r="A7" s="88"/>
      <c r="B7" s="89" t="s">
        <v>35</v>
      </c>
      <c r="C7" s="90">
        <f>ABS(SUMIF(D10:D12,"UNCASHED",D10:D12))</f>
        <v>0</v>
      </c>
      <c r="D7" s="91"/>
      <c r="E7" s="92" t="s">
        <v>36</v>
      </c>
      <c r="F7" s="93"/>
      <c r="G7" s="94"/>
      <c r="H7" s="95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">
        <f>-SUM(AC10:AC12)</f>
        <v>0</v>
      </c>
      <c r="AD7" s="97"/>
      <c r="AE7" s="97"/>
      <c r="AF7" s="97"/>
      <c r="AG7" s="97"/>
      <c r="AH7" s="97"/>
      <c r="AI7" s="97"/>
      <c r="AJ7" s="5"/>
      <c r="AK7" s="76"/>
    </row>
    <row r="8" spans="1:37" x14ac:dyDescent="0.3">
      <c r="A8" s="69"/>
      <c r="B8" s="69"/>
      <c r="C8" s="69"/>
      <c r="D8" s="69"/>
      <c r="E8" s="69"/>
      <c r="F8" s="69"/>
      <c r="G8" s="9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11" t="s">
        <v>37</v>
      </c>
      <c r="AD8" s="36"/>
      <c r="AE8" s="36"/>
      <c r="AF8" s="36"/>
      <c r="AG8" s="36"/>
      <c r="AH8" s="36"/>
      <c r="AI8" s="36"/>
      <c r="AJ8" s="12"/>
      <c r="AK8" s="99"/>
    </row>
    <row r="9" spans="1:37" x14ac:dyDescent="0.3">
      <c r="A9" s="100" t="s">
        <v>38</v>
      </c>
      <c r="B9" s="101" t="s">
        <v>39</v>
      </c>
      <c r="C9" s="101" t="s">
        <v>40</v>
      </c>
      <c r="D9" s="102" t="s">
        <v>41</v>
      </c>
      <c r="E9" s="100" t="s">
        <v>42</v>
      </c>
      <c r="F9" s="101" t="s">
        <v>43</v>
      </c>
      <c r="G9" s="101" t="s">
        <v>44</v>
      </c>
      <c r="H9" s="1" t="s">
        <v>4</v>
      </c>
      <c r="I9" s="66" t="s">
        <v>45</v>
      </c>
      <c r="J9" s="66" t="s">
        <v>46</v>
      </c>
      <c r="K9" s="66" t="s">
        <v>6</v>
      </c>
      <c r="L9" s="66" t="s">
        <v>7</v>
      </c>
      <c r="M9" s="66" t="s">
        <v>8</v>
      </c>
      <c r="N9" s="66" t="s">
        <v>9</v>
      </c>
      <c r="O9" s="66" t="s">
        <v>10</v>
      </c>
      <c r="P9" s="66" t="s">
        <v>47</v>
      </c>
      <c r="Q9" s="66" t="s">
        <v>12</v>
      </c>
      <c r="R9" s="66" t="s">
        <v>13</v>
      </c>
      <c r="S9" s="66" t="s">
        <v>14</v>
      </c>
      <c r="T9" s="66" t="s">
        <v>15</v>
      </c>
      <c r="U9" s="66" t="s">
        <v>16</v>
      </c>
      <c r="V9" s="66" t="s">
        <v>17</v>
      </c>
      <c r="W9" s="66" t="s">
        <v>18</v>
      </c>
      <c r="X9" s="66" t="s">
        <v>19</v>
      </c>
      <c r="Y9" s="66" t="s">
        <v>20</v>
      </c>
      <c r="Z9" s="66" t="s">
        <v>21</v>
      </c>
      <c r="AA9" s="66" t="s">
        <v>22</v>
      </c>
      <c r="AB9" s="66" t="s">
        <v>23</v>
      </c>
      <c r="AC9" s="2" t="s">
        <v>24</v>
      </c>
      <c r="AD9" s="67" t="s">
        <v>25</v>
      </c>
      <c r="AE9" s="67" t="s">
        <v>26</v>
      </c>
      <c r="AF9" s="67" t="s">
        <v>27</v>
      </c>
      <c r="AG9" s="67" t="s">
        <v>28</v>
      </c>
      <c r="AH9" s="67" t="s">
        <v>29</v>
      </c>
      <c r="AI9" s="67" t="s">
        <v>30</v>
      </c>
      <c r="AJ9" s="10" t="s">
        <v>48</v>
      </c>
      <c r="AK9" s="103" t="s">
        <v>49</v>
      </c>
    </row>
    <row r="10" spans="1:37" x14ac:dyDescent="0.3">
      <c r="A10" s="98"/>
      <c r="B10" s="98"/>
      <c r="C10" s="104"/>
      <c r="D10" s="105"/>
      <c r="E10" s="106"/>
      <c r="F10" s="139">
        <f>Current_account_balance</f>
        <v>2101.56</v>
      </c>
      <c r="G10" s="107">
        <f>Capital_Account_Balance</f>
        <v>109220.93</v>
      </c>
      <c r="H10" s="108"/>
      <c r="I10" s="109"/>
      <c r="J10" s="109"/>
      <c r="K10" s="109"/>
      <c r="L10" s="109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10"/>
      <c r="AD10" s="111"/>
      <c r="AE10" s="111"/>
      <c r="AF10" s="111"/>
      <c r="AG10" s="111"/>
      <c r="AH10" s="111"/>
      <c r="AI10" s="111"/>
      <c r="AJ10" s="112"/>
      <c r="AK10" s="113"/>
    </row>
    <row r="11" spans="1:37" x14ac:dyDescent="0.3">
      <c r="A11" s="217">
        <v>44013</v>
      </c>
      <c r="B11" s="218" t="s">
        <v>161</v>
      </c>
      <c r="C11" s="219" t="s">
        <v>73</v>
      </c>
      <c r="D11" s="220" t="s">
        <v>74</v>
      </c>
      <c r="E11" s="221">
        <v>-45.78</v>
      </c>
      <c r="F11" s="139">
        <f>IF(E11=0,"",IF(D11&gt;0,IF(D11="CASH",F10,IF(D11="UNCASHED",F10,IF(D11="DONATION",F10,F10+E11))),F10))</f>
        <v>2055.7799999999997</v>
      </c>
      <c r="G11" s="114">
        <f>IF(B11=0, " ", G10+SUM(AD11:AI11))</f>
        <v>109220.93</v>
      </c>
      <c r="H11" s="11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>
        <v>-45.78</v>
      </c>
      <c r="Z11" s="116"/>
      <c r="AA11" s="116"/>
      <c r="AB11" s="116"/>
      <c r="AC11" s="117"/>
      <c r="AD11" s="118"/>
      <c r="AE11" s="118"/>
      <c r="AF11" s="118"/>
      <c r="AG11" s="118"/>
      <c r="AH11" s="118"/>
      <c r="AI11" s="118"/>
      <c r="AJ11" s="119"/>
      <c r="AK11" s="120"/>
    </row>
    <row r="12" spans="1:37" x14ac:dyDescent="0.3">
      <c r="A12" s="121">
        <v>44015</v>
      </c>
      <c r="B12" s="69" t="s">
        <v>72</v>
      </c>
      <c r="C12" s="104" t="s">
        <v>73</v>
      </c>
      <c r="D12" s="105" t="s">
        <v>74</v>
      </c>
      <c r="E12" s="106">
        <v>10</v>
      </c>
      <c r="F12" s="139">
        <f>IF(E12=0,"",IF(D12&gt;0,IF(D12="CASH",F11,IF(D12="UNCASHED",F11,IF(D12="DONATION",F11,F11+E12))),F11))</f>
        <v>2065.7799999999997</v>
      </c>
      <c r="G12" s="114">
        <f>IF(B12=0, " ", G11+SUM(AD12:AI12))</f>
        <v>109220.93</v>
      </c>
      <c r="H12" s="115"/>
      <c r="I12" s="116"/>
      <c r="J12" s="116">
        <v>10</v>
      </c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7"/>
      <c r="AD12" s="118"/>
      <c r="AE12" s="118"/>
      <c r="AF12" s="118"/>
      <c r="AG12" s="118"/>
      <c r="AH12" s="118"/>
      <c r="AI12" s="118"/>
      <c r="AJ12" s="119"/>
      <c r="AK12" s="120"/>
    </row>
    <row r="13" spans="1:37" x14ac:dyDescent="0.3">
      <c r="A13" s="121">
        <v>44021</v>
      </c>
      <c r="B13" s="69" t="s">
        <v>75</v>
      </c>
      <c r="C13" s="104" t="s">
        <v>73</v>
      </c>
      <c r="D13" s="105" t="s">
        <v>74</v>
      </c>
      <c r="E13" s="106">
        <v>-6</v>
      </c>
      <c r="F13" s="139">
        <f t="shared" ref="F13:F38" si="5">IF(E13=0,"",IF(D13&gt;0,IF(D13="CASH",F12,IF(D13="UNCASHED",F12,IF(D13="DONATION",F12,F12+E13))),F12))</f>
        <v>2059.7799999999997</v>
      </c>
      <c r="G13" s="114">
        <f t="shared" ref="G13:G38" si="6">IF(B13=0, " ", G12+SUM(AD13:AI13))</f>
        <v>109220.93</v>
      </c>
      <c r="H13" s="115"/>
      <c r="I13" s="13"/>
      <c r="J13" s="13"/>
      <c r="K13" s="13"/>
      <c r="L13" s="13"/>
      <c r="M13" s="13">
        <v>-6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4"/>
      <c r="AD13" s="122"/>
      <c r="AE13" s="122"/>
      <c r="AF13" s="122"/>
      <c r="AG13" s="122"/>
      <c r="AH13" s="122"/>
      <c r="AI13" s="122"/>
      <c r="AJ13" s="5"/>
      <c r="AK13" s="120"/>
    </row>
    <row r="14" spans="1:37" x14ac:dyDescent="0.3">
      <c r="A14" s="121">
        <v>44032</v>
      </c>
      <c r="B14" s="69" t="s">
        <v>172</v>
      </c>
      <c r="C14" s="104" t="s">
        <v>73</v>
      </c>
      <c r="D14" s="105" t="s">
        <v>74</v>
      </c>
      <c r="E14" s="106">
        <v>-405</v>
      </c>
      <c r="F14" s="139">
        <f t="shared" si="5"/>
        <v>1654.7799999999997</v>
      </c>
      <c r="G14" s="114">
        <f t="shared" si="6"/>
        <v>109220.93</v>
      </c>
      <c r="H14" s="11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>
        <v>-225</v>
      </c>
      <c r="V14" s="13"/>
      <c r="W14" s="13"/>
      <c r="X14" s="13"/>
      <c r="Y14" s="13"/>
      <c r="Z14" s="13"/>
      <c r="AA14" s="13"/>
      <c r="AB14" s="13"/>
      <c r="AC14" s="14"/>
      <c r="AD14" s="122"/>
      <c r="AE14" s="122"/>
      <c r="AF14" s="122"/>
      <c r="AG14" s="122"/>
      <c r="AH14" s="122"/>
      <c r="AI14" s="122"/>
      <c r="AJ14" s="5"/>
      <c r="AK14" s="120"/>
    </row>
    <row r="15" spans="1:37" x14ac:dyDescent="0.3">
      <c r="A15" s="121">
        <v>44046</v>
      </c>
      <c r="B15" s="69" t="s">
        <v>72</v>
      </c>
      <c r="C15" s="104" t="s">
        <v>73</v>
      </c>
      <c r="D15" s="105" t="s">
        <v>74</v>
      </c>
      <c r="E15" s="106">
        <v>10</v>
      </c>
      <c r="F15" s="139">
        <f t="shared" si="5"/>
        <v>1664.7799999999997</v>
      </c>
      <c r="G15" s="114">
        <f t="shared" si="6"/>
        <v>109220.93</v>
      </c>
      <c r="H15" s="115"/>
      <c r="I15" s="13"/>
      <c r="J15" s="13">
        <v>10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4"/>
      <c r="AD15" s="122"/>
      <c r="AE15" s="122"/>
      <c r="AF15" s="122"/>
      <c r="AG15" s="122"/>
      <c r="AH15" s="122"/>
      <c r="AI15" s="122"/>
      <c r="AJ15" s="5"/>
      <c r="AK15" s="120"/>
    </row>
    <row r="16" spans="1:37" x14ac:dyDescent="0.3">
      <c r="A16" s="121">
        <v>44051</v>
      </c>
      <c r="B16" s="69" t="s">
        <v>75</v>
      </c>
      <c r="C16" s="104" t="s">
        <v>73</v>
      </c>
      <c r="D16" s="105" t="s">
        <v>74</v>
      </c>
      <c r="E16" s="106">
        <v>-6</v>
      </c>
      <c r="F16" s="139">
        <f t="shared" si="5"/>
        <v>1658.7799999999997</v>
      </c>
      <c r="G16" s="114">
        <f t="shared" si="6"/>
        <v>109220.93</v>
      </c>
      <c r="H16" s="115"/>
      <c r="I16" s="13"/>
      <c r="J16" s="13"/>
      <c r="K16" s="13"/>
      <c r="L16" s="13"/>
      <c r="M16" s="13">
        <v>-6</v>
      </c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4"/>
      <c r="AD16" s="122"/>
      <c r="AE16" s="122"/>
      <c r="AF16" s="122"/>
      <c r="AG16" s="122"/>
      <c r="AH16" s="122"/>
      <c r="AI16" s="122"/>
      <c r="AJ16" s="5"/>
      <c r="AK16" s="120"/>
    </row>
    <row r="17" spans="1:37" x14ac:dyDescent="0.3">
      <c r="A17" s="121">
        <v>44055</v>
      </c>
      <c r="B17" s="69" t="s">
        <v>162</v>
      </c>
      <c r="C17" s="104" t="s">
        <v>73</v>
      </c>
      <c r="D17" s="105" t="s">
        <v>74</v>
      </c>
      <c r="E17" s="106">
        <v>52</v>
      </c>
      <c r="F17" s="139">
        <f t="shared" si="5"/>
        <v>1710.7799999999997</v>
      </c>
      <c r="G17" s="114">
        <f t="shared" si="6"/>
        <v>109220.93</v>
      </c>
      <c r="H17" s="11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>
        <v>52</v>
      </c>
      <c r="AB17" s="13"/>
      <c r="AC17" s="14"/>
      <c r="AD17" s="122"/>
      <c r="AE17" s="122"/>
      <c r="AF17" s="122"/>
      <c r="AG17" s="122"/>
      <c r="AH17" s="122"/>
      <c r="AI17" s="122"/>
      <c r="AJ17" s="5"/>
      <c r="AK17" s="120"/>
    </row>
    <row r="18" spans="1:37" x14ac:dyDescent="0.3">
      <c r="A18" s="121">
        <v>44055</v>
      </c>
      <c r="B18" s="69" t="s">
        <v>163</v>
      </c>
      <c r="C18" s="104" t="s">
        <v>73</v>
      </c>
      <c r="D18" s="105" t="s">
        <v>74</v>
      </c>
      <c r="E18" s="106">
        <v>52</v>
      </c>
      <c r="F18" s="139">
        <f t="shared" si="5"/>
        <v>1762.7799999999997</v>
      </c>
      <c r="G18" s="114">
        <f t="shared" si="6"/>
        <v>109220.93</v>
      </c>
      <c r="H18" s="11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>
        <v>52</v>
      </c>
      <c r="AB18" s="13"/>
      <c r="AC18" s="14"/>
      <c r="AD18" s="122"/>
      <c r="AE18" s="122"/>
      <c r="AF18" s="122"/>
      <c r="AG18" s="122"/>
      <c r="AH18" s="122"/>
      <c r="AI18" s="122"/>
      <c r="AJ18" s="5"/>
      <c r="AK18" s="120"/>
    </row>
    <row r="19" spans="1:37" x14ac:dyDescent="0.3">
      <c r="A19" s="121">
        <v>44055</v>
      </c>
      <c r="B19" s="69" t="s">
        <v>164</v>
      </c>
      <c r="C19" s="104" t="s">
        <v>73</v>
      </c>
      <c r="D19" s="105" t="s">
        <v>74</v>
      </c>
      <c r="E19" s="106">
        <v>52</v>
      </c>
      <c r="F19" s="139">
        <f t="shared" si="5"/>
        <v>1814.7799999999997</v>
      </c>
      <c r="G19" s="114">
        <f t="shared" si="6"/>
        <v>109220.93</v>
      </c>
      <c r="H19" s="11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>
        <v>52</v>
      </c>
      <c r="AB19" s="13"/>
      <c r="AC19" s="14"/>
      <c r="AD19" s="122"/>
      <c r="AE19" s="122"/>
      <c r="AF19" s="122"/>
      <c r="AG19" s="122"/>
      <c r="AH19" s="122"/>
      <c r="AI19" s="122"/>
      <c r="AJ19" s="5"/>
      <c r="AK19" s="120"/>
    </row>
    <row r="20" spans="1:37" x14ac:dyDescent="0.3">
      <c r="A20" s="121">
        <v>44055</v>
      </c>
      <c r="B20" s="69" t="s">
        <v>165</v>
      </c>
      <c r="C20" s="104" t="s">
        <v>73</v>
      </c>
      <c r="D20" s="105" t="s">
        <v>74</v>
      </c>
      <c r="E20" s="106">
        <v>52</v>
      </c>
      <c r="F20" s="139">
        <f t="shared" si="5"/>
        <v>1866.7799999999997</v>
      </c>
      <c r="G20" s="114">
        <f t="shared" si="6"/>
        <v>109220.93</v>
      </c>
      <c r="H20" s="11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>
        <v>52</v>
      </c>
      <c r="AB20" s="13"/>
      <c r="AC20" s="14"/>
      <c r="AD20" s="122"/>
      <c r="AE20" s="122"/>
      <c r="AF20" s="122"/>
      <c r="AG20" s="122"/>
      <c r="AH20" s="122"/>
      <c r="AI20" s="122"/>
      <c r="AJ20" s="5"/>
      <c r="AK20" s="120"/>
    </row>
    <row r="21" spans="1:37" x14ac:dyDescent="0.3">
      <c r="A21" s="121">
        <v>44056</v>
      </c>
      <c r="B21" s="69" t="s">
        <v>166</v>
      </c>
      <c r="C21" s="104" t="s">
        <v>73</v>
      </c>
      <c r="D21" s="105" t="s">
        <v>74</v>
      </c>
      <c r="E21" s="106">
        <v>10</v>
      </c>
      <c r="F21" s="139">
        <f t="shared" si="5"/>
        <v>1876.7799999999997</v>
      </c>
      <c r="G21" s="114">
        <f t="shared" si="6"/>
        <v>109220.93</v>
      </c>
      <c r="H21" s="115"/>
      <c r="I21" s="13"/>
      <c r="J21" s="13">
        <v>10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4"/>
      <c r="AD21" s="122"/>
      <c r="AE21" s="122"/>
      <c r="AF21" s="122"/>
      <c r="AG21" s="122"/>
      <c r="AH21" s="122"/>
      <c r="AI21" s="122"/>
      <c r="AJ21" s="5"/>
      <c r="AK21" s="120"/>
    </row>
    <row r="22" spans="1:37" x14ac:dyDescent="0.3">
      <c r="A22" s="121">
        <v>44056</v>
      </c>
      <c r="B22" s="69" t="s">
        <v>167</v>
      </c>
      <c r="C22" s="104" t="s">
        <v>73</v>
      </c>
      <c r="D22" s="105" t="s">
        <v>74</v>
      </c>
      <c r="E22" s="106">
        <v>-529.95000000000005</v>
      </c>
      <c r="F22" s="139">
        <f t="shared" si="5"/>
        <v>1346.8299999999997</v>
      </c>
      <c r="G22" s="114">
        <f t="shared" si="6"/>
        <v>109220.93</v>
      </c>
      <c r="H22" s="11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>
        <v>-529.95000000000005</v>
      </c>
      <c r="AB22" s="13"/>
      <c r="AC22" s="14"/>
      <c r="AD22" s="122"/>
      <c r="AE22" s="122"/>
      <c r="AF22" s="122"/>
      <c r="AG22" s="122"/>
      <c r="AH22" s="122"/>
      <c r="AI22" s="122"/>
      <c r="AJ22" s="5"/>
      <c r="AK22" s="120"/>
    </row>
    <row r="23" spans="1:37" x14ac:dyDescent="0.3">
      <c r="A23" s="121">
        <v>44056</v>
      </c>
      <c r="B23" s="69" t="s">
        <v>173</v>
      </c>
      <c r="C23" s="104" t="s">
        <v>73</v>
      </c>
      <c r="D23" s="105" t="s">
        <v>74</v>
      </c>
      <c r="E23" s="106">
        <v>52</v>
      </c>
      <c r="F23" s="139">
        <f t="shared" si="5"/>
        <v>1398.8299999999997</v>
      </c>
      <c r="G23" s="114">
        <f t="shared" si="6"/>
        <v>109220.93</v>
      </c>
      <c r="H23" s="11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>
        <v>52</v>
      </c>
      <c r="AB23" s="13"/>
      <c r="AC23" s="14"/>
      <c r="AD23" s="122"/>
      <c r="AE23" s="122"/>
      <c r="AF23" s="122"/>
      <c r="AG23" s="122"/>
      <c r="AH23" s="122"/>
      <c r="AI23" s="122"/>
      <c r="AJ23" s="5"/>
      <c r="AK23" s="120"/>
    </row>
    <row r="24" spans="1:37" x14ac:dyDescent="0.3">
      <c r="A24" s="121">
        <v>44063</v>
      </c>
      <c r="B24" s="69" t="s">
        <v>174</v>
      </c>
      <c r="C24" s="104" t="s">
        <v>73</v>
      </c>
      <c r="D24" s="105" t="s">
        <v>74</v>
      </c>
      <c r="E24" s="106">
        <v>52</v>
      </c>
      <c r="F24" s="139">
        <f t="shared" si="5"/>
        <v>1450.8299999999997</v>
      </c>
      <c r="G24" s="114">
        <f t="shared" si="6"/>
        <v>109220.93</v>
      </c>
      <c r="H24" s="11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>
        <v>52</v>
      </c>
      <c r="AB24" s="13"/>
      <c r="AC24" s="14"/>
      <c r="AD24" s="122"/>
      <c r="AE24" s="122"/>
      <c r="AF24" s="122"/>
      <c r="AG24" s="122"/>
      <c r="AH24" s="122"/>
      <c r="AI24" s="122"/>
      <c r="AJ24" s="5"/>
      <c r="AK24" s="120"/>
    </row>
    <row r="25" spans="1:37" x14ac:dyDescent="0.3">
      <c r="A25" s="121">
        <v>44067</v>
      </c>
      <c r="B25" s="69" t="s">
        <v>175</v>
      </c>
      <c r="C25" s="104" t="s">
        <v>73</v>
      </c>
      <c r="D25" s="105" t="s">
        <v>74</v>
      </c>
      <c r="E25" s="106">
        <v>52</v>
      </c>
      <c r="F25" s="139">
        <f t="shared" si="5"/>
        <v>1502.8299999999997</v>
      </c>
      <c r="G25" s="114">
        <f t="shared" si="6"/>
        <v>109220.93</v>
      </c>
      <c r="H25" s="11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>
        <v>52</v>
      </c>
      <c r="AB25" s="13"/>
      <c r="AC25" s="14"/>
      <c r="AD25" s="122"/>
      <c r="AE25" s="122"/>
      <c r="AF25" s="122"/>
      <c r="AG25" s="122"/>
      <c r="AH25" s="122"/>
      <c r="AI25" s="122"/>
      <c r="AJ25" s="5"/>
      <c r="AK25" s="120"/>
    </row>
    <row r="26" spans="1:37" x14ac:dyDescent="0.3">
      <c r="A26" s="121">
        <v>44077</v>
      </c>
      <c r="B26" s="69" t="s">
        <v>72</v>
      </c>
      <c r="C26" s="104" t="s">
        <v>73</v>
      </c>
      <c r="D26" s="105" t="s">
        <v>74</v>
      </c>
      <c r="E26" s="106">
        <v>10</v>
      </c>
      <c r="F26" s="139">
        <f t="shared" si="5"/>
        <v>1512.8299999999997</v>
      </c>
      <c r="G26" s="114">
        <f t="shared" si="6"/>
        <v>109220.93</v>
      </c>
      <c r="H26" s="115"/>
      <c r="I26" s="13"/>
      <c r="J26" s="13">
        <v>10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  <c r="AD26" s="122"/>
      <c r="AE26" s="122"/>
      <c r="AF26" s="122"/>
      <c r="AG26" s="122"/>
      <c r="AH26" s="122"/>
      <c r="AI26" s="122"/>
      <c r="AJ26" s="5"/>
      <c r="AK26" s="120"/>
    </row>
    <row r="27" spans="1:37" x14ac:dyDescent="0.3">
      <c r="A27" s="121">
        <v>44077</v>
      </c>
      <c r="B27" s="69" t="s">
        <v>176</v>
      </c>
      <c r="C27" s="104" t="s">
        <v>73</v>
      </c>
      <c r="D27" s="105" t="s">
        <v>74</v>
      </c>
      <c r="E27" s="106">
        <v>-270</v>
      </c>
      <c r="F27" s="139">
        <f t="shared" si="5"/>
        <v>1242.8299999999997</v>
      </c>
      <c r="G27" s="114">
        <f t="shared" si="6"/>
        <v>109220.93</v>
      </c>
      <c r="H27" s="115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>
        <v>-270</v>
      </c>
      <c r="V27" s="13"/>
      <c r="W27" s="13"/>
      <c r="X27" s="13"/>
      <c r="Y27" s="13"/>
      <c r="Z27" s="13"/>
      <c r="AA27" s="13"/>
      <c r="AB27" s="13"/>
      <c r="AC27" s="14"/>
      <c r="AD27" s="122"/>
      <c r="AE27" s="122"/>
      <c r="AF27" s="122"/>
      <c r="AG27" s="122"/>
      <c r="AH27" s="122"/>
      <c r="AI27" s="122"/>
      <c r="AJ27" s="5"/>
      <c r="AK27" s="120"/>
    </row>
    <row r="28" spans="1:37" x14ac:dyDescent="0.3">
      <c r="A28" s="121">
        <v>44078</v>
      </c>
      <c r="B28" s="69" t="s">
        <v>177</v>
      </c>
      <c r="C28" s="104" t="s">
        <v>73</v>
      </c>
      <c r="D28" s="105" t="s">
        <v>74</v>
      </c>
      <c r="E28" s="106">
        <v>10</v>
      </c>
      <c r="F28" s="139">
        <f t="shared" si="5"/>
        <v>1252.8299999999997</v>
      </c>
      <c r="G28" s="114">
        <f t="shared" si="6"/>
        <v>109220.93</v>
      </c>
      <c r="H28" s="115"/>
      <c r="I28" s="13"/>
      <c r="J28" s="13">
        <v>10</v>
      </c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4"/>
      <c r="AD28" s="122"/>
      <c r="AE28" s="122"/>
      <c r="AF28" s="122"/>
      <c r="AG28" s="122"/>
      <c r="AH28" s="122"/>
      <c r="AI28" s="122"/>
      <c r="AJ28" s="5"/>
      <c r="AK28" s="120"/>
    </row>
    <row r="29" spans="1:37" x14ac:dyDescent="0.3">
      <c r="A29" s="121">
        <v>44082</v>
      </c>
      <c r="B29" s="69" t="s">
        <v>75</v>
      </c>
      <c r="C29" s="104" t="s">
        <v>73</v>
      </c>
      <c r="D29" s="105" t="s">
        <v>74</v>
      </c>
      <c r="E29" s="106">
        <v>-6</v>
      </c>
      <c r="F29" s="139">
        <f t="shared" si="5"/>
        <v>1246.8299999999997</v>
      </c>
      <c r="G29" s="114">
        <f t="shared" si="6"/>
        <v>109220.93</v>
      </c>
      <c r="H29" s="115"/>
      <c r="I29" s="13"/>
      <c r="J29" s="13"/>
      <c r="K29" s="13"/>
      <c r="L29" s="13"/>
      <c r="M29" s="13">
        <v>-6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4"/>
      <c r="AD29" s="122"/>
      <c r="AE29" s="122"/>
      <c r="AF29" s="122"/>
      <c r="AG29" s="122"/>
      <c r="AH29" s="122"/>
      <c r="AI29" s="122"/>
      <c r="AJ29" s="5"/>
      <c r="AK29" s="120"/>
    </row>
    <row r="30" spans="1:37" x14ac:dyDescent="0.3">
      <c r="A30" s="121">
        <v>44082</v>
      </c>
      <c r="B30" s="69" t="s">
        <v>178</v>
      </c>
      <c r="C30" s="104" t="s">
        <v>73</v>
      </c>
      <c r="D30" s="105" t="s">
        <v>74</v>
      </c>
      <c r="E30" s="106">
        <v>-80.47</v>
      </c>
      <c r="F30" s="139">
        <f t="shared" si="5"/>
        <v>1166.3599999999997</v>
      </c>
      <c r="G30" s="114">
        <f t="shared" si="6"/>
        <v>109220.93</v>
      </c>
      <c r="H30" s="1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>
        <v>-80.47</v>
      </c>
      <c r="Z30" s="13"/>
      <c r="AA30" s="13"/>
      <c r="AB30" s="13"/>
      <c r="AC30" s="14"/>
      <c r="AD30" s="122"/>
      <c r="AE30" s="122"/>
      <c r="AF30" s="122"/>
      <c r="AG30" s="122"/>
      <c r="AH30" s="122"/>
      <c r="AI30" s="122"/>
      <c r="AJ30" s="5"/>
      <c r="AK30" s="120"/>
    </row>
    <row r="31" spans="1:37" x14ac:dyDescent="0.3">
      <c r="A31" s="121">
        <v>44088</v>
      </c>
      <c r="B31" s="69" t="s">
        <v>166</v>
      </c>
      <c r="C31" s="104" t="s">
        <v>73</v>
      </c>
      <c r="D31" s="105" t="s">
        <v>74</v>
      </c>
      <c r="E31" s="106">
        <v>10</v>
      </c>
      <c r="F31" s="139">
        <f t="shared" si="5"/>
        <v>1176.3599999999997</v>
      </c>
      <c r="G31" s="114">
        <f t="shared" si="6"/>
        <v>109220.93</v>
      </c>
      <c r="H31" s="115"/>
      <c r="I31" s="13"/>
      <c r="J31" s="13">
        <v>10</v>
      </c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4"/>
      <c r="AD31" s="122"/>
      <c r="AE31" s="122"/>
      <c r="AF31" s="122"/>
      <c r="AG31" s="122"/>
      <c r="AH31" s="122"/>
      <c r="AI31" s="122"/>
      <c r="AJ31" s="5"/>
      <c r="AK31" s="120"/>
    </row>
    <row r="32" spans="1:37" x14ac:dyDescent="0.3">
      <c r="A32" s="121">
        <v>44088</v>
      </c>
      <c r="B32" s="69" t="s">
        <v>179</v>
      </c>
      <c r="C32" s="104" t="s">
        <v>73</v>
      </c>
      <c r="D32" s="105" t="s">
        <v>74</v>
      </c>
      <c r="E32" s="106">
        <v>250</v>
      </c>
      <c r="F32" s="139">
        <f t="shared" si="5"/>
        <v>1426.3599999999997</v>
      </c>
      <c r="G32" s="114">
        <f t="shared" si="6"/>
        <v>109220.93</v>
      </c>
      <c r="H32" s="115"/>
      <c r="I32" s="13"/>
      <c r="J32" s="13"/>
      <c r="K32" s="13">
        <v>250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4"/>
      <c r="AD32" s="122"/>
      <c r="AE32" s="122"/>
      <c r="AF32" s="122"/>
      <c r="AG32" s="122"/>
      <c r="AH32" s="122"/>
      <c r="AI32" s="122"/>
      <c r="AJ32" s="5"/>
      <c r="AK32" s="120"/>
    </row>
    <row r="33" spans="1:37" x14ac:dyDescent="0.3">
      <c r="A33" s="121">
        <v>44090</v>
      </c>
      <c r="B33" s="69" t="s">
        <v>180</v>
      </c>
      <c r="C33" s="104" t="s">
        <v>73</v>
      </c>
      <c r="D33" s="105" t="s">
        <v>74</v>
      </c>
      <c r="E33" s="106">
        <v>250</v>
      </c>
      <c r="F33" s="139">
        <f t="shared" si="5"/>
        <v>1676.3599999999997</v>
      </c>
      <c r="G33" s="114">
        <f t="shared" si="6"/>
        <v>109220.93</v>
      </c>
      <c r="H33" s="115"/>
      <c r="I33" s="13"/>
      <c r="J33" s="13"/>
      <c r="K33" s="13">
        <v>250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4"/>
      <c r="AD33" s="122"/>
      <c r="AE33" s="122"/>
      <c r="AF33" s="122"/>
      <c r="AG33" s="122"/>
      <c r="AH33" s="122"/>
      <c r="AI33" s="122"/>
      <c r="AJ33" s="5"/>
      <c r="AK33" s="120"/>
    </row>
    <row r="34" spans="1:37" x14ac:dyDescent="0.3">
      <c r="A34" s="121">
        <v>44091</v>
      </c>
      <c r="B34" s="69" t="s">
        <v>181</v>
      </c>
      <c r="C34" s="104" t="s">
        <v>73</v>
      </c>
      <c r="D34" s="105" t="s">
        <v>74</v>
      </c>
      <c r="E34" s="106">
        <v>5000</v>
      </c>
      <c r="F34" s="139">
        <f t="shared" si="5"/>
        <v>6676.36</v>
      </c>
      <c r="G34" s="114">
        <f t="shared" si="6"/>
        <v>106470.93</v>
      </c>
      <c r="H34" s="115">
        <v>5000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4"/>
      <c r="AD34" s="122"/>
      <c r="AE34" s="122">
        <v>-2750</v>
      </c>
      <c r="AF34" s="122"/>
      <c r="AG34" s="122"/>
      <c r="AH34" s="122"/>
      <c r="AI34" s="122"/>
      <c r="AJ34" s="5"/>
      <c r="AK34" s="120"/>
    </row>
    <row r="35" spans="1:37" x14ac:dyDescent="0.3">
      <c r="A35" s="121">
        <v>44103</v>
      </c>
      <c r="B35" s="69" t="s">
        <v>182</v>
      </c>
      <c r="C35" s="104" t="s">
        <v>73</v>
      </c>
      <c r="D35" s="105" t="s">
        <v>74</v>
      </c>
      <c r="E35" s="106">
        <v>-52.62</v>
      </c>
      <c r="F35" s="139">
        <f t="shared" si="5"/>
        <v>6623.74</v>
      </c>
      <c r="G35" s="114">
        <f t="shared" si="6"/>
        <v>106470.93</v>
      </c>
      <c r="H35" s="115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>
        <v>-52.62</v>
      </c>
      <c r="Y35" s="13"/>
      <c r="Z35" s="13"/>
      <c r="AA35" s="13"/>
      <c r="AB35" s="13"/>
      <c r="AC35" s="14"/>
      <c r="AD35" s="122"/>
      <c r="AE35" s="122"/>
      <c r="AF35" s="122"/>
      <c r="AG35" s="122"/>
      <c r="AH35" s="122"/>
      <c r="AI35" s="122"/>
      <c r="AJ35" s="5"/>
      <c r="AK35" s="120"/>
    </row>
    <row r="36" spans="1:37" x14ac:dyDescent="0.3">
      <c r="A36" s="121">
        <v>44103</v>
      </c>
      <c r="B36" s="69" t="s">
        <v>183</v>
      </c>
      <c r="C36" s="104" t="s">
        <v>73</v>
      </c>
      <c r="D36" s="105" t="s">
        <v>74</v>
      </c>
      <c r="E36" s="106">
        <v>-16.8</v>
      </c>
      <c r="F36" s="139">
        <f t="shared" si="5"/>
        <v>6606.94</v>
      </c>
      <c r="G36" s="114">
        <f t="shared" si="6"/>
        <v>106470.93</v>
      </c>
      <c r="H36" s="115"/>
      <c r="I36" s="13"/>
      <c r="J36" s="13"/>
      <c r="K36" s="13"/>
      <c r="L36" s="13"/>
      <c r="M36" s="13"/>
      <c r="N36" s="13">
        <v>-16.8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4"/>
      <c r="AD36" s="122"/>
      <c r="AE36" s="122"/>
      <c r="AF36" s="122"/>
      <c r="AG36" s="122"/>
      <c r="AH36" s="122"/>
      <c r="AI36" s="122"/>
      <c r="AJ36" s="5"/>
      <c r="AK36" s="120"/>
    </row>
    <row r="37" spans="1:37" x14ac:dyDescent="0.3">
      <c r="A37" s="121">
        <v>44103</v>
      </c>
      <c r="B37" s="69" t="s">
        <v>184</v>
      </c>
      <c r="C37" s="104" t="s">
        <v>73</v>
      </c>
      <c r="D37" s="105" t="s">
        <v>74</v>
      </c>
      <c r="E37" s="106">
        <v>-90</v>
      </c>
      <c r="F37" s="139">
        <f t="shared" si="5"/>
        <v>6516.94</v>
      </c>
      <c r="G37" s="114">
        <f t="shared" si="6"/>
        <v>106470.93</v>
      </c>
      <c r="H37" s="115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>
        <v>-90</v>
      </c>
      <c r="Z37" s="13"/>
      <c r="AA37" s="13"/>
      <c r="AB37" s="13"/>
      <c r="AC37" s="14"/>
      <c r="AD37" s="122"/>
      <c r="AE37" s="122"/>
      <c r="AF37" s="122"/>
      <c r="AG37" s="122"/>
      <c r="AH37" s="122"/>
      <c r="AI37" s="122"/>
      <c r="AJ37" s="5"/>
      <c r="AK37" s="120"/>
    </row>
    <row r="38" spans="1:37" x14ac:dyDescent="0.3">
      <c r="A38" s="121">
        <v>44104</v>
      </c>
      <c r="B38" s="69" t="s">
        <v>185</v>
      </c>
      <c r="C38" s="104" t="s">
        <v>73</v>
      </c>
      <c r="D38" s="105" t="s">
        <v>74</v>
      </c>
      <c r="E38" s="106">
        <v>-2250</v>
      </c>
      <c r="F38" s="139">
        <f t="shared" si="5"/>
        <v>4266.9399999999996</v>
      </c>
      <c r="G38" s="114">
        <f t="shared" si="6"/>
        <v>104220.93</v>
      </c>
      <c r="H38" s="115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4"/>
      <c r="AD38" s="122"/>
      <c r="AE38" s="122"/>
      <c r="AF38" s="122">
        <v>-2250</v>
      </c>
      <c r="AG38" s="122"/>
      <c r="AH38" s="122"/>
      <c r="AI38" s="122"/>
      <c r="AJ38" s="5"/>
      <c r="AK38" s="120"/>
    </row>
    <row r="39" spans="1:37" x14ac:dyDescent="0.3">
      <c r="A39" s="121">
        <v>44106</v>
      </c>
      <c r="B39" s="266" t="s">
        <v>188</v>
      </c>
      <c r="C39" s="104" t="s">
        <v>73</v>
      </c>
      <c r="D39" s="105" t="s">
        <v>74</v>
      </c>
      <c r="E39" s="106">
        <v>375</v>
      </c>
      <c r="F39" s="139">
        <f t="shared" ref="F39:F43" si="7">IF(E39=0,"",IF(D39&gt;0,IF(D39="CASH",F38,IF(D39="UNCASHED",F38,IF(D39="DONATION",F38,F38+E39))),F38))</f>
        <v>4641.9399999999996</v>
      </c>
      <c r="G39" s="114">
        <f t="shared" ref="G39:G43" si="8">IF(B39=0, " ", G38+SUM(AD39:AI39))</f>
        <v>104220.93</v>
      </c>
      <c r="H39" s="115"/>
      <c r="I39" s="13"/>
      <c r="J39" s="13"/>
      <c r="K39" s="13">
        <v>375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4"/>
      <c r="AD39" s="122"/>
      <c r="AE39" s="122"/>
      <c r="AF39" s="122"/>
      <c r="AG39" s="122"/>
      <c r="AH39" s="122"/>
      <c r="AI39" s="122"/>
      <c r="AJ39" s="5"/>
      <c r="AK39" s="120"/>
    </row>
    <row r="40" spans="1:37" x14ac:dyDescent="0.3">
      <c r="A40" s="121">
        <v>44106</v>
      </c>
      <c r="B40" s="69" t="s">
        <v>189</v>
      </c>
      <c r="C40" s="104" t="s">
        <v>73</v>
      </c>
      <c r="D40" s="105" t="s">
        <v>74</v>
      </c>
      <c r="E40" s="106">
        <v>52</v>
      </c>
      <c r="F40" s="139">
        <f t="shared" si="7"/>
        <v>4693.9399999999996</v>
      </c>
      <c r="G40" s="114">
        <f t="shared" si="8"/>
        <v>104220.93</v>
      </c>
      <c r="H40" s="115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>
        <v>52</v>
      </c>
      <c r="AB40" s="13"/>
      <c r="AC40" s="14"/>
      <c r="AD40" s="122"/>
      <c r="AE40" s="122"/>
      <c r="AF40" s="122"/>
      <c r="AG40" s="122"/>
      <c r="AH40" s="122"/>
      <c r="AI40" s="122"/>
      <c r="AJ40" s="5"/>
      <c r="AK40" s="120"/>
    </row>
    <row r="41" spans="1:37" x14ac:dyDescent="0.3">
      <c r="A41" s="121">
        <v>44106</v>
      </c>
      <c r="B41" s="69" t="s">
        <v>190</v>
      </c>
      <c r="C41" s="104" t="s">
        <v>73</v>
      </c>
      <c r="D41" s="105" t="s">
        <v>74</v>
      </c>
      <c r="E41" s="106">
        <v>52</v>
      </c>
      <c r="F41" s="139">
        <f t="shared" si="7"/>
        <v>4745.9399999999996</v>
      </c>
      <c r="G41" s="114">
        <f t="shared" si="8"/>
        <v>104220.93</v>
      </c>
      <c r="H41" s="115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>
        <v>52</v>
      </c>
      <c r="AB41" s="13"/>
      <c r="AC41" s="14"/>
      <c r="AD41" s="122"/>
      <c r="AE41" s="122"/>
      <c r="AF41" s="122"/>
      <c r="AG41" s="122"/>
      <c r="AH41" s="122"/>
      <c r="AI41" s="122"/>
      <c r="AJ41" s="5"/>
      <c r="AK41" s="120"/>
    </row>
    <row r="42" spans="1:37" x14ac:dyDescent="0.3">
      <c r="A42" s="121">
        <v>44106</v>
      </c>
      <c r="B42" s="69" t="s">
        <v>191</v>
      </c>
      <c r="C42" s="104" t="s">
        <v>73</v>
      </c>
      <c r="D42" s="105" t="s">
        <v>74</v>
      </c>
      <c r="E42" s="106">
        <v>52</v>
      </c>
      <c r="F42" s="139">
        <f t="shared" si="7"/>
        <v>4797.9399999999996</v>
      </c>
      <c r="G42" s="114">
        <f t="shared" si="8"/>
        <v>104220.93</v>
      </c>
      <c r="H42" s="115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>
        <v>52</v>
      </c>
      <c r="AB42" s="13"/>
      <c r="AC42" s="14"/>
      <c r="AD42" s="122"/>
      <c r="AE42" s="122"/>
      <c r="AF42" s="122"/>
      <c r="AG42" s="122"/>
      <c r="AH42" s="122"/>
      <c r="AI42" s="122"/>
      <c r="AJ42" s="5"/>
      <c r="AK42" s="120"/>
    </row>
    <row r="43" spans="1:37" x14ac:dyDescent="0.3">
      <c r="A43" s="121">
        <v>44109</v>
      </c>
      <c r="B43" s="69" t="s">
        <v>193</v>
      </c>
      <c r="C43" s="104" t="s">
        <v>73</v>
      </c>
      <c r="D43" s="105" t="s">
        <v>74</v>
      </c>
      <c r="E43" s="106">
        <v>0</v>
      </c>
      <c r="F43" s="139" t="str">
        <f t="shared" si="7"/>
        <v/>
      </c>
      <c r="G43" s="114">
        <f t="shared" si="8"/>
        <v>105875</v>
      </c>
      <c r="H43" s="115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4"/>
      <c r="AD43" s="122">
        <v>1654.07</v>
      </c>
      <c r="AE43" s="122"/>
      <c r="AF43" s="122"/>
      <c r="AG43" s="122"/>
      <c r="AH43" s="122"/>
      <c r="AI43" s="122"/>
      <c r="AJ43" s="5"/>
      <c r="AK43" s="120"/>
    </row>
    <row r="44" spans="1:37" x14ac:dyDescent="0.3">
      <c r="A44" s="121">
        <v>44109</v>
      </c>
      <c r="B44" s="69" t="s">
        <v>72</v>
      </c>
      <c r="C44" s="104" t="s">
        <v>73</v>
      </c>
      <c r="D44" s="105" t="s">
        <v>74</v>
      </c>
      <c r="E44" s="106">
        <v>10</v>
      </c>
      <c r="F44" s="139">
        <f>IF(E44=0,"",IF(D44&gt;0,IF(D44="CASH",F42,IF(D44="UNCASHED",F42,IF(D44="DONATION",F42,F42+E44))),F42))</f>
        <v>4807.9399999999996</v>
      </c>
      <c r="G44" s="114">
        <f t="shared" ref="G44:G107" si="9">IF(B44=0, " ", G43+SUM(AD44:AI44))</f>
        <v>105875</v>
      </c>
      <c r="H44" s="115"/>
      <c r="I44" s="13"/>
      <c r="J44" s="13">
        <v>10</v>
      </c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4"/>
      <c r="AD44" s="122"/>
      <c r="AE44" s="122"/>
      <c r="AF44" s="122"/>
      <c r="AG44" s="122"/>
      <c r="AH44" s="122"/>
      <c r="AI44" s="122"/>
      <c r="AJ44" s="5"/>
      <c r="AK44" s="120"/>
    </row>
    <row r="45" spans="1:37" x14ac:dyDescent="0.3">
      <c r="A45" s="121">
        <v>44109</v>
      </c>
      <c r="B45" s="69" t="s">
        <v>177</v>
      </c>
      <c r="C45" s="104" t="s">
        <v>73</v>
      </c>
      <c r="D45" s="105" t="s">
        <v>74</v>
      </c>
      <c r="E45" s="106">
        <v>10</v>
      </c>
      <c r="F45" s="139">
        <f t="shared" ref="F45:F106" si="10">IF(E45=0,"",IF(D45&gt;0,IF(D45="CASH",F44,IF(D45="UNCASHED",F44,IF(D45="DONATION",F44,F44+E45))),F44))</f>
        <v>4817.9399999999996</v>
      </c>
      <c r="G45" s="114">
        <f t="shared" si="9"/>
        <v>105875</v>
      </c>
      <c r="H45" s="115"/>
      <c r="I45" s="13"/>
      <c r="J45" s="13">
        <v>10</v>
      </c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4"/>
      <c r="AD45" s="122"/>
      <c r="AE45" s="122"/>
      <c r="AF45" s="122"/>
      <c r="AG45" s="122"/>
      <c r="AH45" s="122"/>
      <c r="AI45" s="122"/>
      <c r="AJ45" s="5"/>
      <c r="AK45" s="120"/>
    </row>
    <row r="46" spans="1:37" x14ac:dyDescent="0.3">
      <c r="A46" s="121">
        <v>44109</v>
      </c>
      <c r="B46" s="69" t="s">
        <v>192</v>
      </c>
      <c r="C46" s="104" t="s">
        <v>73</v>
      </c>
      <c r="D46" s="105" t="s">
        <v>74</v>
      </c>
      <c r="E46" s="106">
        <v>-297</v>
      </c>
      <c r="F46" s="139">
        <f t="shared" si="10"/>
        <v>4520.9399999999996</v>
      </c>
      <c r="G46" s="114">
        <f t="shared" si="9"/>
        <v>105875</v>
      </c>
      <c r="H46" s="115"/>
      <c r="I46" s="13"/>
      <c r="J46" s="13"/>
      <c r="K46" s="13"/>
      <c r="L46" s="13"/>
      <c r="M46" s="13"/>
      <c r="N46" s="13"/>
      <c r="O46" s="13"/>
      <c r="P46" s="13">
        <v>-297</v>
      </c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4"/>
      <c r="AD46" s="122"/>
      <c r="AE46" s="122"/>
      <c r="AF46" s="122"/>
      <c r="AG46" s="122"/>
      <c r="AH46" s="122"/>
      <c r="AI46" s="122"/>
      <c r="AJ46" s="5"/>
      <c r="AK46" s="120"/>
    </row>
    <row r="47" spans="1:37" x14ac:dyDescent="0.3">
      <c r="A47" s="121">
        <v>44110</v>
      </c>
      <c r="B47" s="69" t="s">
        <v>194</v>
      </c>
      <c r="C47" s="104" t="s">
        <v>73</v>
      </c>
      <c r="D47" s="105" t="s">
        <v>74</v>
      </c>
      <c r="E47" s="106">
        <v>-120</v>
      </c>
      <c r="F47" s="139">
        <f t="shared" si="10"/>
        <v>4400.9399999999996</v>
      </c>
      <c r="G47" s="114">
        <f t="shared" si="9"/>
        <v>105875</v>
      </c>
      <c r="H47" s="115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>
        <v>-120</v>
      </c>
      <c r="Y47" s="13"/>
      <c r="Z47" s="13"/>
      <c r="AA47" s="13"/>
      <c r="AB47" s="13"/>
      <c r="AC47" s="14"/>
      <c r="AD47" s="122"/>
      <c r="AE47" s="122"/>
      <c r="AF47" s="122"/>
      <c r="AG47" s="122"/>
      <c r="AH47" s="122"/>
      <c r="AI47" s="122"/>
      <c r="AJ47" s="5"/>
      <c r="AK47" s="120"/>
    </row>
    <row r="48" spans="1:37" x14ac:dyDescent="0.3">
      <c r="A48" s="121">
        <v>44112</v>
      </c>
      <c r="B48" s="69" t="s">
        <v>195</v>
      </c>
      <c r="C48" s="104" t="s">
        <v>73</v>
      </c>
      <c r="D48" s="105" t="s">
        <v>74</v>
      </c>
      <c r="E48" s="106">
        <v>250</v>
      </c>
      <c r="F48" s="139">
        <f t="shared" si="10"/>
        <v>4650.9399999999996</v>
      </c>
      <c r="G48" s="114">
        <f t="shared" si="9"/>
        <v>105875</v>
      </c>
      <c r="H48" s="115"/>
      <c r="I48" s="13"/>
      <c r="J48" s="13"/>
      <c r="K48" s="13">
        <v>250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4"/>
      <c r="AD48" s="122"/>
      <c r="AE48" s="122"/>
      <c r="AF48" s="122"/>
      <c r="AG48" s="122"/>
      <c r="AH48" s="122"/>
      <c r="AI48" s="122"/>
      <c r="AJ48" s="5"/>
      <c r="AK48" s="120"/>
    </row>
    <row r="49" spans="1:37" x14ac:dyDescent="0.3">
      <c r="A49" s="121">
        <v>44113</v>
      </c>
      <c r="B49" s="69" t="s">
        <v>75</v>
      </c>
      <c r="C49" s="104" t="s">
        <v>73</v>
      </c>
      <c r="D49" s="105" t="s">
        <v>74</v>
      </c>
      <c r="E49" s="106">
        <v>-6</v>
      </c>
      <c r="F49" s="139">
        <f t="shared" si="10"/>
        <v>4644.9399999999996</v>
      </c>
      <c r="G49" s="114">
        <f t="shared" si="9"/>
        <v>105875</v>
      </c>
      <c r="H49" s="115"/>
      <c r="I49" s="13"/>
      <c r="J49" s="13"/>
      <c r="K49" s="13"/>
      <c r="L49" s="13"/>
      <c r="M49" s="13">
        <v>-6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4"/>
      <c r="AD49" s="122"/>
      <c r="AE49" s="122"/>
      <c r="AF49" s="122"/>
      <c r="AG49" s="122"/>
      <c r="AH49" s="122"/>
      <c r="AI49" s="122"/>
      <c r="AJ49" s="5"/>
      <c r="AK49" s="120"/>
    </row>
    <row r="50" spans="1:37" x14ac:dyDescent="0.3">
      <c r="A50" s="121">
        <v>44113</v>
      </c>
      <c r="B50" s="69" t="s">
        <v>196</v>
      </c>
      <c r="C50" s="104" t="s">
        <v>197</v>
      </c>
      <c r="D50" s="105" t="s">
        <v>74</v>
      </c>
      <c r="E50" s="106">
        <v>40</v>
      </c>
      <c r="F50" s="139">
        <f t="shared" si="10"/>
        <v>4684.9399999999996</v>
      </c>
      <c r="G50" s="114">
        <f t="shared" si="9"/>
        <v>105875</v>
      </c>
      <c r="H50" s="115"/>
      <c r="I50" s="13"/>
      <c r="J50" s="13"/>
      <c r="K50" s="13">
        <v>40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4"/>
      <c r="AD50" s="122"/>
      <c r="AE50" s="122"/>
      <c r="AF50" s="122"/>
      <c r="AG50" s="122"/>
      <c r="AH50" s="122"/>
      <c r="AI50" s="122"/>
      <c r="AJ50" s="5"/>
      <c r="AK50" s="120"/>
    </row>
    <row r="51" spans="1:37" x14ac:dyDescent="0.3">
      <c r="A51" s="121">
        <v>44113</v>
      </c>
      <c r="B51" s="69" t="s">
        <v>198</v>
      </c>
      <c r="C51" s="104" t="s">
        <v>73</v>
      </c>
      <c r="D51" s="105" t="s">
        <v>74</v>
      </c>
      <c r="E51" s="106">
        <v>-14.3</v>
      </c>
      <c r="F51" s="139">
        <f t="shared" si="10"/>
        <v>4670.6399999999994</v>
      </c>
      <c r="G51" s="114">
        <f t="shared" si="9"/>
        <v>105875</v>
      </c>
      <c r="H51" s="115"/>
      <c r="I51" s="13"/>
      <c r="J51" s="13"/>
      <c r="K51" s="13"/>
      <c r="L51" s="13"/>
      <c r="M51" s="13"/>
      <c r="N51" s="13"/>
      <c r="O51" s="13"/>
      <c r="P51" s="13">
        <v>-14.3</v>
      </c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4"/>
      <c r="AD51" s="122"/>
      <c r="AE51" s="122"/>
      <c r="AF51" s="122"/>
      <c r="AG51" s="122"/>
      <c r="AH51" s="122"/>
      <c r="AI51" s="122"/>
      <c r="AJ51" s="5"/>
      <c r="AK51" s="120"/>
    </row>
    <row r="52" spans="1:37" x14ac:dyDescent="0.3">
      <c r="A52" s="121">
        <v>44116</v>
      </c>
      <c r="B52" s="69" t="s">
        <v>199</v>
      </c>
      <c r="C52" s="104" t="s">
        <v>73</v>
      </c>
      <c r="D52" s="105" t="s">
        <v>74</v>
      </c>
      <c r="E52" s="106">
        <v>-4.45</v>
      </c>
      <c r="F52" s="139">
        <f t="shared" si="10"/>
        <v>4666.1899999999996</v>
      </c>
      <c r="G52" s="114">
        <f t="shared" si="9"/>
        <v>105875</v>
      </c>
      <c r="H52" s="115"/>
      <c r="I52" s="13"/>
      <c r="J52" s="13"/>
      <c r="K52" s="13"/>
      <c r="L52" s="13"/>
      <c r="M52" s="13"/>
      <c r="N52" s="13"/>
      <c r="O52" s="13"/>
      <c r="P52" s="13">
        <v>-4.45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4"/>
      <c r="AD52" s="122"/>
      <c r="AE52" s="122"/>
      <c r="AF52" s="122"/>
      <c r="AG52" s="122"/>
      <c r="AH52" s="122"/>
      <c r="AI52" s="122"/>
      <c r="AJ52" s="5"/>
      <c r="AK52" s="120"/>
    </row>
    <row r="53" spans="1:37" x14ac:dyDescent="0.3">
      <c r="A53" s="121">
        <v>44117</v>
      </c>
      <c r="B53" s="69" t="s">
        <v>200</v>
      </c>
      <c r="C53" s="104" t="s">
        <v>57</v>
      </c>
      <c r="D53" s="105" t="s">
        <v>74</v>
      </c>
      <c r="E53" s="106">
        <v>10</v>
      </c>
      <c r="F53" s="139">
        <f t="shared" si="10"/>
        <v>4676.1899999999996</v>
      </c>
      <c r="G53" s="114">
        <f t="shared" si="9"/>
        <v>105875</v>
      </c>
      <c r="H53" s="115"/>
      <c r="I53" s="13"/>
      <c r="J53" s="13">
        <v>10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4"/>
      <c r="AD53" s="122"/>
      <c r="AE53" s="122"/>
      <c r="AF53" s="122"/>
      <c r="AG53" s="122"/>
      <c r="AH53" s="122"/>
      <c r="AI53" s="122"/>
      <c r="AJ53" s="5"/>
      <c r="AK53" s="120"/>
    </row>
    <row r="54" spans="1:37" x14ac:dyDescent="0.3">
      <c r="A54" s="121">
        <v>44117</v>
      </c>
      <c r="B54" s="69" t="s">
        <v>201</v>
      </c>
      <c r="C54" s="104" t="s">
        <v>57</v>
      </c>
      <c r="D54" s="105" t="s">
        <v>74</v>
      </c>
      <c r="E54" s="106">
        <v>-55</v>
      </c>
      <c r="F54" s="139">
        <f t="shared" si="10"/>
        <v>4621.1899999999996</v>
      </c>
      <c r="G54" s="114">
        <f t="shared" si="9"/>
        <v>105875</v>
      </c>
      <c r="H54" s="115"/>
      <c r="I54" s="13"/>
      <c r="J54" s="13"/>
      <c r="K54" s="13"/>
      <c r="L54" s="13"/>
      <c r="M54" s="13"/>
      <c r="N54" s="13"/>
      <c r="O54" s="13">
        <v>-55</v>
      </c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4"/>
      <c r="AD54" s="122"/>
      <c r="AE54" s="122"/>
      <c r="AF54" s="122"/>
      <c r="AG54" s="122"/>
      <c r="AH54" s="122"/>
      <c r="AI54" s="122"/>
      <c r="AJ54" s="5"/>
      <c r="AK54" s="120"/>
    </row>
    <row r="55" spans="1:37" x14ac:dyDescent="0.3">
      <c r="A55" s="121">
        <v>44119</v>
      </c>
      <c r="B55" s="69" t="s">
        <v>202</v>
      </c>
      <c r="C55" s="104" t="s">
        <v>57</v>
      </c>
      <c r="D55" s="105" t="s">
        <v>74</v>
      </c>
      <c r="E55" s="106">
        <v>500</v>
      </c>
      <c r="F55" s="139">
        <f t="shared" si="10"/>
        <v>5121.1899999999996</v>
      </c>
      <c r="G55" s="114">
        <f t="shared" si="9"/>
        <v>105875</v>
      </c>
      <c r="H55" s="115">
        <v>500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4"/>
      <c r="AD55" s="122"/>
      <c r="AE55" s="122"/>
      <c r="AF55" s="122"/>
      <c r="AG55" s="122"/>
      <c r="AH55" s="122"/>
      <c r="AI55" s="122"/>
      <c r="AJ55" s="5"/>
      <c r="AK55" s="120"/>
    </row>
    <row r="56" spans="1:37" x14ac:dyDescent="0.3">
      <c r="A56" s="121">
        <v>44119</v>
      </c>
      <c r="B56" s="69" t="s">
        <v>203</v>
      </c>
      <c r="C56" s="104" t="s">
        <v>57</v>
      </c>
      <c r="D56" s="105" t="s">
        <v>74</v>
      </c>
      <c r="E56" s="106">
        <v>-5000</v>
      </c>
      <c r="F56" s="139">
        <f t="shared" si="10"/>
        <v>121.1899999999996</v>
      </c>
      <c r="G56" s="114">
        <f t="shared" si="9"/>
        <v>105875</v>
      </c>
      <c r="H56" s="115"/>
      <c r="I56" s="13"/>
      <c r="J56" s="13"/>
      <c r="K56" s="13"/>
      <c r="L56" s="13"/>
      <c r="M56" s="13"/>
      <c r="N56" s="13"/>
      <c r="O56" s="13"/>
      <c r="P56" s="13">
        <v>-5000</v>
      </c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4"/>
      <c r="AD56" s="122"/>
      <c r="AE56" s="122"/>
      <c r="AF56" s="122"/>
      <c r="AG56" s="122"/>
      <c r="AH56" s="122"/>
      <c r="AI56" s="122"/>
      <c r="AJ56" s="5"/>
      <c r="AK56" s="120"/>
    </row>
    <row r="57" spans="1:37" x14ac:dyDescent="0.3">
      <c r="A57" s="121">
        <v>44119</v>
      </c>
      <c r="B57" s="69" t="s">
        <v>204</v>
      </c>
      <c r="C57" s="104" t="s">
        <v>57</v>
      </c>
      <c r="D57" s="105" t="s">
        <v>74</v>
      </c>
      <c r="E57" s="106">
        <v>9.99</v>
      </c>
      <c r="F57" s="139">
        <f t="shared" si="10"/>
        <v>131.17999999999961</v>
      </c>
      <c r="G57" s="114">
        <f t="shared" si="9"/>
        <v>105875</v>
      </c>
      <c r="H57" s="1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>
        <v>9.99</v>
      </c>
      <c r="AB57" s="13"/>
      <c r="AC57" s="14"/>
      <c r="AD57" s="122"/>
      <c r="AE57" s="122"/>
      <c r="AF57" s="122"/>
      <c r="AG57" s="122"/>
      <c r="AH57" s="122"/>
      <c r="AI57" s="122"/>
      <c r="AJ57" s="5"/>
      <c r="AK57" s="120"/>
    </row>
    <row r="58" spans="1:37" x14ac:dyDescent="0.3">
      <c r="A58" s="121">
        <v>44119</v>
      </c>
      <c r="B58" s="69" t="s">
        <v>205</v>
      </c>
      <c r="C58" s="104" t="s">
        <v>57</v>
      </c>
      <c r="D58" s="105" t="s">
        <v>74</v>
      </c>
      <c r="E58" s="106">
        <v>9.99</v>
      </c>
      <c r="F58" s="139">
        <f t="shared" si="10"/>
        <v>141.16999999999962</v>
      </c>
      <c r="G58" s="114">
        <f t="shared" si="9"/>
        <v>105875</v>
      </c>
      <c r="H58" s="1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>
        <v>9.99</v>
      </c>
      <c r="AB58" s="13"/>
      <c r="AC58" s="14"/>
      <c r="AD58" s="122"/>
      <c r="AE58" s="122"/>
      <c r="AF58" s="122"/>
      <c r="AG58" s="122"/>
      <c r="AH58" s="122"/>
      <c r="AI58" s="122"/>
      <c r="AJ58" s="5"/>
      <c r="AK58" s="120"/>
    </row>
    <row r="59" spans="1:37" x14ac:dyDescent="0.3">
      <c r="A59" s="121">
        <v>44119</v>
      </c>
      <c r="B59" s="69" t="s">
        <v>206</v>
      </c>
      <c r="C59" s="104" t="s">
        <v>57</v>
      </c>
      <c r="D59" s="105" t="s">
        <v>74</v>
      </c>
      <c r="E59" s="106">
        <v>9.99</v>
      </c>
      <c r="F59" s="139">
        <f t="shared" si="10"/>
        <v>151.15999999999963</v>
      </c>
      <c r="G59" s="114">
        <f t="shared" si="9"/>
        <v>105875</v>
      </c>
      <c r="H59" s="115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>
        <v>9.99</v>
      </c>
      <c r="AB59" s="13"/>
      <c r="AC59" s="14"/>
      <c r="AD59" s="122"/>
      <c r="AE59" s="122"/>
      <c r="AF59" s="122"/>
      <c r="AG59" s="122"/>
      <c r="AH59" s="122"/>
      <c r="AI59" s="122"/>
      <c r="AJ59" s="5"/>
      <c r="AK59" s="120"/>
    </row>
    <row r="60" spans="1:37" x14ac:dyDescent="0.3">
      <c r="A60" s="121">
        <v>44119</v>
      </c>
      <c r="B60" s="69" t="s">
        <v>207</v>
      </c>
      <c r="C60" s="104" t="s">
        <v>57</v>
      </c>
      <c r="D60" s="105" t="s">
        <v>74</v>
      </c>
      <c r="E60" s="106">
        <v>9.99</v>
      </c>
      <c r="F60" s="139">
        <f t="shared" si="10"/>
        <v>161.14999999999964</v>
      </c>
      <c r="G60" s="114">
        <f t="shared" si="9"/>
        <v>105875</v>
      </c>
      <c r="H60" s="115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>
        <v>9.99</v>
      </c>
      <c r="AB60" s="13"/>
      <c r="AC60" s="14"/>
      <c r="AD60" s="122"/>
      <c r="AE60" s="122"/>
      <c r="AF60" s="122"/>
      <c r="AG60" s="122"/>
      <c r="AH60" s="122"/>
      <c r="AI60" s="122"/>
      <c r="AJ60" s="5"/>
      <c r="AK60" s="120"/>
    </row>
    <row r="61" spans="1:37" x14ac:dyDescent="0.3">
      <c r="A61" s="121">
        <v>44119</v>
      </c>
      <c r="B61" s="69" t="s">
        <v>208</v>
      </c>
      <c r="C61" s="104" t="s">
        <v>57</v>
      </c>
      <c r="D61" s="105" t="s">
        <v>74</v>
      </c>
      <c r="E61" s="106">
        <v>9.99</v>
      </c>
      <c r="F61" s="139">
        <f t="shared" si="10"/>
        <v>171.13999999999965</v>
      </c>
      <c r="G61" s="114">
        <f t="shared" si="9"/>
        <v>105875</v>
      </c>
      <c r="H61" s="115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>
        <v>9.99</v>
      </c>
      <c r="AB61" s="13"/>
      <c r="AC61" s="14"/>
      <c r="AD61" s="122"/>
      <c r="AE61" s="122"/>
      <c r="AF61" s="122"/>
      <c r="AG61" s="122"/>
      <c r="AH61" s="122"/>
      <c r="AI61" s="122"/>
      <c r="AJ61" s="5"/>
      <c r="AK61" s="120"/>
    </row>
    <row r="62" spans="1:37" x14ac:dyDescent="0.3">
      <c r="A62" s="121">
        <v>44119</v>
      </c>
      <c r="B62" s="69" t="s">
        <v>209</v>
      </c>
      <c r="C62" s="104" t="s">
        <v>57</v>
      </c>
      <c r="D62" s="105" t="s">
        <v>74</v>
      </c>
      <c r="E62" s="106">
        <v>9.99</v>
      </c>
      <c r="F62" s="139">
        <f t="shared" si="10"/>
        <v>181.12999999999965</v>
      </c>
      <c r="G62" s="114">
        <f t="shared" si="9"/>
        <v>105875</v>
      </c>
      <c r="H62" s="115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>
        <v>9.99</v>
      </c>
      <c r="AB62" s="13"/>
      <c r="AC62" s="14"/>
      <c r="AD62" s="122"/>
      <c r="AE62" s="122"/>
      <c r="AF62" s="122"/>
      <c r="AG62" s="122"/>
      <c r="AH62" s="122"/>
      <c r="AI62" s="122"/>
      <c r="AJ62" s="5"/>
      <c r="AK62" s="120"/>
    </row>
    <row r="63" spans="1:37" x14ac:dyDescent="0.3">
      <c r="A63" s="121">
        <v>44119</v>
      </c>
      <c r="B63" s="69" t="s">
        <v>202</v>
      </c>
      <c r="C63" s="104" t="s">
        <v>57</v>
      </c>
      <c r="D63" s="105" t="s">
        <v>74</v>
      </c>
      <c r="E63" s="106">
        <v>500</v>
      </c>
      <c r="F63" s="139">
        <f t="shared" si="10"/>
        <v>681.12999999999965</v>
      </c>
      <c r="G63" s="114">
        <f t="shared" si="9"/>
        <v>105875</v>
      </c>
      <c r="H63" s="115">
        <v>500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4"/>
      <c r="AD63" s="122"/>
      <c r="AE63" s="122"/>
      <c r="AF63" s="122"/>
      <c r="AG63" s="122"/>
      <c r="AH63" s="122"/>
      <c r="AI63" s="122"/>
      <c r="AJ63" s="5"/>
      <c r="AK63" s="120"/>
    </row>
    <row r="64" spans="1:37" x14ac:dyDescent="0.3">
      <c r="A64" s="121">
        <v>44119</v>
      </c>
      <c r="B64" s="69" t="s">
        <v>210</v>
      </c>
      <c r="C64" s="104" t="s">
        <v>57</v>
      </c>
      <c r="D64" s="105" t="s">
        <v>74</v>
      </c>
      <c r="E64" s="106">
        <v>-166.79</v>
      </c>
      <c r="F64" s="139">
        <f t="shared" si="10"/>
        <v>514.33999999999969</v>
      </c>
      <c r="G64" s="114">
        <f t="shared" si="9"/>
        <v>105875</v>
      </c>
      <c r="H64" s="115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>
        <v>-166.79</v>
      </c>
      <c r="AB64" s="13"/>
      <c r="AC64" s="14"/>
      <c r="AD64" s="122"/>
      <c r="AE64" s="122"/>
      <c r="AF64" s="122"/>
      <c r="AG64" s="122"/>
      <c r="AH64" s="122"/>
      <c r="AI64" s="122"/>
      <c r="AJ64" s="5"/>
      <c r="AK64" s="120"/>
    </row>
    <row r="65" spans="1:37" x14ac:dyDescent="0.3">
      <c r="A65" s="121">
        <v>44119</v>
      </c>
      <c r="B65" s="69" t="s">
        <v>211</v>
      </c>
      <c r="C65" s="104" t="s">
        <v>57</v>
      </c>
      <c r="D65" s="105" t="s">
        <v>74</v>
      </c>
      <c r="E65" s="106">
        <v>9.99</v>
      </c>
      <c r="F65" s="139">
        <f t="shared" si="10"/>
        <v>524.3299999999997</v>
      </c>
      <c r="G65" s="114">
        <f t="shared" si="9"/>
        <v>105875</v>
      </c>
      <c r="H65" s="115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>
        <v>9.99</v>
      </c>
      <c r="AB65" s="13"/>
      <c r="AC65" s="14"/>
      <c r="AD65" s="122"/>
      <c r="AE65" s="122"/>
      <c r="AF65" s="122"/>
      <c r="AG65" s="122"/>
      <c r="AH65" s="122"/>
      <c r="AI65" s="122"/>
      <c r="AJ65" s="5"/>
      <c r="AK65" s="120"/>
    </row>
    <row r="66" spans="1:37" x14ac:dyDescent="0.3">
      <c r="A66" s="121">
        <v>44120</v>
      </c>
      <c r="B66" s="69" t="s">
        <v>212</v>
      </c>
      <c r="C66" s="104" t="s">
        <v>57</v>
      </c>
      <c r="D66" s="105" t="s">
        <v>74</v>
      </c>
      <c r="E66" s="106">
        <v>9.99</v>
      </c>
      <c r="F66" s="139">
        <f t="shared" si="10"/>
        <v>534.31999999999971</v>
      </c>
      <c r="G66" s="114">
        <f t="shared" si="9"/>
        <v>105875</v>
      </c>
      <c r="H66" s="115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>
        <v>9.99</v>
      </c>
      <c r="AB66" s="13"/>
      <c r="AC66" s="14"/>
      <c r="AD66" s="122"/>
      <c r="AE66" s="122"/>
      <c r="AF66" s="122"/>
      <c r="AG66" s="122"/>
      <c r="AH66" s="122"/>
      <c r="AI66" s="122"/>
      <c r="AJ66" s="5"/>
      <c r="AK66" s="120"/>
    </row>
    <row r="67" spans="1:37" x14ac:dyDescent="0.3">
      <c r="A67" s="121">
        <v>44120</v>
      </c>
      <c r="B67" s="69" t="s">
        <v>213</v>
      </c>
      <c r="C67" s="104" t="s">
        <v>57</v>
      </c>
      <c r="D67" s="105" t="s">
        <v>74</v>
      </c>
      <c r="E67" s="106">
        <v>9.99</v>
      </c>
      <c r="F67" s="139">
        <f t="shared" si="10"/>
        <v>544.30999999999972</v>
      </c>
      <c r="G67" s="114">
        <f t="shared" si="9"/>
        <v>105875</v>
      </c>
      <c r="H67" s="115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>
        <v>9.99</v>
      </c>
      <c r="AB67" s="13"/>
      <c r="AC67" s="14"/>
      <c r="AD67" s="122"/>
      <c r="AE67" s="122"/>
      <c r="AF67" s="122"/>
      <c r="AG67" s="122"/>
      <c r="AH67" s="122"/>
      <c r="AI67" s="122"/>
      <c r="AJ67" s="5"/>
      <c r="AK67" s="120"/>
    </row>
    <row r="68" spans="1:37" x14ac:dyDescent="0.3">
      <c r="A68" s="121">
        <v>44120</v>
      </c>
      <c r="B68" s="69" t="s">
        <v>431</v>
      </c>
      <c r="C68" s="104" t="s">
        <v>57</v>
      </c>
      <c r="D68" s="105" t="s">
        <v>74</v>
      </c>
      <c r="E68" s="106">
        <v>17000</v>
      </c>
      <c r="F68" s="139">
        <f t="shared" si="10"/>
        <v>17544.310000000001</v>
      </c>
      <c r="G68" s="114">
        <f t="shared" si="9"/>
        <v>105875</v>
      </c>
      <c r="H68" s="115"/>
      <c r="I68" s="13">
        <v>13750</v>
      </c>
      <c r="J68" s="13"/>
      <c r="K68" s="13"/>
      <c r="L68" s="13"/>
      <c r="M68" s="13"/>
      <c r="N68" s="13"/>
      <c r="O68" s="13"/>
      <c r="P68" s="13"/>
      <c r="Q68" s="13"/>
      <c r="R68" s="13"/>
      <c r="S68" s="13">
        <v>3250</v>
      </c>
      <c r="T68" s="13"/>
      <c r="U68" s="13"/>
      <c r="V68" s="13"/>
      <c r="W68" s="13"/>
      <c r="X68" s="13"/>
      <c r="Y68" s="13"/>
      <c r="Z68" s="13"/>
      <c r="AA68" s="13"/>
      <c r="AB68" s="13"/>
      <c r="AC68" s="14"/>
      <c r="AD68" s="122"/>
      <c r="AE68" s="122"/>
      <c r="AF68" s="122"/>
      <c r="AG68" s="122"/>
      <c r="AH68" s="122"/>
      <c r="AI68" s="122"/>
      <c r="AJ68" s="5"/>
      <c r="AK68" s="120"/>
    </row>
    <row r="69" spans="1:37" x14ac:dyDescent="0.3">
      <c r="A69" s="121">
        <v>44121</v>
      </c>
      <c r="B69" s="69" t="s">
        <v>214</v>
      </c>
      <c r="C69" s="104" t="s">
        <v>57</v>
      </c>
      <c r="D69" s="105" t="s">
        <v>74</v>
      </c>
      <c r="E69" s="106">
        <v>-1000</v>
      </c>
      <c r="F69" s="139">
        <f t="shared" si="10"/>
        <v>16544.310000000001</v>
      </c>
      <c r="G69" s="114">
        <f t="shared" si="9"/>
        <v>105875</v>
      </c>
      <c r="H69" s="115">
        <v>-1000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4"/>
      <c r="AD69" s="122"/>
      <c r="AE69" s="122"/>
      <c r="AF69" s="122"/>
      <c r="AG69" s="122"/>
      <c r="AH69" s="122"/>
      <c r="AI69" s="122"/>
      <c r="AJ69" s="5"/>
      <c r="AK69" s="120"/>
    </row>
    <row r="70" spans="1:37" x14ac:dyDescent="0.3">
      <c r="A70" s="121">
        <v>44121</v>
      </c>
      <c r="B70" s="69" t="s">
        <v>215</v>
      </c>
      <c r="C70" s="104" t="s">
        <v>57</v>
      </c>
      <c r="D70" s="105" t="s">
        <v>74</v>
      </c>
      <c r="E70" s="106">
        <v>9.99</v>
      </c>
      <c r="F70" s="139">
        <f t="shared" si="10"/>
        <v>16554.300000000003</v>
      </c>
      <c r="G70" s="114">
        <f t="shared" si="9"/>
        <v>105875</v>
      </c>
      <c r="H70" s="115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>
        <v>9.99</v>
      </c>
      <c r="AB70" s="13"/>
      <c r="AC70" s="14"/>
      <c r="AD70" s="122"/>
      <c r="AE70" s="122"/>
      <c r="AF70" s="122"/>
      <c r="AG70" s="122"/>
      <c r="AH70" s="122"/>
      <c r="AI70" s="122"/>
      <c r="AJ70" s="5"/>
      <c r="AK70" s="120"/>
    </row>
    <row r="71" spans="1:37" x14ac:dyDescent="0.3">
      <c r="A71" s="121">
        <v>44124</v>
      </c>
      <c r="B71" s="69" t="s">
        <v>216</v>
      </c>
      <c r="C71" s="104" t="s">
        <v>57</v>
      </c>
      <c r="D71" s="105" t="s">
        <v>74</v>
      </c>
      <c r="E71" s="106">
        <v>9.99</v>
      </c>
      <c r="F71" s="139">
        <f t="shared" si="10"/>
        <v>16564.290000000005</v>
      </c>
      <c r="G71" s="114">
        <f t="shared" si="9"/>
        <v>105875</v>
      </c>
      <c r="H71" s="115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>
        <v>9.99</v>
      </c>
      <c r="AB71" s="13"/>
      <c r="AC71" s="14"/>
      <c r="AD71" s="122"/>
      <c r="AE71" s="122"/>
      <c r="AF71" s="122"/>
      <c r="AG71" s="122"/>
      <c r="AH71" s="122"/>
      <c r="AI71" s="122"/>
      <c r="AJ71" s="5"/>
      <c r="AK71" s="120"/>
    </row>
    <row r="72" spans="1:37" x14ac:dyDescent="0.3">
      <c r="A72" s="121">
        <v>44126</v>
      </c>
      <c r="B72" s="69" t="s">
        <v>199</v>
      </c>
      <c r="C72" s="104" t="s">
        <v>57</v>
      </c>
      <c r="D72" s="105" t="s">
        <v>74</v>
      </c>
      <c r="E72" s="106">
        <v>-8.9</v>
      </c>
      <c r="F72" s="139">
        <f t="shared" si="10"/>
        <v>16555.390000000003</v>
      </c>
      <c r="G72" s="114">
        <f t="shared" si="9"/>
        <v>105875</v>
      </c>
      <c r="H72" s="115"/>
      <c r="I72" s="13"/>
      <c r="J72" s="13"/>
      <c r="K72" s="13"/>
      <c r="L72" s="13"/>
      <c r="M72" s="13"/>
      <c r="N72" s="13"/>
      <c r="O72" s="13"/>
      <c r="P72" s="13">
        <v>-8.9</v>
      </c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4"/>
      <c r="AD72" s="122"/>
      <c r="AE72" s="122"/>
      <c r="AF72" s="122"/>
      <c r="AG72" s="122"/>
      <c r="AH72" s="122"/>
      <c r="AI72" s="122"/>
      <c r="AJ72" s="5"/>
      <c r="AK72" s="120"/>
    </row>
    <row r="73" spans="1:37" x14ac:dyDescent="0.3">
      <c r="A73" s="121">
        <v>44126</v>
      </c>
      <c r="B73" s="69" t="s">
        <v>217</v>
      </c>
      <c r="C73" s="104" t="s">
        <v>57</v>
      </c>
      <c r="D73" s="105" t="s">
        <v>74</v>
      </c>
      <c r="E73" s="106">
        <v>9.99</v>
      </c>
      <c r="F73" s="139">
        <f t="shared" si="10"/>
        <v>16565.380000000005</v>
      </c>
      <c r="G73" s="114">
        <f t="shared" si="9"/>
        <v>105875</v>
      </c>
      <c r="H73" s="115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>
        <v>9.99</v>
      </c>
      <c r="AB73" s="13"/>
      <c r="AC73" s="14"/>
      <c r="AD73" s="122"/>
      <c r="AE73" s="122"/>
      <c r="AF73" s="122"/>
      <c r="AG73" s="122"/>
      <c r="AH73" s="122"/>
      <c r="AI73" s="122"/>
      <c r="AJ73" s="5"/>
      <c r="AK73" s="120"/>
    </row>
    <row r="74" spans="1:37" x14ac:dyDescent="0.3">
      <c r="A74" s="121">
        <v>44127</v>
      </c>
      <c r="B74" s="69" t="s">
        <v>218</v>
      </c>
      <c r="C74" s="104" t="s">
        <v>57</v>
      </c>
      <c r="D74" s="105" t="s">
        <v>74</v>
      </c>
      <c r="E74" s="106">
        <v>9.99</v>
      </c>
      <c r="F74" s="139">
        <f t="shared" si="10"/>
        <v>16575.370000000006</v>
      </c>
      <c r="G74" s="114">
        <f t="shared" si="9"/>
        <v>105875</v>
      </c>
      <c r="H74" s="115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>
        <v>9.99</v>
      </c>
      <c r="AB74" s="13"/>
      <c r="AC74" s="14"/>
      <c r="AD74" s="122"/>
      <c r="AE74" s="122"/>
      <c r="AF74" s="122"/>
      <c r="AG74" s="122"/>
      <c r="AH74" s="122"/>
      <c r="AI74" s="122"/>
      <c r="AJ74" s="5"/>
      <c r="AK74" s="120"/>
    </row>
    <row r="75" spans="1:37" x14ac:dyDescent="0.3">
      <c r="A75" s="121">
        <v>44131</v>
      </c>
      <c r="B75" s="69" t="s">
        <v>219</v>
      </c>
      <c r="C75" s="104" t="s">
        <v>57</v>
      </c>
      <c r="D75" s="105" t="s">
        <v>74</v>
      </c>
      <c r="E75" s="106">
        <v>-125</v>
      </c>
      <c r="F75" s="139">
        <f t="shared" si="10"/>
        <v>16450.370000000006</v>
      </c>
      <c r="G75" s="114">
        <f t="shared" si="9"/>
        <v>105875</v>
      </c>
      <c r="H75" s="115"/>
      <c r="I75" s="13"/>
      <c r="J75" s="13"/>
      <c r="K75" s="13"/>
      <c r="L75" s="13"/>
      <c r="M75" s="13"/>
      <c r="N75" s="13"/>
      <c r="O75" s="13"/>
      <c r="P75" s="13">
        <v>-125</v>
      </c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4"/>
      <c r="AD75" s="122"/>
      <c r="AE75" s="122"/>
      <c r="AF75" s="122"/>
      <c r="AG75" s="122"/>
      <c r="AH75" s="122"/>
      <c r="AI75" s="122"/>
      <c r="AJ75" s="5"/>
      <c r="AK75" s="120"/>
    </row>
    <row r="76" spans="1:37" x14ac:dyDescent="0.3">
      <c r="A76" s="121">
        <v>44131</v>
      </c>
      <c r="B76" s="69" t="s">
        <v>220</v>
      </c>
      <c r="C76" s="104" t="s">
        <v>57</v>
      </c>
      <c r="D76" s="105" t="s">
        <v>74</v>
      </c>
      <c r="E76" s="106">
        <v>9.99</v>
      </c>
      <c r="F76" s="139">
        <f t="shared" si="10"/>
        <v>16460.360000000008</v>
      </c>
      <c r="G76" s="114">
        <f t="shared" si="9"/>
        <v>105875</v>
      </c>
      <c r="H76" s="115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>
        <v>9.99</v>
      </c>
      <c r="AB76" s="13"/>
      <c r="AC76" s="14"/>
      <c r="AD76" s="122"/>
      <c r="AE76" s="122"/>
      <c r="AF76" s="122"/>
      <c r="AG76" s="122"/>
      <c r="AH76" s="122"/>
      <c r="AI76" s="122"/>
      <c r="AJ76" s="5"/>
      <c r="AK76" s="120"/>
    </row>
    <row r="77" spans="1:37" x14ac:dyDescent="0.3">
      <c r="A77" s="121">
        <v>44138</v>
      </c>
      <c r="B77" s="69" t="s">
        <v>72</v>
      </c>
      <c r="C77" s="104" t="s">
        <v>57</v>
      </c>
      <c r="D77" s="105" t="s">
        <v>74</v>
      </c>
      <c r="E77" s="106">
        <v>10</v>
      </c>
      <c r="F77" s="139">
        <f t="shared" si="10"/>
        <v>16470.360000000008</v>
      </c>
      <c r="G77" s="114">
        <f t="shared" si="9"/>
        <v>105875</v>
      </c>
      <c r="H77" s="115"/>
      <c r="I77" s="13"/>
      <c r="J77" s="13">
        <v>10</v>
      </c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4"/>
      <c r="AD77" s="122"/>
      <c r="AE77" s="122"/>
      <c r="AF77" s="122"/>
      <c r="AG77" s="122"/>
      <c r="AH77" s="122"/>
      <c r="AI77" s="122"/>
      <c r="AJ77" s="5"/>
      <c r="AK77" s="120"/>
    </row>
    <row r="78" spans="1:37" x14ac:dyDescent="0.3">
      <c r="A78" s="121">
        <v>44139</v>
      </c>
      <c r="B78" s="69" t="s">
        <v>177</v>
      </c>
      <c r="C78" s="104" t="s">
        <v>57</v>
      </c>
      <c r="D78" s="105" t="s">
        <v>74</v>
      </c>
      <c r="E78" s="106">
        <v>10</v>
      </c>
      <c r="F78" s="139">
        <f t="shared" si="10"/>
        <v>16480.360000000008</v>
      </c>
      <c r="G78" s="114">
        <f t="shared" si="9"/>
        <v>105875</v>
      </c>
      <c r="H78" s="115"/>
      <c r="I78" s="13"/>
      <c r="J78" s="13">
        <v>10</v>
      </c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4"/>
      <c r="AD78" s="122"/>
      <c r="AE78" s="122"/>
      <c r="AF78" s="122"/>
      <c r="AG78" s="122"/>
      <c r="AH78" s="122"/>
      <c r="AI78" s="122"/>
      <c r="AJ78" s="5"/>
      <c r="AK78" s="120"/>
    </row>
    <row r="79" spans="1:37" x14ac:dyDescent="0.3">
      <c r="A79" s="121">
        <v>44140</v>
      </c>
      <c r="B79" s="69" t="s">
        <v>221</v>
      </c>
      <c r="C79" s="104" t="s">
        <v>57</v>
      </c>
      <c r="D79" s="105" t="s">
        <v>74</v>
      </c>
      <c r="E79" s="106">
        <v>9.99</v>
      </c>
      <c r="F79" s="139">
        <f t="shared" si="10"/>
        <v>16490.350000000009</v>
      </c>
      <c r="G79" s="114">
        <f t="shared" si="9"/>
        <v>105875</v>
      </c>
      <c r="H79" s="115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>
        <v>9.99</v>
      </c>
      <c r="AB79" s="13"/>
      <c r="AC79" s="14"/>
      <c r="AD79" s="122"/>
      <c r="AE79" s="122"/>
      <c r="AF79" s="122"/>
      <c r="AG79" s="122"/>
      <c r="AH79" s="122"/>
      <c r="AI79" s="122"/>
      <c r="AJ79" s="5"/>
      <c r="AK79" s="120"/>
    </row>
    <row r="80" spans="1:37" x14ac:dyDescent="0.3">
      <c r="A80" s="121">
        <v>44143</v>
      </c>
      <c r="B80" s="69" t="s">
        <v>75</v>
      </c>
      <c r="C80" s="104" t="s">
        <v>57</v>
      </c>
      <c r="D80" s="105" t="s">
        <v>74</v>
      </c>
      <c r="E80" s="106">
        <v>-6</v>
      </c>
      <c r="F80" s="139">
        <f t="shared" si="10"/>
        <v>16484.350000000009</v>
      </c>
      <c r="G80" s="114">
        <f t="shared" si="9"/>
        <v>105875</v>
      </c>
      <c r="H80" s="115"/>
      <c r="I80" s="13"/>
      <c r="J80" s="13"/>
      <c r="K80" s="13"/>
      <c r="L80" s="13"/>
      <c r="M80" s="13">
        <v>-6</v>
      </c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4"/>
      <c r="AD80" s="122"/>
      <c r="AE80" s="122"/>
      <c r="AF80" s="122"/>
      <c r="AG80" s="122"/>
      <c r="AH80" s="122"/>
      <c r="AI80" s="122"/>
      <c r="AJ80" s="5"/>
      <c r="AK80" s="120"/>
    </row>
    <row r="81" spans="1:37" x14ac:dyDescent="0.3">
      <c r="A81" s="121">
        <v>44150</v>
      </c>
      <c r="B81" s="69" t="s">
        <v>222</v>
      </c>
      <c r="C81" s="104" t="s">
        <v>57</v>
      </c>
      <c r="D81" s="105" t="s">
        <v>74</v>
      </c>
      <c r="E81" s="106">
        <v>9.99</v>
      </c>
      <c r="F81" s="139">
        <f t="shared" si="10"/>
        <v>16494.340000000011</v>
      </c>
      <c r="G81" s="114">
        <f t="shared" si="9"/>
        <v>105875</v>
      </c>
      <c r="H81" s="115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>
        <v>9.99</v>
      </c>
      <c r="AB81" s="13"/>
      <c r="AC81" s="14"/>
      <c r="AD81" s="122"/>
      <c r="AE81" s="122"/>
      <c r="AF81" s="122"/>
      <c r="AG81" s="122"/>
      <c r="AH81" s="122"/>
      <c r="AI81" s="122"/>
      <c r="AJ81" s="5"/>
      <c r="AK81" s="120"/>
    </row>
    <row r="82" spans="1:37" x14ac:dyDescent="0.3">
      <c r="A82" s="121">
        <v>44162</v>
      </c>
      <c r="B82" s="69" t="s">
        <v>223</v>
      </c>
      <c r="C82" s="104" t="s">
        <v>57</v>
      </c>
      <c r="D82" s="105" t="s">
        <v>74</v>
      </c>
      <c r="E82" s="106">
        <v>-485.4</v>
      </c>
      <c r="F82" s="139">
        <f t="shared" si="10"/>
        <v>16008.940000000011</v>
      </c>
      <c r="G82" s="114">
        <f t="shared" si="9"/>
        <v>105875</v>
      </c>
      <c r="H82" s="115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>
        <v>-485.4</v>
      </c>
      <c r="AB82" s="13"/>
      <c r="AC82" s="14"/>
      <c r="AD82" s="122"/>
      <c r="AE82" s="122"/>
      <c r="AF82" s="122"/>
      <c r="AG82" s="122"/>
      <c r="AH82" s="122"/>
      <c r="AI82" s="122"/>
      <c r="AJ82" s="5"/>
      <c r="AK82" s="120"/>
    </row>
    <row r="83" spans="1:37" x14ac:dyDescent="0.3">
      <c r="A83" s="121">
        <v>44165</v>
      </c>
      <c r="B83" s="69" t="s">
        <v>224</v>
      </c>
      <c r="C83" s="104" t="s">
        <v>57</v>
      </c>
      <c r="D83" s="105" t="s">
        <v>74</v>
      </c>
      <c r="E83" s="106">
        <v>-96</v>
      </c>
      <c r="F83" s="139">
        <f t="shared" si="10"/>
        <v>15912.940000000011</v>
      </c>
      <c r="G83" s="114">
        <f t="shared" si="9"/>
        <v>105875</v>
      </c>
      <c r="H83" s="115"/>
      <c r="I83" s="13"/>
      <c r="J83" s="13"/>
      <c r="K83" s="13"/>
      <c r="L83" s="13"/>
      <c r="M83" s="13"/>
      <c r="N83" s="13"/>
      <c r="O83" s="13"/>
      <c r="P83" s="13"/>
      <c r="Q83" s="13">
        <v>-96</v>
      </c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4"/>
      <c r="AD83" s="122"/>
      <c r="AE83" s="122"/>
      <c r="AF83" s="122"/>
      <c r="AG83" s="122"/>
      <c r="AH83" s="122"/>
      <c r="AI83" s="122"/>
      <c r="AJ83" s="5"/>
      <c r="AK83" s="120"/>
    </row>
    <row r="84" spans="1:37" x14ac:dyDescent="0.3">
      <c r="A84" s="121">
        <v>44167</v>
      </c>
      <c r="B84" s="69" t="s">
        <v>429</v>
      </c>
      <c r="C84" s="104" t="s">
        <v>57</v>
      </c>
      <c r="D84" s="105" t="s">
        <v>74</v>
      </c>
      <c r="E84" s="106">
        <v>-80</v>
      </c>
      <c r="F84" s="139">
        <f t="shared" si="10"/>
        <v>15832.940000000011</v>
      </c>
      <c r="G84" s="114">
        <f t="shared" si="9"/>
        <v>105875</v>
      </c>
      <c r="H84" s="115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>
        <v>-80</v>
      </c>
      <c r="V84" s="13"/>
      <c r="W84" s="13"/>
      <c r="X84" s="13"/>
      <c r="Y84" s="13"/>
      <c r="Z84" s="13"/>
      <c r="AA84" s="13"/>
      <c r="AB84" s="13"/>
      <c r="AC84" s="14"/>
      <c r="AD84" s="122"/>
      <c r="AE84" s="122"/>
      <c r="AF84" s="122"/>
      <c r="AG84" s="122"/>
      <c r="AH84" s="122"/>
      <c r="AI84" s="122"/>
      <c r="AJ84" s="5"/>
      <c r="AK84" s="120"/>
    </row>
    <row r="85" spans="1:37" x14ac:dyDescent="0.3">
      <c r="A85" s="121">
        <v>44167</v>
      </c>
      <c r="B85" s="69" t="s">
        <v>225</v>
      </c>
      <c r="C85" s="104" t="s">
        <v>57</v>
      </c>
      <c r="D85" s="105" t="s">
        <v>74</v>
      </c>
      <c r="E85" s="106">
        <v>-240</v>
      </c>
      <c r="F85" s="139">
        <f t="shared" si="10"/>
        <v>15592.940000000011</v>
      </c>
      <c r="G85" s="114">
        <f t="shared" si="9"/>
        <v>105875</v>
      </c>
      <c r="H85" s="115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>
        <v>-240</v>
      </c>
      <c r="V85" s="13"/>
      <c r="W85" s="13"/>
      <c r="X85" s="13"/>
      <c r="Y85" s="13"/>
      <c r="Z85" s="13"/>
      <c r="AA85" s="13"/>
      <c r="AB85" s="13"/>
      <c r="AC85" s="14"/>
      <c r="AD85" s="122"/>
      <c r="AE85" s="122"/>
      <c r="AF85" s="122"/>
      <c r="AG85" s="122"/>
      <c r="AH85" s="122"/>
      <c r="AI85" s="122"/>
      <c r="AJ85" s="5"/>
      <c r="AK85" s="120"/>
    </row>
    <row r="86" spans="1:37" x14ac:dyDescent="0.3">
      <c r="A86" s="121">
        <v>44168</v>
      </c>
      <c r="B86" s="69" t="s">
        <v>72</v>
      </c>
      <c r="C86" s="104" t="s">
        <v>57</v>
      </c>
      <c r="D86" s="105" t="s">
        <v>74</v>
      </c>
      <c r="E86" s="106">
        <v>10</v>
      </c>
      <c r="F86" s="139">
        <f t="shared" si="10"/>
        <v>15602.940000000011</v>
      </c>
      <c r="G86" s="114">
        <f t="shared" si="9"/>
        <v>105875</v>
      </c>
      <c r="H86" s="115"/>
      <c r="I86" s="13"/>
      <c r="J86" s="13">
        <v>10</v>
      </c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4"/>
      <c r="AD86" s="122"/>
      <c r="AE86" s="122"/>
      <c r="AF86" s="122"/>
      <c r="AG86" s="122"/>
      <c r="AH86" s="122"/>
      <c r="AI86" s="122"/>
      <c r="AJ86" s="5"/>
      <c r="AK86" s="120"/>
    </row>
    <row r="87" spans="1:37" x14ac:dyDescent="0.3">
      <c r="A87" s="121">
        <v>44173</v>
      </c>
      <c r="B87" s="69" t="s">
        <v>226</v>
      </c>
      <c r="C87" s="104" t="s">
        <v>57</v>
      </c>
      <c r="D87" s="105" t="s">
        <v>74</v>
      </c>
      <c r="E87" s="106">
        <v>0</v>
      </c>
      <c r="F87" s="139" t="str">
        <f t="shared" si="10"/>
        <v/>
      </c>
      <c r="G87" s="114">
        <f t="shared" si="9"/>
        <v>109993.98</v>
      </c>
      <c r="H87" s="115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4"/>
      <c r="AD87" s="122">
        <v>4118.9799999999996</v>
      </c>
      <c r="AE87" s="122"/>
      <c r="AF87" s="122"/>
      <c r="AG87" s="122"/>
      <c r="AH87" s="122"/>
      <c r="AI87" s="122"/>
      <c r="AJ87" s="5"/>
      <c r="AK87" s="120"/>
    </row>
    <row r="88" spans="1:37" x14ac:dyDescent="0.3">
      <c r="A88" s="121">
        <v>44174</v>
      </c>
      <c r="B88" s="69" t="s">
        <v>75</v>
      </c>
      <c r="C88" s="104" t="s">
        <v>57</v>
      </c>
      <c r="D88" s="105" t="s">
        <v>74</v>
      </c>
      <c r="E88" s="106">
        <v>-6</v>
      </c>
      <c r="F88" s="139">
        <f>IF(E88=0,"",IF(D88&gt;0,IF(D88="CASH",F86,IF(D88="UNCASHED",F86,IF(D88="DONATION",F86,F86+E88))),F86))</f>
        <v>15596.940000000011</v>
      </c>
      <c r="G88" s="114">
        <f t="shared" si="9"/>
        <v>109993.98</v>
      </c>
      <c r="H88" s="115"/>
      <c r="I88" s="13"/>
      <c r="J88" s="13"/>
      <c r="K88" s="13"/>
      <c r="L88" s="13"/>
      <c r="M88" s="13">
        <v>-6</v>
      </c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4"/>
      <c r="AD88" s="122"/>
      <c r="AE88" s="122"/>
      <c r="AF88" s="122"/>
      <c r="AG88" s="122"/>
      <c r="AH88" s="122"/>
      <c r="AI88" s="122"/>
      <c r="AJ88" s="5"/>
      <c r="AK88" s="120"/>
    </row>
    <row r="89" spans="1:37" x14ac:dyDescent="0.3">
      <c r="A89" s="121">
        <v>44174</v>
      </c>
      <c r="B89" s="69" t="s">
        <v>427</v>
      </c>
      <c r="C89" s="104" t="s">
        <v>57</v>
      </c>
      <c r="D89" s="105" t="s">
        <v>74</v>
      </c>
      <c r="E89" s="106">
        <v>-1045.95</v>
      </c>
      <c r="F89" s="139">
        <f t="shared" si="10"/>
        <v>14550.990000000011</v>
      </c>
      <c r="G89" s="114">
        <f t="shared" si="9"/>
        <v>109993.98</v>
      </c>
      <c r="H89" s="115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>
        <v>-1045.95</v>
      </c>
      <c r="T89" s="13"/>
      <c r="U89" s="13"/>
      <c r="V89" s="13"/>
      <c r="W89" s="13"/>
      <c r="X89" s="13"/>
      <c r="Y89" s="13"/>
      <c r="Z89" s="13"/>
      <c r="AA89" s="13"/>
      <c r="AB89" s="13"/>
      <c r="AC89" s="14"/>
      <c r="AD89" s="122"/>
      <c r="AE89" s="122"/>
      <c r="AF89" s="122"/>
      <c r="AG89" s="122"/>
      <c r="AH89" s="122"/>
      <c r="AI89" s="122"/>
      <c r="AJ89" s="5"/>
      <c r="AK89" s="120"/>
    </row>
    <row r="90" spans="1:37" x14ac:dyDescent="0.3">
      <c r="A90" s="121">
        <v>44194</v>
      </c>
      <c r="B90" s="69" t="s">
        <v>414</v>
      </c>
      <c r="C90" s="104" t="s">
        <v>57</v>
      </c>
      <c r="D90" s="105" t="s">
        <v>74</v>
      </c>
      <c r="E90" s="106">
        <v>-3580.3</v>
      </c>
      <c r="F90" s="139">
        <f t="shared" si="10"/>
        <v>10970.69000000001</v>
      </c>
      <c r="G90" s="114">
        <f t="shared" si="9"/>
        <v>109993.98</v>
      </c>
      <c r="H90" s="115"/>
      <c r="I90" s="13"/>
      <c r="J90" s="13"/>
      <c r="K90" s="13"/>
      <c r="L90" s="13"/>
      <c r="M90" s="13"/>
      <c r="N90" s="13">
        <v>-3580.3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4"/>
      <c r="AD90" s="122"/>
      <c r="AE90" s="122"/>
      <c r="AF90" s="122"/>
      <c r="AG90" s="122"/>
      <c r="AH90" s="122"/>
      <c r="AI90" s="122"/>
      <c r="AJ90" s="5"/>
      <c r="AK90" s="120"/>
    </row>
    <row r="91" spans="1:37" x14ac:dyDescent="0.3">
      <c r="A91" s="121">
        <v>44200</v>
      </c>
      <c r="B91" s="104" t="s">
        <v>72</v>
      </c>
      <c r="C91" s="104" t="s">
        <v>57</v>
      </c>
      <c r="D91" s="105" t="s">
        <v>74</v>
      </c>
      <c r="E91" s="106">
        <v>10</v>
      </c>
      <c r="F91" s="139">
        <f t="shared" si="10"/>
        <v>10980.69000000001</v>
      </c>
      <c r="G91" s="114">
        <f t="shared" si="9"/>
        <v>109993.98</v>
      </c>
      <c r="H91" s="115"/>
      <c r="I91" s="13"/>
      <c r="J91" s="13">
        <v>10</v>
      </c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4"/>
      <c r="AD91" s="122"/>
      <c r="AE91" s="122"/>
      <c r="AF91" s="122"/>
      <c r="AG91" s="122"/>
      <c r="AH91" s="122"/>
      <c r="AI91" s="122"/>
      <c r="AJ91" s="5"/>
      <c r="AK91" s="120"/>
    </row>
    <row r="92" spans="1:37" x14ac:dyDescent="0.3">
      <c r="A92" s="121">
        <v>44204</v>
      </c>
      <c r="B92" s="69" t="s">
        <v>75</v>
      </c>
      <c r="C92" s="104" t="s">
        <v>57</v>
      </c>
      <c r="D92" s="105" t="s">
        <v>74</v>
      </c>
      <c r="E92" s="106">
        <v>-6</v>
      </c>
      <c r="F92" s="139">
        <f t="shared" si="10"/>
        <v>10974.69000000001</v>
      </c>
      <c r="G92" s="114">
        <f t="shared" si="9"/>
        <v>109993.98</v>
      </c>
      <c r="H92" s="115"/>
      <c r="I92" s="13"/>
      <c r="J92" s="13"/>
      <c r="K92" s="13"/>
      <c r="L92" s="13"/>
      <c r="M92" s="13">
        <v>-6</v>
      </c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4"/>
      <c r="AD92" s="122"/>
      <c r="AE92" s="122"/>
      <c r="AF92" s="122"/>
      <c r="AG92" s="122"/>
      <c r="AH92" s="122"/>
      <c r="AI92" s="122"/>
      <c r="AJ92" s="5"/>
      <c r="AK92" s="120"/>
    </row>
    <row r="93" spans="1:37" x14ac:dyDescent="0.3">
      <c r="A93" s="121">
        <v>44204</v>
      </c>
      <c r="B93" s="69" t="s">
        <v>418</v>
      </c>
      <c r="C93" s="104" t="s">
        <v>57</v>
      </c>
      <c r="D93" s="105" t="s">
        <v>74</v>
      </c>
      <c r="E93" s="106">
        <v>250</v>
      </c>
      <c r="F93" s="139">
        <f t="shared" si="10"/>
        <v>11224.69000000001</v>
      </c>
      <c r="G93" s="114">
        <f t="shared" si="9"/>
        <v>109993.98</v>
      </c>
      <c r="H93" s="115"/>
      <c r="I93" s="13"/>
      <c r="J93" s="13"/>
      <c r="K93" s="13">
        <v>250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4"/>
      <c r="AD93" s="122"/>
      <c r="AE93" s="122"/>
      <c r="AF93" s="122"/>
      <c r="AG93" s="122"/>
      <c r="AH93" s="122"/>
      <c r="AI93" s="122"/>
      <c r="AJ93" s="5"/>
      <c r="AK93" s="120"/>
    </row>
    <row r="94" spans="1:37" x14ac:dyDescent="0.3">
      <c r="A94" s="121">
        <v>44207</v>
      </c>
      <c r="B94" s="69" t="s">
        <v>419</v>
      </c>
      <c r="C94" s="104" t="s">
        <v>57</v>
      </c>
      <c r="D94" s="105" t="s">
        <v>74</v>
      </c>
      <c r="E94" s="106">
        <v>-360</v>
      </c>
      <c r="F94" s="139">
        <f t="shared" si="10"/>
        <v>10864.69000000001</v>
      </c>
      <c r="G94" s="114">
        <f t="shared" si="9"/>
        <v>109993.98</v>
      </c>
      <c r="H94" s="115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>
        <v>-360</v>
      </c>
      <c r="V94" s="13"/>
      <c r="W94" s="13"/>
      <c r="X94" s="13"/>
      <c r="Y94" s="13"/>
      <c r="Z94" s="13"/>
      <c r="AA94" s="13"/>
      <c r="AB94" s="13"/>
      <c r="AC94" s="14"/>
      <c r="AD94" s="122"/>
      <c r="AE94" s="122"/>
      <c r="AF94" s="122"/>
      <c r="AG94" s="122"/>
      <c r="AH94" s="122"/>
      <c r="AI94" s="122"/>
      <c r="AJ94" s="5"/>
      <c r="AK94" s="120"/>
    </row>
    <row r="95" spans="1:37" x14ac:dyDescent="0.3">
      <c r="A95" s="121">
        <v>44223</v>
      </c>
      <c r="B95" s="69" t="s">
        <v>421</v>
      </c>
      <c r="C95" s="104" t="s">
        <v>57</v>
      </c>
      <c r="D95" s="105" t="s">
        <v>74</v>
      </c>
      <c r="E95" s="106">
        <v>-426.95</v>
      </c>
      <c r="F95" s="139">
        <f t="shared" si="10"/>
        <v>10437.740000000009</v>
      </c>
      <c r="G95" s="114">
        <f t="shared" si="9"/>
        <v>109993.98</v>
      </c>
      <c r="H95" s="1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>
        <v>-426.95</v>
      </c>
      <c r="T95" s="13"/>
      <c r="U95" s="13"/>
      <c r="V95" s="13"/>
      <c r="W95" s="13"/>
      <c r="X95" s="13"/>
      <c r="Y95" s="13"/>
      <c r="Z95" s="13"/>
      <c r="AA95" s="13"/>
      <c r="AB95" s="13"/>
      <c r="AC95" s="14"/>
      <c r="AD95" s="122"/>
      <c r="AE95" s="122"/>
      <c r="AF95" s="122"/>
      <c r="AG95" s="122"/>
      <c r="AH95" s="122"/>
      <c r="AI95" s="122"/>
      <c r="AJ95" s="5"/>
      <c r="AK95" s="120"/>
    </row>
    <row r="96" spans="1:37" x14ac:dyDescent="0.3">
      <c r="A96" s="121">
        <v>44230</v>
      </c>
      <c r="B96" s="69" t="s">
        <v>72</v>
      </c>
      <c r="C96" s="104" t="s">
        <v>57</v>
      </c>
      <c r="D96" s="105" t="s">
        <v>74</v>
      </c>
      <c r="E96" s="106">
        <v>10</v>
      </c>
      <c r="F96" s="139">
        <f t="shared" si="10"/>
        <v>10447.740000000009</v>
      </c>
      <c r="G96" s="114">
        <f t="shared" si="9"/>
        <v>109993.98</v>
      </c>
      <c r="H96" s="115"/>
      <c r="I96" s="13"/>
      <c r="J96" s="13">
        <v>10</v>
      </c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4"/>
      <c r="AD96" s="122"/>
      <c r="AE96" s="122"/>
      <c r="AF96" s="122"/>
      <c r="AG96" s="122"/>
      <c r="AH96" s="122"/>
      <c r="AI96" s="122"/>
      <c r="AJ96" s="5"/>
      <c r="AK96" s="120"/>
    </row>
    <row r="97" spans="1:37" x14ac:dyDescent="0.3">
      <c r="A97" s="121">
        <v>44235</v>
      </c>
      <c r="B97" s="69" t="s">
        <v>75</v>
      </c>
      <c r="C97" s="104" t="s">
        <v>57</v>
      </c>
      <c r="D97" s="105" t="s">
        <v>74</v>
      </c>
      <c r="E97" s="106">
        <v>-6</v>
      </c>
      <c r="F97" s="139">
        <f t="shared" si="10"/>
        <v>10441.740000000009</v>
      </c>
      <c r="G97" s="114">
        <f t="shared" si="9"/>
        <v>109993.98</v>
      </c>
      <c r="H97" s="115"/>
      <c r="I97" s="13"/>
      <c r="J97" s="13"/>
      <c r="K97" s="13"/>
      <c r="L97" s="13"/>
      <c r="M97" s="13">
        <v>-6</v>
      </c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4"/>
      <c r="AD97" s="122"/>
      <c r="AE97" s="122"/>
      <c r="AF97" s="122"/>
      <c r="AG97" s="122"/>
      <c r="AH97" s="122"/>
      <c r="AI97" s="122"/>
      <c r="AJ97" s="5"/>
      <c r="AK97" s="120"/>
    </row>
    <row r="98" spans="1:37" x14ac:dyDescent="0.3">
      <c r="A98" s="121">
        <v>44258</v>
      </c>
      <c r="B98" s="69" t="s">
        <v>72</v>
      </c>
      <c r="C98" s="104" t="s">
        <v>57</v>
      </c>
      <c r="D98" s="105" t="s">
        <v>74</v>
      </c>
      <c r="E98" s="106">
        <v>10</v>
      </c>
      <c r="F98" s="139">
        <f t="shared" si="10"/>
        <v>10451.740000000009</v>
      </c>
      <c r="G98" s="114">
        <f t="shared" si="9"/>
        <v>109993.98</v>
      </c>
      <c r="H98" s="115"/>
      <c r="I98" s="13"/>
      <c r="J98" s="13">
        <v>10</v>
      </c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4"/>
      <c r="AD98" s="122"/>
      <c r="AE98" s="122"/>
      <c r="AF98" s="122"/>
      <c r="AG98" s="122"/>
      <c r="AH98" s="122"/>
      <c r="AI98" s="122"/>
      <c r="AJ98" s="5"/>
      <c r="AK98" s="120"/>
    </row>
    <row r="99" spans="1:37" x14ac:dyDescent="0.3">
      <c r="A99" s="121">
        <v>44258</v>
      </c>
      <c r="B99" s="69" t="s">
        <v>422</v>
      </c>
      <c r="C99" s="104" t="s">
        <v>57</v>
      </c>
      <c r="D99" s="105" t="s">
        <v>74</v>
      </c>
      <c r="E99" s="106">
        <v>-225</v>
      </c>
      <c r="F99" s="139">
        <f t="shared" si="10"/>
        <v>10226.740000000009</v>
      </c>
      <c r="G99" s="114">
        <f t="shared" si="9"/>
        <v>109993.98</v>
      </c>
      <c r="H99" s="1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>
        <v>-225</v>
      </c>
      <c r="V99" s="13"/>
      <c r="W99" s="13"/>
      <c r="X99" s="13"/>
      <c r="Y99" s="13"/>
      <c r="Z99" s="13"/>
      <c r="AA99" s="13"/>
      <c r="AB99" s="13"/>
      <c r="AC99" s="14"/>
      <c r="AD99" s="122"/>
      <c r="AE99" s="122"/>
      <c r="AF99" s="122"/>
      <c r="AG99" s="122"/>
      <c r="AH99" s="122"/>
      <c r="AI99" s="122"/>
      <c r="AJ99" s="5"/>
      <c r="AK99" s="120"/>
    </row>
    <row r="100" spans="1:37" x14ac:dyDescent="0.3">
      <c r="A100" s="121">
        <v>44258</v>
      </c>
      <c r="B100" s="69" t="s">
        <v>423</v>
      </c>
      <c r="C100" s="104" t="s">
        <v>57</v>
      </c>
      <c r="D100" s="105" t="s">
        <v>74</v>
      </c>
      <c r="E100" s="106">
        <v>-74.2</v>
      </c>
      <c r="F100" s="139">
        <f t="shared" si="10"/>
        <v>10152.540000000008</v>
      </c>
      <c r="G100" s="114">
        <f t="shared" si="9"/>
        <v>109993.98</v>
      </c>
      <c r="H100" s="115"/>
      <c r="I100" s="13"/>
      <c r="J100" s="13"/>
      <c r="K100" s="13"/>
      <c r="L100" s="13"/>
      <c r="M100" s="13"/>
      <c r="N100" s="13"/>
      <c r="O100" s="13"/>
      <c r="P100" s="13"/>
      <c r="Q100" s="13">
        <v>-74.2</v>
      </c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4"/>
      <c r="AD100" s="122"/>
      <c r="AE100" s="122"/>
      <c r="AF100" s="122"/>
      <c r="AG100" s="122"/>
      <c r="AH100" s="122"/>
      <c r="AI100" s="122"/>
      <c r="AJ100" s="5"/>
      <c r="AK100" s="120"/>
    </row>
    <row r="101" spans="1:37" x14ac:dyDescent="0.3">
      <c r="A101" s="121">
        <v>44263</v>
      </c>
      <c r="B101" s="69" t="s">
        <v>424</v>
      </c>
      <c r="C101" s="104" t="s">
        <v>57</v>
      </c>
      <c r="D101" s="105" t="s">
        <v>74</v>
      </c>
      <c r="E101" s="106">
        <v>-310</v>
      </c>
      <c r="F101" s="139">
        <f t="shared" si="10"/>
        <v>9842.5400000000081</v>
      </c>
      <c r="G101" s="114">
        <f t="shared" si="9"/>
        <v>109993.98</v>
      </c>
      <c r="H101" s="115"/>
      <c r="I101" s="13"/>
      <c r="J101" s="13"/>
      <c r="K101" s="13"/>
      <c r="L101" s="13"/>
      <c r="M101" s="13"/>
      <c r="N101" s="13"/>
      <c r="O101" s="13"/>
      <c r="P101" s="13"/>
      <c r="Q101" s="13">
        <v>-310</v>
      </c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4"/>
      <c r="AD101" s="122"/>
      <c r="AE101" s="122"/>
      <c r="AF101" s="122"/>
      <c r="AG101" s="122"/>
      <c r="AH101" s="122"/>
      <c r="AI101" s="122"/>
      <c r="AJ101" s="5"/>
      <c r="AK101" s="120"/>
    </row>
    <row r="102" spans="1:37" x14ac:dyDescent="0.3">
      <c r="A102" s="121">
        <v>44266</v>
      </c>
      <c r="B102" s="69" t="s">
        <v>75</v>
      </c>
      <c r="C102" s="104" t="s">
        <v>57</v>
      </c>
      <c r="D102" s="105" t="s">
        <v>74</v>
      </c>
      <c r="E102" s="106">
        <v>-6</v>
      </c>
      <c r="F102" s="139">
        <f t="shared" si="10"/>
        <v>9836.5400000000081</v>
      </c>
      <c r="G102" s="114">
        <f t="shared" si="9"/>
        <v>109993.98</v>
      </c>
      <c r="H102" s="115"/>
      <c r="I102" s="13"/>
      <c r="J102" s="13"/>
      <c r="K102" s="13"/>
      <c r="L102" s="13"/>
      <c r="M102" s="13">
        <v>-6</v>
      </c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4"/>
      <c r="AD102" s="122"/>
      <c r="AE102" s="122"/>
      <c r="AF102" s="122"/>
      <c r="AG102" s="122"/>
      <c r="AH102" s="122"/>
      <c r="AI102" s="122"/>
      <c r="AJ102" s="5"/>
      <c r="AK102" s="120"/>
    </row>
    <row r="103" spans="1:37" x14ac:dyDescent="0.3">
      <c r="A103" s="121">
        <v>44266</v>
      </c>
      <c r="B103" s="69" t="s">
        <v>425</v>
      </c>
      <c r="C103" s="104" t="s">
        <v>57</v>
      </c>
      <c r="D103" s="105" t="s">
        <v>74</v>
      </c>
      <c r="E103" s="106">
        <v>-20</v>
      </c>
      <c r="F103" s="139">
        <f t="shared" si="10"/>
        <v>9816.5400000000081</v>
      </c>
      <c r="G103" s="114">
        <f t="shared" si="9"/>
        <v>109993.98</v>
      </c>
      <c r="H103" s="1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>
        <v>-20</v>
      </c>
      <c r="Z103" s="13"/>
      <c r="AA103" s="13"/>
      <c r="AB103" s="13"/>
      <c r="AC103" s="14"/>
      <c r="AD103" s="122"/>
      <c r="AE103" s="122"/>
      <c r="AF103" s="122"/>
      <c r="AG103" s="122"/>
      <c r="AH103" s="122"/>
      <c r="AI103" s="122"/>
      <c r="AJ103" s="5"/>
      <c r="AK103" s="120"/>
    </row>
    <row r="104" spans="1:37" x14ac:dyDescent="0.3">
      <c r="A104" s="121">
        <v>44279</v>
      </c>
      <c r="B104" s="69" t="s">
        <v>426</v>
      </c>
      <c r="C104" s="104" t="s">
        <v>57</v>
      </c>
      <c r="D104" s="105" t="s">
        <v>74</v>
      </c>
      <c r="E104" s="106">
        <v>-67.5</v>
      </c>
      <c r="F104" s="139">
        <f t="shared" si="10"/>
        <v>9749.0400000000081</v>
      </c>
      <c r="G104" s="114">
        <f t="shared" si="9"/>
        <v>109993.98</v>
      </c>
      <c r="H104" s="115"/>
      <c r="I104" s="13"/>
      <c r="J104" s="13"/>
      <c r="K104" s="13"/>
      <c r="L104" s="13"/>
      <c r="M104" s="13"/>
      <c r="N104" s="13"/>
      <c r="O104" s="13"/>
      <c r="P104" s="13"/>
      <c r="Q104" s="13">
        <v>-74.2</v>
      </c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4"/>
      <c r="AD104" s="122"/>
      <c r="AE104" s="122"/>
      <c r="AF104" s="122"/>
      <c r="AG104" s="122"/>
      <c r="AH104" s="122"/>
      <c r="AI104" s="122"/>
      <c r="AJ104" s="5"/>
      <c r="AK104" s="120"/>
    </row>
    <row r="105" spans="1:37" x14ac:dyDescent="0.3">
      <c r="A105" s="121">
        <v>44279</v>
      </c>
      <c r="B105" s="69" t="s">
        <v>428</v>
      </c>
      <c r="C105" s="104" t="s">
        <v>57</v>
      </c>
      <c r="D105" s="105" t="s">
        <v>74</v>
      </c>
      <c r="E105" s="106">
        <v>-160</v>
      </c>
      <c r="F105" s="139">
        <f t="shared" si="10"/>
        <v>9589.0400000000081</v>
      </c>
      <c r="G105" s="114">
        <f t="shared" si="9"/>
        <v>109993.98</v>
      </c>
      <c r="H105" s="1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>
        <v>-160</v>
      </c>
      <c r="V105" s="13"/>
      <c r="W105" s="13"/>
      <c r="X105" s="13"/>
      <c r="Y105" s="13"/>
      <c r="Z105" s="13"/>
      <c r="AA105" s="13"/>
      <c r="AB105" s="13"/>
      <c r="AC105" s="14"/>
      <c r="AD105" s="122"/>
      <c r="AE105" s="122"/>
      <c r="AF105" s="122"/>
      <c r="AG105" s="122"/>
      <c r="AH105" s="122"/>
      <c r="AI105" s="122"/>
      <c r="AJ105" s="5"/>
      <c r="AK105" s="120"/>
    </row>
    <row r="106" spans="1:37" x14ac:dyDescent="0.3">
      <c r="A106" s="121">
        <v>44279</v>
      </c>
      <c r="B106" s="69" t="s">
        <v>226</v>
      </c>
      <c r="C106" s="104" t="s">
        <v>57</v>
      </c>
      <c r="D106" s="105" t="s">
        <v>74</v>
      </c>
      <c r="E106" s="106">
        <v>0</v>
      </c>
      <c r="F106" s="139" t="str">
        <f t="shared" si="10"/>
        <v/>
      </c>
      <c r="G106" s="114">
        <f t="shared" si="9"/>
        <v>113147.17</v>
      </c>
      <c r="H106" s="1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4"/>
      <c r="AD106" s="122">
        <v>3153.19</v>
      </c>
      <c r="AE106" s="122"/>
      <c r="AF106" s="122"/>
      <c r="AG106" s="122"/>
      <c r="AH106" s="122"/>
      <c r="AI106" s="122"/>
      <c r="AJ106" s="5"/>
      <c r="AK106" s="120"/>
    </row>
    <row r="107" spans="1:37" x14ac:dyDescent="0.3">
      <c r="A107" s="121">
        <v>44279</v>
      </c>
      <c r="B107" s="69" t="s">
        <v>432</v>
      </c>
      <c r="C107" s="104" t="s">
        <v>57</v>
      </c>
      <c r="D107" s="105" t="s">
        <v>74</v>
      </c>
      <c r="E107" s="106">
        <v>-1451</v>
      </c>
      <c r="F107" s="139">
        <f>IF(E107=0,"",IF(D107&gt;0,IF(D107="CASH",F105,IF(D107="UNCASHED",F105,IF(D107="DONATION",F105,F105+E107))),F105))</f>
        <v>8138.0400000000081</v>
      </c>
      <c r="G107" s="114">
        <f t="shared" si="9"/>
        <v>113147.17</v>
      </c>
      <c r="H107" s="115"/>
      <c r="I107" s="13"/>
      <c r="J107" s="13"/>
      <c r="K107" s="13"/>
      <c r="L107" s="13"/>
      <c r="M107" s="13"/>
      <c r="N107" s="13"/>
      <c r="O107" s="13">
        <v>-1451</v>
      </c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4"/>
      <c r="AD107" s="122"/>
      <c r="AE107" s="122"/>
      <c r="AF107" s="122"/>
      <c r="AG107" s="122"/>
      <c r="AH107" s="122"/>
      <c r="AI107" s="122"/>
      <c r="AJ107" s="5"/>
      <c r="AK107" s="120"/>
    </row>
    <row r="108" spans="1:37" x14ac:dyDescent="0.3">
      <c r="A108" s="121">
        <v>44280</v>
      </c>
      <c r="B108" s="69" t="s">
        <v>433</v>
      </c>
      <c r="C108" s="104" t="s">
        <v>57</v>
      </c>
      <c r="D108" s="105" t="s">
        <v>74</v>
      </c>
      <c r="E108" s="106">
        <v>-40</v>
      </c>
      <c r="F108" s="139">
        <f t="shared" ref="F108:F171" si="11">IF(E108=0,"",IF(D108&gt;0,IF(D108="CASH",F107,IF(D108="UNCASHED",F107,IF(D108="DONATION",F107,F107+E108))),F107))</f>
        <v>8098.0400000000081</v>
      </c>
      <c r="G108" s="114">
        <f t="shared" ref="G108:G171" si="12">IF(B108=0, " ", G107+SUM(AD108:AI108))</f>
        <v>113147.17</v>
      </c>
      <c r="H108" s="1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>
        <v>-40</v>
      </c>
      <c r="Z108" s="13"/>
      <c r="AA108" s="13"/>
      <c r="AB108" s="13"/>
      <c r="AC108" s="14"/>
      <c r="AD108" s="122"/>
      <c r="AE108" s="122"/>
      <c r="AF108" s="122"/>
      <c r="AG108" s="122"/>
      <c r="AH108" s="122"/>
      <c r="AI108" s="122"/>
      <c r="AJ108" s="5"/>
      <c r="AK108" s="120"/>
    </row>
    <row r="109" spans="1:37" x14ac:dyDescent="0.3">
      <c r="A109" s="121">
        <v>44285</v>
      </c>
      <c r="B109" s="69" t="s">
        <v>434</v>
      </c>
      <c r="C109" s="104" t="s">
        <v>57</v>
      </c>
      <c r="D109" s="105" t="s">
        <v>74</v>
      </c>
      <c r="E109" s="106">
        <v>-426</v>
      </c>
      <c r="F109" s="139">
        <f t="shared" si="11"/>
        <v>7672.0400000000081</v>
      </c>
      <c r="G109" s="114">
        <f t="shared" si="12"/>
        <v>113147.17</v>
      </c>
      <c r="H109" s="1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>
        <v>-426</v>
      </c>
      <c r="AB109" s="13"/>
      <c r="AC109" s="14"/>
      <c r="AD109" s="122"/>
      <c r="AE109" s="122"/>
      <c r="AF109" s="122"/>
      <c r="AG109" s="122"/>
      <c r="AH109" s="122"/>
      <c r="AI109" s="122"/>
      <c r="AJ109" s="5"/>
      <c r="AK109" s="120"/>
    </row>
    <row r="110" spans="1:37" x14ac:dyDescent="0.3">
      <c r="A110" s="121">
        <v>44285</v>
      </c>
      <c r="B110" s="69" t="s">
        <v>435</v>
      </c>
      <c r="C110" s="104" t="s">
        <v>57</v>
      </c>
      <c r="D110" s="105" t="s">
        <v>74</v>
      </c>
      <c r="E110" s="106">
        <v>26</v>
      </c>
      <c r="F110" s="139">
        <f t="shared" si="11"/>
        <v>7698.0400000000081</v>
      </c>
      <c r="G110" s="114">
        <f t="shared" si="12"/>
        <v>113147.17</v>
      </c>
      <c r="H110" s="1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>
        <v>26</v>
      </c>
      <c r="AB110" s="13"/>
      <c r="AC110" s="14"/>
      <c r="AD110" s="122"/>
      <c r="AE110" s="122"/>
      <c r="AF110" s="122"/>
      <c r="AG110" s="122"/>
      <c r="AH110" s="122"/>
      <c r="AI110" s="122"/>
      <c r="AJ110" s="5"/>
      <c r="AK110" s="120"/>
    </row>
    <row r="111" spans="1:37" x14ac:dyDescent="0.3">
      <c r="A111" s="121">
        <v>44285</v>
      </c>
      <c r="B111" s="69" t="s">
        <v>436</v>
      </c>
      <c r="C111" s="104" t="s">
        <v>57</v>
      </c>
      <c r="D111" s="105" t="s">
        <v>74</v>
      </c>
      <c r="E111" s="106">
        <v>26</v>
      </c>
      <c r="F111" s="139">
        <f t="shared" si="11"/>
        <v>7724.0400000000081</v>
      </c>
      <c r="G111" s="114">
        <f t="shared" si="12"/>
        <v>113147.17</v>
      </c>
      <c r="H111" s="1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>
        <v>26</v>
      </c>
      <c r="AB111" s="13"/>
      <c r="AC111" s="14"/>
      <c r="AD111" s="122"/>
      <c r="AE111" s="122"/>
      <c r="AF111" s="122"/>
      <c r="AG111" s="122"/>
      <c r="AH111" s="122"/>
      <c r="AI111" s="122"/>
      <c r="AJ111" s="5"/>
      <c r="AK111" s="120"/>
    </row>
    <row r="112" spans="1:37" x14ac:dyDescent="0.3">
      <c r="A112" s="121">
        <v>44285</v>
      </c>
      <c r="B112" s="69" t="s">
        <v>437</v>
      </c>
      <c r="C112" s="104" t="s">
        <v>57</v>
      </c>
      <c r="D112" s="105" t="s">
        <v>74</v>
      </c>
      <c r="E112" s="106">
        <v>24</v>
      </c>
      <c r="F112" s="139">
        <f t="shared" si="11"/>
        <v>7748.0400000000081</v>
      </c>
      <c r="G112" s="114">
        <f t="shared" si="12"/>
        <v>113147.17</v>
      </c>
      <c r="H112" s="1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>
        <v>24</v>
      </c>
      <c r="AB112" s="13"/>
      <c r="AC112" s="14"/>
      <c r="AD112" s="122"/>
      <c r="AE112" s="122"/>
      <c r="AF112" s="122"/>
      <c r="AG112" s="122"/>
      <c r="AH112" s="122"/>
      <c r="AI112" s="122"/>
      <c r="AJ112" s="5"/>
      <c r="AK112" s="120"/>
    </row>
    <row r="113" spans="1:37" x14ac:dyDescent="0.3">
      <c r="A113" s="121">
        <v>44286</v>
      </c>
      <c r="B113" s="69" t="s">
        <v>438</v>
      </c>
      <c r="C113" s="104" t="s">
        <v>57</v>
      </c>
      <c r="D113" s="105" t="s">
        <v>74</v>
      </c>
      <c r="E113" s="106">
        <v>26</v>
      </c>
      <c r="F113" s="139">
        <f t="shared" si="11"/>
        <v>7774.0400000000081</v>
      </c>
      <c r="G113" s="114">
        <f t="shared" si="12"/>
        <v>113147.17</v>
      </c>
      <c r="H113" s="1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>
        <v>26</v>
      </c>
      <c r="AB113" s="13"/>
      <c r="AC113" s="14"/>
      <c r="AD113" s="122"/>
      <c r="AE113" s="122"/>
      <c r="AF113" s="122"/>
      <c r="AG113" s="122"/>
      <c r="AH113" s="122"/>
      <c r="AI113" s="122"/>
      <c r="AJ113" s="5"/>
      <c r="AK113" s="120"/>
    </row>
    <row r="114" spans="1:37" x14ac:dyDescent="0.3">
      <c r="A114" s="121">
        <v>44286</v>
      </c>
      <c r="B114" s="69" t="s">
        <v>439</v>
      </c>
      <c r="C114" s="104" t="s">
        <v>57</v>
      </c>
      <c r="D114" s="105" t="s">
        <v>74</v>
      </c>
      <c r="E114" s="106">
        <v>26</v>
      </c>
      <c r="F114" s="139">
        <f t="shared" si="11"/>
        <v>7800.0400000000081</v>
      </c>
      <c r="G114" s="114">
        <f t="shared" si="12"/>
        <v>113147.17</v>
      </c>
      <c r="H114" s="1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>
        <v>26</v>
      </c>
      <c r="AB114" s="13"/>
      <c r="AC114" s="14"/>
      <c r="AD114" s="122"/>
      <c r="AE114" s="122"/>
      <c r="AF114" s="122"/>
      <c r="AG114" s="122"/>
      <c r="AH114" s="122"/>
      <c r="AI114" s="122"/>
      <c r="AJ114" s="5"/>
      <c r="AK114" s="120"/>
    </row>
    <row r="115" spans="1:37" x14ac:dyDescent="0.3">
      <c r="A115" s="121">
        <v>44287</v>
      </c>
      <c r="B115" s="69" t="s">
        <v>440</v>
      </c>
      <c r="C115" s="104" t="s">
        <v>57</v>
      </c>
      <c r="D115" s="105" t="s">
        <v>74</v>
      </c>
      <c r="E115" s="106">
        <v>26</v>
      </c>
      <c r="F115" s="139">
        <f t="shared" si="11"/>
        <v>7826.0400000000081</v>
      </c>
      <c r="G115" s="114">
        <f t="shared" si="12"/>
        <v>113147.17</v>
      </c>
      <c r="H115" s="1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>
        <v>26</v>
      </c>
      <c r="AB115" s="13"/>
      <c r="AC115" s="14"/>
      <c r="AD115" s="122"/>
      <c r="AE115" s="122"/>
      <c r="AF115" s="122"/>
      <c r="AG115" s="122"/>
      <c r="AH115" s="122"/>
      <c r="AI115" s="122"/>
      <c r="AJ115" s="5"/>
      <c r="AK115" s="120"/>
    </row>
    <row r="116" spans="1:37" x14ac:dyDescent="0.3">
      <c r="A116" s="121">
        <v>44287</v>
      </c>
      <c r="B116" s="69" t="s">
        <v>441</v>
      </c>
      <c r="C116" s="104" t="s">
        <v>57</v>
      </c>
      <c r="D116" s="105" t="s">
        <v>74</v>
      </c>
      <c r="E116" s="106">
        <v>26</v>
      </c>
      <c r="F116" s="139">
        <f t="shared" si="11"/>
        <v>7852.0400000000081</v>
      </c>
      <c r="G116" s="114">
        <f t="shared" si="12"/>
        <v>113147.17</v>
      </c>
      <c r="H116" s="1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>
        <v>26</v>
      </c>
      <c r="AB116" s="13"/>
      <c r="AC116" s="14"/>
      <c r="AD116" s="122"/>
      <c r="AE116" s="122"/>
      <c r="AF116" s="122"/>
      <c r="AG116" s="122"/>
      <c r="AH116" s="122"/>
      <c r="AI116" s="122"/>
      <c r="AJ116" s="5"/>
      <c r="AK116" s="120"/>
    </row>
    <row r="117" spans="1:37" x14ac:dyDescent="0.3">
      <c r="A117" s="121">
        <v>44288</v>
      </c>
      <c r="B117" s="69" t="s">
        <v>442</v>
      </c>
      <c r="C117" s="104" t="s">
        <v>57</v>
      </c>
      <c r="D117" s="105" t="s">
        <v>74</v>
      </c>
      <c r="E117" s="106">
        <v>24</v>
      </c>
      <c r="F117" s="139">
        <f t="shared" si="11"/>
        <v>7876.0400000000081</v>
      </c>
      <c r="G117" s="114">
        <f t="shared" si="12"/>
        <v>113147.17</v>
      </c>
      <c r="H117" s="1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>
        <v>24</v>
      </c>
      <c r="AB117" s="13"/>
      <c r="AC117" s="14"/>
      <c r="AD117" s="122"/>
      <c r="AE117" s="122"/>
      <c r="AF117" s="122"/>
      <c r="AG117" s="122"/>
      <c r="AH117" s="122"/>
      <c r="AI117" s="122"/>
      <c r="AJ117" s="5"/>
      <c r="AK117" s="120"/>
    </row>
    <row r="118" spans="1:37" x14ac:dyDescent="0.3">
      <c r="A118" s="121">
        <v>44291</v>
      </c>
      <c r="B118" s="69" t="s">
        <v>443</v>
      </c>
      <c r="C118" s="104" t="s">
        <v>57</v>
      </c>
      <c r="D118" s="105" t="s">
        <v>74</v>
      </c>
      <c r="E118" s="106">
        <v>-135</v>
      </c>
      <c r="F118" s="139">
        <f t="shared" si="11"/>
        <v>7741.0400000000081</v>
      </c>
      <c r="G118" s="114">
        <f t="shared" si="12"/>
        <v>113147.17</v>
      </c>
      <c r="H118" s="1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>
        <v>-135</v>
      </c>
      <c r="V118" s="13"/>
      <c r="W118" s="13"/>
      <c r="X118" s="13"/>
      <c r="Y118" s="13"/>
      <c r="Z118" s="13"/>
      <c r="AA118" s="13"/>
      <c r="AB118" s="13"/>
      <c r="AC118" s="14"/>
      <c r="AD118" s="122"/>
      <c r="AE118" s="122"/>
      <c r="AF118" s="122"/>
      <c r="AG118" s="122"/>
      <c r="AH118" s="122"/>
      <c r="AI118" s="122"/>
      <c r="AJ118" s="5"/>
      <c r="AK118" s="120"/>
    </row>
    <row r="119" spans="1:37" x14ac:dyDescent="0.3">
      <c r="A119" s="121">
        <v>44292</v>
      </c>
      <c r="B119" s="69" t="s">
        <v>444</v>
      </c>
      <c r="C119" s="104" t="s">
        <v>57</v>
      </c>
      <c r="D119" s="105" t="s">
        <v>74</v>
      </c>
      <c r="E119" s="106">
        <v>10</v>
      </c>
      <c r="F119" s="139">
        <f t="shared" si="11"/>
        <v>7751.0400000000081</v>
      </c>
      <c r="G119" s="114">
        <f t="shared" si="12"/>
        <v>113147.17</v>
      </c>
      <c r="H119" s="115"/>
      <c r="I119" s="13"/>
      <c r="J119" s="13">
        <v>10</v>
      </c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4"/>
      <c r="AD119" s="122"/>
      <c r="AE119" s="122"/>
      <c r="AF119" s="122"/>
      <c r="AG119" s="122"/>
      <c r="AH119" s="122"/>
      <c r="AI119" s="122"/>
      <c r="AJ119" s="5"/>
      <c r="AK119" s="120"/>
    </row>
    <row r="120" spans="1:37" x14ac:dyDescent="0.3">
      <c r="A120" s="121">
        <v>44294</v>
      </c>
      <c r="B120" s="69" t="s">
        <v>75</v>
      </c>
      <c r="C120" s="104" t="s">
        <v>57</v>
      </c>
      <c r="D120" s="105" t="s">
        <v>74</v>
      </c>
      <c r="E120" s="106">
        <v>-6</v>
      </c>
      <c r="F120" s="139">
        <f t="shared" si="11"/>
        <v>7745.0400000000081</v>
      </c>
      <c r="G120" s="114">
        <f t="shared" si="12"/>
        <v>113147.17</v>
      </c>
      <c r="H120" s="115"/>
      <c r="I120" s="13"/>
      <c r="J120" s="13"/>
      <c r="K120" s="13"/>
      <c r="L120" s="13"/>
      <c r="M120" s="13">
        <v>-6</v>
      </c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4"/>
      <c r="AD120" s="122"/>
      <c r="AE120" s="122"/>
      <c r="AF120" s="122"/>
      <c r="AG120" s="122"/>
      <c r="AH120" s="122"/>
      <c r="AI120" s="122"/>
      <c r="AJ120" s="5"/>
      <c r="AK120" s="120"/>
    </row>
    <row r="121" spans="1:37" x14ac:dyDescent="0.3">
      <c r="A121" s="121">
        <v>44295</v>
      </c>
      <c r="B121" s="219" t="s">
        <v>425</v>
      </c>
      <c r="C121" s="104" t="s">
        <v>57</v>
      </c>
      <c r="D121" s="105" t="s">
        <v>74</v>
      </c>
      <c r="E121" s="106">
        <v>-20</v>
      </c>
      <c r="F121" s="139">
        <f t="shared" si="11"/>
        <v>7725.0400000000081</v>
      </c>
      <c r="G121" s="114">
        <f t="shared" si="12"/>
        <v>113147.17</v>
      </c>
      <c r="H121" s="1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>
        <v>-20</v>
      </c>
      <c r="Z121" s="13"/>
      <c r="AA121" s="13"/>
      <c r="AB121" s="13"/>
      <c r="AC121" s="14"/>
      <c r="AD121" s="122"/>
      <c r="AE121" s="122"/>
      <c r="AF121" s="122"/>
      <c r="AG121" s="122"/>
      <c r="AH121" s="122"/>
      <c r="AI121" s="122"/>
      <c r="AJ121" s="5"/>
      <c r="AK121" s="120"/>
    </row>
    <row r="122" spans="1:37" x14ac:dyDescent="0.3">
      <c r="A122" s="121">
        <v>44299</v>
      </c>
      <c r="B122" s="69" t="s">
        <v>471</v>
      </c>
      <c r="C122" s="104" t="s">
        <v>57</v>
      </c>
      <c r="D122" s="105" t="s">
        <v>74</v>
      </c>
      <c r="E122" s="106">
        <v>-178.98</v>
      </c>
      <c r="F122" s="139">
        <f t="shared" si="11"/>
        <v>7546.0600000000086</v>
      </c>
      <c r="G122" s="114">
        <f t="shared" si="12"/>
        <v>113147.17</v>
      </c>
      <c r="H122" s="115"/>
      <c r="I122" s="13"/>
      <c r="J122" s="13"/>
      <c r="K122" s="13"/>
      <c r="L122" s="13"/>
      <c r="M122" s="13"/>
      <c r="N122" s="13"/>
      <c r="O122" s="13"/>
      <c r="P122" s="13">
        <v>-178.98</v>
      </c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4"/>
      <c r="AD122" s="122"/>
      <c r="AE122" s="122"/>
      <c r="AF122" s="122"/>
      <c r="AG122" s="122"/>
      <c r="AH122" s="122"/>
      <c r="AI122" s="122"/>
      <c r="AJ122" s="5"/>
      <c r="AK122" s="120"/>
    </row>
    <row r="123" spans="1:37" x14ac:dyDescent="0.3">
      <c r="A123" s="121">
        <v>44301</v>
      </c>
      <c r="B123" s="69" t="s">
        <v>472</v>
      </c>
      <c r="C123" s="104" t="s">
        <v>57</v>
      </c>
      <c r="D123" s="105" t="s">
        <v>74</v>
      </c>
      <c r="E123" s="106">
        <v>5000</v>
      </c>
      <c r="F123" s="139">
        <f t="shared" si="11"/>
        <v>12546.060000000009</v>
      </c>
      <c r="G123" s="114">
        <f t="shared" si="12"/>
        <v>113147.17</v>
      </c>
      <c r="H123" s="115"/>
      <c r="I123" s="13"/>
      <c r="J123" s="13"/>
      <c r="K123" s="13"/>
      <c r="L123" s="13">
        <v>5000</v>
      </c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4"/>
      <c r="AD123" s="122"/>
      <c r="AE123" s="122"/>
      <c r="AF123" s="122"/>
      <c r="AG123" s="122"/>
      <c r="AH123" s="122"/>
      <c r="AI123" s="122"/>
      <c r="AJ123" s="5"/>
      <c r="AK123" s="120"/>
    </row>
    <row r="124" spans="1:37" x14ac:dyDescent="0.3">
      <c r="A124" s="121">
        <v>44302</v>
      </c>
      <c r="B124" s="69" t="s">
        <v>473</v>
      </c>
      <c r="C124" s="104" t="s">
        <v>57</v>
      </c>
      <c r="D124" s="105" t="s">
        <v>74</v>
      </c>
      <c r="E124" s="106">
        <v>146</v>
      </c>
      <c r="F124" s="139">
        <f t="shared" si="11"/>
        <v>12692.060000000009</v>
      </c>
      <c r="G124" s="114">
        <f t="shared" si="12"/>
        <v>113147.17</v>
      </c>
      <c r="H124" s="1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>
        <v>146</v>
      </c>
      <c r="AB124" s="13"/>
      <c r="AC124" s="14"/>
      <c r="AD124" s="122"/>
      <c r="AE124" s="122"/>
      <c r="AF124" s="122"/>
      <c r="AG124" s="122"/>
      <c r="AH124" s="122"/>
      <c r="AI124" s="122"/>
      <c r="AJ124" s="5"/>
      <c r="AK124" s="120"/>
    </row>
    <row r="125" spans="1:37" x14ac:dyDescent="0.3">
      <c r="A125" s="121">
        <v>44312</v>
      </c>
      <c r="B125" s="69" t="s">
        <v>474</v>
      </c>
      <c r="C125" s="104" t="s">
        <v>57</v>
      </c>
      <c r="D125" s="105" t="s">
        <v>74</v>
      </c>
      <c r="E125" s="106">
        <v>-8</v>
      </c>
      <c r="F125" s="139">
        <f t="shared" si="11"/>
        <v>12684.060000000009</v>
      </c>
      <c r="G125" s="114">
        <f t="shared" si="12"/>
        <v>113147.17</v>
      </c>
      <c r="H125" s="1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>
        <v>-8</v>
      </c>
      <c r="Z125" s="13"/>
      <c r="AA125" s="13"/>
      <c r="AB125" s="13"/>
      <c r="AC125" s="14"/>
      <c r="AD125" s="122"/>
      <c r="AE125" s="122"/>
      <c r="AF125" s="122"/>
      <c r="AG125" s="122"/>
      <c r="AH125" s="122"/>
      <c r="AI125" s="122"/>
      <c r="AJ125" s="5"/>
      <c r="AK125" s="120"/>
    </row>
    <row r="126" spans="1:37" x14ac:dyDescent="0.3">
      <c r="A126" s="121">
        <v>44313</v>
      </c>
      <c r="B126" s="69" t="s">
        <v>475</v>
      </c>
      <c r="C126" s="104" t="s">
        <v>57</v>
      </c>
      <c r="D126" s="105" t="s">
        <v>74</v>
      </c>
      <c r="E126" s="106">
        <v>-258</v>
      </c>
      <c r="F126" s="139">
        <f t="shared" si="11"/>
        <v>12426.060000000009</v>
      </c>
      <c r="G126" s="114">
        <f t="shared" si="12"/>
        <v>113147.17</v>
      </c>
      <c r="H126" s="115"/>
      <c r="I126" s="13"/>
      <c r="J126" s="13"/>
      <c r="K126" s="13"/>
      <c r="L126" s="13"/>
      <c r="M126" s="13"/>
      <c r="N126" s="13"/>
      <c r="O126" s="13"/>
      <c r="P126" s="13">
        <v>-258</v>
      </c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4"/>
      <c r="AD126" s="122"/>
      <c r="AE126" s="122"/>
      <c r="AF126" s="122"/>
      <c r="AG126" s="122"/>
      <c r="AH126" s="122"/>
      <c r="AI126" s="122"/>
      <c r="AJ126" s="5"/>
      <c r="AK126" s="120"/>
    </row>
    <row r="127" spans="1:37" x14ac:dyDescent="0.3">
      <c r="A127" s="121">
        <v>44314</v>
      </c>
      <c r="B127" s="69" t="s">
        <v>476</v>
      </c>
      <c r="C127" s="104" t="s">
        <v>57</v>
      </c>
      <c r="D127" s="105" t="s">
        <v>74</v>
      </c>
      <c r="E127" s="106">
        <v>-80</v>
      </c>
      <c r="F127" s="139">
        <f t="shared" si="11"/>
        <v>12346.060000000009</v>
      </c>
      <c r="G127" s="114">
        <f t="shared" si="12"/>
        <v>113147.17</v>
      </c>
      <c r="H127" s="115"/>
      <c r="I127" s="13"/>
      <c r="J127" s="13"/>
      <c r="K127" s="13"/>
      <c r="L127" s="13"/>
      <c r="M127" s="13"/>
      <c r="N127" s="13"/>
      <c r="O127" s="13"/>
      <c r="P127" s="13"/>
      <c r="Q127" s="13">
        <v>-80</v>
      </c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4"/>
      <c r="AD127" s="122"/>
      <c r="AE127" s="122"/>
      <c r="AF127" s="122"/>
      <c r="AG127" s="122"/>
      <c r="AH127" s="122"/>
      <c r="AI127" s="122"/>
      <c r="AJ127" s="5"/>
      <c r="AK127" s="120"/>
    </row>
    <row r="128" spans="1:37" x14ac:dyDescent="0.3">
      <c r="A128" s="121">
        <v>44314</v>
      </c>
      <c r="B128" s="69" t="s">
        <v>477</v>
      </c>
      <c r="C128" s="104" t="s">
        <v>57</v>
      </c>
      <c r="D128" s="105" t="s">
        <v>74</v>
      </c>
      <c r="E128" s="106">
        <v>-80</v>
      </c>
      <c r="F128" s="139">
        <f t="shared" si="11"/>
        <v>12266.060000000009</v>
      </c>
      <c r="G128" s="114">
        <f t="shared" si="12"/>
        <v>113147.17</v>
      </c>
      <c r="H128" s="115"/>
      <c r="I128" s="13"/>
      <c r="J128" s="13"/>
      <c r="K128" s="13"/>
      <c r="L128" s="13"/>
      <c r="M128" s="13"/>
      <c r="N128" s="13"/>
      <c r="O128" s="13"/>
      <c r="P128" s="13"/>
      <c r="Q128" s="13">
        <v>-80</v>
      </c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4"/>
      <c r="AD128" s="122"/>
      <c r="AE128" s="122"/>
      <c r="AF128" s="122"/>
      <c r="AG128" s="122"/>
      <c r="AH128" s="122"/>
      <c r="AI128" s="122"/>
      <c r="AJ128" s="5"/>
      <c r="AK128" s="120"/>
    </row>
    <row r="129" spans="1:37" x14ac:dyDescent="0.3">
      <c r="A129" s="121">
        <v>44316</v>
      </c>
      <c r="B129" s="69" t="s">
        <v>179</v>
      </c>
      <c r="C129" s="104" t="s">
        <v>57</v>
      </c>
      <c r="D129" s="105" t="s">
        <v>74</v>
      </c>
      <c r="E129" s="106">
        <v>250</v>
      </c>
      <c r="F129" s="139">
        <f t="shared" si="11"/>
        <v>12516.060000000009</v>
      </c>
      <c r="G129" s="114">
        <f t="shared" si="12"/>
        <v>113147.17</v>
      </c>
      <c r="H129" s="115"/>
      <c r="I129" s="13"/>
      <c r="J129" s="13"/>
      <c r="K129" s="13">
        <v>250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4"/>
      <c r="AD129" s="122"/>
      <c r="AE129" s="122"/>
      <c r="AF129" s="122"/>
      <c r="AG129" s="122"/>
      <c r="AH129" s="122"/>
      <c r="AI129" s="122"/>
      <c r="AJ129" s="5"/>
      <c r="AK129" s="120"/>
    </row>
    <row r="130" spans="1:37" x14ac:dyDescent="0.3">
      <c r="A130" s="121">
        <v>44320</v>
      </c>
      <c r="B130" s="69" t="s">
        <v>478</v>
      </c>
      <c r="C130" s="104" t="s">
        <v>57</v>
      </c>
      <c r="D130" s="105" t="s">
        <v>74</v>
      </c>
      <c r="E130" s="106">
        <v>10</v>
      </c>
      <c r="F130" s="139">
        <f t="shared" si="11"/>
        <v>12526.060000000009</v>
      </c>
      <c r="G130" s="114">
        <f t="shared" si="12"/>
        <v>113147.17</v>
      </c>
      <c r="H130" s="115"/>
      <c r="I130" s="13"/>
      <c r="J130" s="13">
        <v>10</v>
      </c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4"/>
      <c r="AD130" s="122"/>
      <c r="AE130" s="122"/>
      <c r="AF130" s="122"/>
      <c r="AG130" s="122"/>
      <c r="AH130" s="122"/>
      <c r="AI130" s="122"/>
      <c r="AJ130" s="5"/>
      <c r="AK130" s="120"/>
    </row>
    <row r="131" spans="1:37" x14ac:dyDescent="0.3">
      <c r="A131" s="121">
        <v>44325</v>
      </c>
      <c r="B131" s="69" t="s">
        <v>75</v>
      </c>
      <c r="C131" s="104" t="s">
        <v>57</v>
      </c>
      <c r="D131" s="105" t="s">
        <v>74</v>
      </c>
      <c r="E131" s="106">
        <v>-6</v>
      </c>
      <c r="F131" s="139">
        <f t="shared" si="11"/>
        <v>12520.060000000009</v>
      </c>
      <c r="G131" s="114">
        <f t="shared" si="12"/>
        <v>113147.17</v>
      </c>
      <c r="H131" s="115"/>
      <c r="I131" s="13"/>
      <c r="J131" s="13"/>
      <c r="K131" s="13"/>
      <c r="L131" s="13"/>
      <c r="M131" s="13">
        <v>-6</v>
      </c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4"/>
      <c r="AD131" s="122"/>
      <c r="AE131" s="122"/>
      <c r="AF131" s="122"/>
      <c r="AG131" s="122"/>
      <c r="AH131" s="122"/>
      <c r="AI131" s="122"/>
      <c r="AJ131" s="5"/>
      <c r="AK131" s="120"/>
    </row>
    <row r="132" spans="1:37" x14ac:dyDescent="0.3">
      <c r="A132" s="121">
        <v>44335</v>
      </c>
      <c r="B132" s="69" t="s">
        <v>479</v>
      </c>
      <c r="C132" s="104" t="s">
        <v>57</v>
      </c>
      <c r="D132" s="105" t="s">
        <v>74</v>
      </c>
      <c r="E132" s="106">
        <v>-192</v>
      </c>
      <c r="F132" s="139">
        <f t="shared" si="11"/>
        <v>12328.060000000009</v>
      </c>
      <c r="G132" s="114">
        <f t="shared" si="12"/>
        <v>113147.17</v>
      </c>
      <c r="H132" s="115"/>
      <c r="I132" s="13"/>
      <c r="J132" s="13"/>
      <c r="K132" s="13"/>
      <c r="L132" s="13"/>
      <c r="M132" s="13"/>
      <c r="N132" s="13"/>
      <c r="O132" s="13"/>
      <c r="P132" s="13">
        <v>-192</v>
      </c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4"/>
      <c r="AD132" s="122"/>
      <c r="AE132" s="122"/>
      <c r="AF132" s="122"/>
      <c r="AG132" s="122"/>
      <c r="AH132" s="122"/>
      <c r="AI132" s="122"/>
      <c r="AJ132" s="5"/>
      <c r="AK132" s="120"/>
    </row>
    <row r="133" spans="1:37" x14ac:dyDescent="0.3">
      <c r="A133" s="121">
        <v>44337</v>
      </c>
      <c r="B133" s="69" t="s">
        <v>480</v>
      </c>
      <c r="C133" s="104" t="s">
        <v>57</v>
      </c>
      <c r="D133" s="105" t="s">
        <v>74</v>
      </c>
      <c r="E133" s="106">
        <v>-151.44999999999999</v>
      </c>
      <c r="F133" s="139">
        <f t="shared" si="11"/>
        <v>12176.610000000008</v>
      </c>
      <c r="G133" s="114">
        <f t="shared" si="12"/>
        <v>113147.17</v>
      </c>
      <c r="H133" s="1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>
        <v>-151.44999999999999</v>
      </c>
      <c r="AC133" s="14"/>
      <c r="AD133" s="122"/>
      <c r="AE133" s="122"/>
      <c r="AF133" s="122"/>
      <c r="AG133" s="122"/>
      <c r="AH133" s="122"/>
      <c r="AI133" s="122"/>
      <c r="AJ133" s="5"/>
      <c r="AK133" s="120"/>
    </row>
    <row r="134" spans="1:37" x14ac:dyDescent="0.3">
      <c r="A134" s="121">
        <v>44337</v>
      </c>
      <c r="B134" s="69" t="s">
        <v>481</v>
      </c>
      <c r="C134" s="104" t="s">
        <v>57</v>
      </c>
      <c r="D134" s="105" t="s">
        <v>74</v>
      </c>
      <c r="E134" s="106">
        <v>-187.5</v>
      </c>
      <c r="F134" s="139">
        <f t="shared" si="11"/>
        <v>11989.110000000008</v>
      </c>
      <c r="G134" s="114">
        <f t="shared" si="12"/>
        <v>113147.17</v>
      </c>
      <c r="H134" s="1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>
        <v>-187.5</v>
      </c>
      <c r="AB134" s="13"/>
      <c r="AC134" s="14"/>
      <c r="AD134" s="122"/>
      <c r="AE134" s="122"/>
      <c r="AF134" s="122"/>
      <c r="AG134" s="122"/>
      <c r="AH134" s="122"/>
      <c r="AI134" s="122"/>
      <c r="AJ134" s="5"/>
      <c r="AK134" s="120"/>
    </row>
    <row r="135" spans="1:37" x14ac:dyDescent="0.3">
      <c r="A135" s="121">
        <v>44342</v>
      </c>
      <c r="B135" s="69" t="s">
        <v>482</v>
      </c>
      <c r="C135" s="104" t="s">
        <v>57</v>
      </c>
      <c r="D135" s="105" t="s">
        <v>74</v>
      </c>
      <c r="E135" s="106">
        <v>-210</v>
      </c>
      <c r="F135" s="139">
        <f t="shared" si="11"/>
        <v>11779.110000000008</v>
      </c>
      <c r="G135" s="114">
        <f t="shared" si="12"/>
        <v>113147.17</v>
      </c>
      <c r="H135" s="1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>
        <v>-210</v>
      </c>
      <c r="V135" s="13"/>
      <c r="W135" s="13"/>
      <c r="X135" s="13"/>
      <c r="Y135" s="13"/>
      <c r="Z135" s="13"/>
      <c r="AA135" s="13"/>
      <c r="AB135" s="13"/>
      <c r="AC135" s="14"/>
      <c r="AD135" s="122"/>
      <c r="AE135" s="122"/>
      <c r="AF135" s="122"/>
      <c r="AG135" s="122"/>
      <c r="AH135" s="122"/>
      <c r="AI135" s="122"/>
      <c r="AJ135" s="5"/>
      <c r="AK135" s="120"/>
    </row>
    <row r="136" spans="1:37" x14ac:dyDescent="0.3">
      <c r="A136" s="121">
        <v>44344</v>
      </c>
      <c r="B136" s="69" t="s">
        <v>483</v>
      </c>
      <c r="C136" s="104" t="s">
        <v>57</v>
      </c>
      <c r="D136" s="105" t="s">
        <v>74</v>
      </c>
      <c r="E136" s="106">
        <v>-80</v>
      </c>
      <c r="F136" s="139">
        <f t="shared" si="11"/>
        <v>11699.110000000008</v>
      </c>
      <c r="G136" s="114">
        <f t="shared" si="12"/>
        <v>113147.17</v>
      </c>
      <c r="H136" s="115"/>
      <c r="I136" s="13"/>
      <c r="J136" s="13"/>
      <c r="K136" s="13"/>
      <c r="L136" s="13"/>
      <c r="M136" s="13"/>
      <c r="N136" s="13"/>
      <c r="O136" s="13"/>
      <c r="P136" s="13"/>
      <c r="Q136" s="13">
        <v>-80</v>
      </c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4"/>
      <c r="AD136" s="122"/>
      <c r="AE136" s="122"/>
      <c r="AF136" s="122"/>
      <c r="AG136" s="122"/>
      <c r="AH136" s="122"/>
      <c r="AI136" s="122"/>
      <c r="AJ136" s="5"/>
      <c r="AK136" s="120"/>
    </row>
    <row r="137" spans="1:37" x14ac:dyDescent="0.3">
      <c r="A137" s="121">
        <v>44350</v>
      </c>
      <c r="B137" s="69" t="s">
        <v>478</v>
      </c>
      <c r="C137" s="104" t="s">
        <v>57</v>
      </c>
      <c r="D137" s="105" t="s">
        <v>74</v>
      </c>
      <c r="E137" s="106">
        <v>10</v>
      </c>
      <c r="F137" s="139">
        <f t="shared" si="11"/>
        <v>11709.110000000008</v>
      </c>
      <c r="G137" s="114">
        <f t="shared" si="12"/>
        <v>113147.17</v>
      </c>
      <c r="H137" s="115"/>
      <c r="I137" s="13"/>
      <c r="J137" s="13">
        <v>10</v>
      </c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4"/>
      <c r="AD137" s="122"/>
      <c r="AE137" s="122"/>
      <c r="AF137" s="122"/>
      <c r="AG137" s="122"/>
      <c r="AH137" s="122"/>
      <c r="AI137" s="122"/>
      <c r="AJ137" s="5"/>
      <c r="AK137" s="120"/>
    </row>
    <row r="138" spans="1:37" x14ac:dyDescent="0.3">
      <c r="A138" s="121">
        <v>44350</v>
      </c>
      <c r="B138" s="69" t="s">
        <v>484</v>
      </c>
      <c r="C138" s="104" t="s">
        <v>57</v>
      </c>
      <c r="D138" s="105" t="s">
        <v>74</v>
      </c>
      <c r="E138" s="106">
        <v>163.5</v>
      </c>
      <c r="F138" s="139">
        <f t="shared" si="11"/>
        <v>11872.610000000008</v>
      </c>
      <c r="G138" s="114">
        <f t="shared" si="12"/>
        <v>113147.17</v>
      </c>
      <c r="H138" s="1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>
        <v>163.5</v>
      </c>
      <c r="AB138" s="13"/>
      <c r="AC138" s="14"/>
      <c r="AD138" s="122"/>
      <c r="AE138" s="122"/>
      <c r="AF138" s="122"/>
      <c r="AG138" s="122"/>
      <c r="AH138" s="122"/>
      <c r="AI138" s="122"/>
      <c r="AJ138" s="5"/>
      <c r="AK138" s="120"/>
    </row>
    <row r="139" spans="1:37" x14ac:dyDescent="0.3">
      <c r="A139" s="121">
        <v>44350</v>
      </c>
      <c r="B139" s="69" t="s">
        <v>485</v>
      </c>
      <c r="C139" s="104" t="s">
        <v>57</v>
      </c>
      <c r="D139" s="105" t="s">
        <v>74</v>
      </c>
      <c r="E139" s="106">
        <v>24</v>
      </c>
      <c r="F139" s="139">
        <f t="shared" si="11"/>
        <v>11896.610000000008</v>
      </c>
      <c r="G139" s="114">
        <f t="shared" si="12"/>
        <v>113147.17</v>
      </c>
      <c r="H139" s="1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>
        <v>24</v>
      </c>
      <c r="AB139" s="13"/>
      <c r="AC139" s="14"/>
      <c r="AD139" s="122"/>
      <c r="AE139" s="122"/>
      <c r="AF139" s="122"/>
      <c r="AG139" s="122"/>
      <c r="AH139" s="122"/>
      <c r="AI139" s="122"/>
      <c r="AJ139" s="5"/>
      <c r="AK139" s="120"/>
    </row>
    <row r="140" spans="1:37" x14ac:dyDescent="0.3">
      <c r="A140" s="121">
        <v>44354</v>
      </c>
      <c r="B140" s="69" t="s">
        <v>487</v>
      </c>
      <c r="C140" s="104" t="s">
        <v>57</v>
      </c>
      <c r="D140" s="105" t="s">
        <v>74</v>
      </c>
      <c r="E140" s="106">
        <v>-32</v>
      </c>
      <c r="F140" s="139">
        <f t="shared" si="11"/>
        <v>11864.610000000008</v>
      </c>
      <c r="G140" s="114">
        <f t="shared" si="12"/>
        <v>113147.17</v>
      </c>
      <c r="H140" s="115"/>
      <c r="I140" s="13"/>
      <c r="J140" s="13"/>
      <c r="K140" s="13"/>
      <c r="L140" s="13"/>
      <c r="M140" s="13"/>
      <c r="N140" s="13"/>
      <c r="O140" s="13"/>
      <c r="P140" s="13"/>
      <c r="Q140" s="13">
        <v>-32</v>
      </c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4"/>
      <c r="AD140" s="122"/>
      <c r="AE140" s="122"/>
      <c r="AF140" s="122"/>
      <c r="AG140" s="122"/>
      <c r="AH140" s="122"/>
      <c r="AI140" s="122"/>
      <c r="AJ140" s="5"/>
      <c r="AK140" s="120"/>
    </row>
    <row r="141" spans="1:37" x14ac:dyDescent="0.3">
      <c r="A141" s="121">
        <v>44354</v>
      </c>
      <c r="B141" s="69" t="s">
        <v>486</v>
      </c>
      <c r="C141" s="104" t="s">
        <v>57</v>
      </c>
      <c r="D141" s="105" t="s">
        <v>74</v>
      </c>
      <c r="E141" s="106">
        <v>-179.92</v>
      </c>
      <c r="F141" s="139">
        <f t="shared" si="11"/>
        <v>11684.690000000008</v>
      </c>
      <c r="G141" s="114">
        <f t="shared" si="12"/>
        <v>113147.17</v>
      </c>
      <c r="H141" s="1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>
        <v>-179.92</v>
      </c>
      <c r="AC141" s="14"/>
      <c r="AD141" s="122"/>
      <c r="AE141" s="122"/>
      <c r="AF141" s="122"/>
      <c r="AG141" s="122"/>
      <c r="AH141" s="122"/>
      <c r="AI141" s="122"/>
      <c r="AJ141" s="5"/>
      <c r="AK141" s="120"/>
    </row>
    <row r="142" spans="1:37" x14ac:dyDescent="0.3">
      <c r="A142" s="121">
        <v>44355</v>
      </c>
      <c r="B142" s="69" t="s">
        <v>75</v>
      </c>
      <c r="C142" s="104" t="s">
        <v>57</v>
      </c>
      <c r="D142" s="105" t="s">
        <v>74</v>
      </c>
      <c r="E142" s="106">
        <v>-6</v>
      </c>
      <c r="F142" s="139">
        <f t="shared" si="11"/>
        <v>11678.690000000008</v>
      </c>
      <c r="G142" s="114">
        <f t="shared" si="12"/>
        <v>113147.17</v>
      </c>
      <c r="H142" s="115"/>
      <c r="I142" s="13"/>
      <c r="J142" s="13"/>
      <c r="K142" s="13"/>
      <c r="L142" s="13"/>
      <c r="M142" s="13">
        <v>-6</v>
      </c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4"/>
      <c r="AD142" s="122"/>
      <c r="AE142" s="122"/>
      <c r="AF142" s="122"/>
      <c r="AG142" s="122"/>
      <c r="AH142" s="122"/>
      <c r="AI142" s="122"/>
      <c r="AJ142" s="5"/>
      <c r="AK142" s="120"/>
    </row>
    <row r="143" spans="1:37" x14ac:dyDescent="0.3">
      <c r="A143" s="121">
        <v>44359</v>
      </c>
      <c r="B143" s="69" t="s">
        <v>488</v>
      </c>
      <c r="C143" s="104" t="s">
        <v>57</v>
      </c>
      <c r="D143" s="105" t="s">
        <v>74</v>
      </c>
      <c r="E143" s="106">
        <v>-64</v>
      </c>
      <c r="F143" s="139">
        <f t="shared" si="11"/>
        <v>11614.690000000008</v>
      </c>
      <c r="G143" s="114">
        <f t="shared" si="12"/>
        <v>113147.17</v>
      </c>
      <c r="H143" s="115"/>
      <c r="I143" s="13"/>
      <c r="J143" s="13"/>
      <c r="K143" s="13"/>
      <c r="L143" s="13"/>
      <c r="M143" s="13"/>
      <c r="N143" s="13"/>
      <c r="O143" s="13"/>
      <c r="P143" s="13"/>
      <c r="Q143" s="13">
        <v>-64</v>
      </c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4"/>
      <c r="AD143" s="122"/>
      <c r="AE143" s="122"/>
      <c r="AF143" s="122"/>
      <c r="AG143" s="122"/>
      <c r="AH143" s="122"/>
      <c r="AI143" s="122"/>
      <c r="AJ143" s="5"/>
      <c r="AK143" s="120"/>
    </row>
    <row r="144" spans="1:37" x14ac:dyDescent="0.3">
      <c r="A144" s="121">
        <v>44361</v>
      </c>
      <c r="B144" s="69" t="s">
        <v>489</v>
      </c>
      <c r="C144" s="104" t="s">
        <v>57</v>
      </c>
      <c r="D144" s="105" t="s">
        <v>74</v>
      </c>
      <c r="E144" s="106">
        <v>-145</v>
      </c>
      <c r="F144" s="139">
        <f t="shared" si="11"/>
        <v>11469.690000000008</v>
      </c>
      <c r="G144" s="114">
        <f t="shared" si="12"/>
        <v>113147.17</v>
      </c>
      <c r="H144" s="115"/>
      <c r="I144" s="13"/>
      <c r="J144" s="13"/>
      <c r="K144" s="13"/>
      <c r="L144" s="13"/>
      <c r="M144" s="13"/>
      <c r="N144" s="13"/>
      <c r="O144" s="13"/>
      <c r="P144" s="13">
        <v>-145</v>
      </c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4"/>
      <c r="AD144" s="122"/>
      <c r="AE144" s="122"/>
      <c r="AF144" s="122"/>
      <c r="AG144" s="122"/>
      <c r="AH144" s="122"/>
      <c r="AI144" s="122"/>
      <c r="AJ144" s="5"/>
      <c r="AK144" s="120"/>
    </row>
    <row r="145" spans="1:37" x14ac:dyDescent="0.3">
      <c r="A145" s="121">
        <v>44362</v>
      </c>
      <c r="B145" s="69" t="s">
        <v>490</v>
      </c>
      <c r="C145" s="104" t="s">
        <v>57</v>
      </c>
      <c r="D145" s="105" t="s">
        <v>74</v>
      </c>
      <c r="E145" s="106">
        <v>-180</v>
      </c>
      <c r="F145" s="139">
        <f t="shared" si="11"/>
        <v>11289.690000000008</v>
      </c>
      <c r="G145" s="114">
        <f t="shared" si="12"/>
        <v>113147.17</v>
      </c>
      <c r="H145" s="1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>
        <v>-180</v>
      </c>
      <c r="V145" s="13"/>
      <c r="W145" s="13"/>
      <c r="X145" s="13"/>
      <c r="Y145" s="13"/>
      <c r="Z145" s="13"/>
      <c r="AA145" s="13"/>
      <c r="AB145" s="13"/>
      <c r="AC145" s="14"/>
      <c r="AD145" s="122"/>
      <c r="AE145" s="122"/>
      <c r="AF145" s="122"/>
      <c r="AG145" s="122"/>
      <c r="AH145" s="122"/>
      <c r="AI145" s="122"/>
      <c r="AJ145" s="5"/>
      <c r="AK145" s="120"/>
    </row>
    <row r="146" spans="1:37" x14ac:dyDescent="0.3">
      <c r="A146" s="121">
        <v>44362</v>
      </c>
      <c r="B146" s="69" t="s">
        <v>491</v>
      </c>
      <c r="C146" s="104" t="s">
        <v>57</v>
      </c>
      <c r="D146" s="105" t="s">
        <v>74</v>
      </c>
      <c r="E146" s="106">
        <v>-41.3</v>
      </c>
      <c r="F146" s="139">
        <f t="shared" si="11"/>
        <v>11248.390000000009</v>
      </c>
      <c r="G146" s="114">
        <f t="shared" si="12"/>
        <v>113147.17</v>
      </c>
      <c r="H146" s="115"/>
      <c r="I146" s="13"/>
      <c r="J146" s="13"/>
      <c r="K146" s="13"/>
      <c r="L146" s="13"/>
      <c r="M146" s="13"/>
      <c r="N146" s="13"/>
      <c r="O146" s="13"/>
      <c r="P146" s="13">
        <v>-41.3</v>
      </c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4"/>
      <c r="AD146" s="122"/>
      <c r="AE146" s="122"/>
      <c r="AF146" s="122"/>
      <c r="AG146" s="122"/>
      <c r="AH146" s="122"/>
      <c r="AI146" s="122"/>
      <c r="AJ146" s="5"/>
      <c r="AK146" s="120"/>
    </row>
    <row r="147" spans="1:37" x14ac:dyDescent="0.3">
      <c r="A147" s="121">
        <v>44362</v>
      </c>
      <c r="B147" s="69" t="s">
        <v>492</v>
      </c>
      <c r="C147" s="104" t="s">
        <v>57</v>
      </c>
      <c r="D147" s="105" t="s">
        <v>74</v>
      </c>
      <c r="E147" s="106">
        <v>26</v>
      </c>
      <c r="F147" s="139">
        <f t="shared" si="11"/>
        <v>11274.390000000009</v>
      </c>
      <c r="G147" s="114">
        <f t="shared" si="12"/>
        <v>113147.17</v>
      </c>
      <c r="H147" s="1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>
        <v>26</v>
      </c>
      <c r="AB147" s="13"/>
      <c r="AC147" s="14"/>
      <c r="AD147" s="122"/>
      <c r="AE147" s="122"/>
      <c r="AF147" s="122"/>
      <c r="AG147" s="122"/>
      <c r="AH147" s="122"/>
      <c r="AI147" s="122"/>
      <c r="AJ147" s="5"/>
      <c r="AK147" s="120"/>
    </row>
    <row r="148" spans="1:37" x14ac:dyDescent="0.3">
      <c r="A148" s="121">
        <v>44362</v>
      </c>
      <c r="B148" s="69" t="s">
        <v>493</v>
      </c>
      <c r="C148" s="104" t="s">
        <v>57</v>
      </c>
      <c r="D148" s="105" t="s">
        <v>74</v>
      </c>
      <c r="E148" s="106">
        <v>-80</v>
      </c>
      <c r="F148" s="139">
        <f t="shared" si="11"/>
        <v>11194.390000000009</v>
      </c>
      <c r="G148" s="114">
        <f t="shared" si="12"/>
        <v>113147.17</v>
      </c>
      <c r="H148" s="1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>
        <v>-80</v>
      </c>
      <c r="V148" s="13"/>
      <c r="W148" s="13"/>
      <c r="X148" s="13"/>
      <c r="Y148" s="13"/>
      <c r="Z148" s="13"/>
      <c r="AA148" s="13"/>
      <c r="AB148" s="13"/>
      <c r="AC148" s="14"/>
      <c r="AD148" s="122"/>
      <c r="AE148" s="122"/>
      <c r="AF148" s="122"/>
      <c r="AG148" s="122"/>
      <c r="AH148" s="122"/>
      <c r="AI148" s="122"/>
      <c r="AJ148" s="5"/>
      <c r="AK148" s="120"/>
    </row>
    <row r="149" spans="1:37" x14ac:dyDescent="0.3">
      <c r="A149" s="121">
        <v>44362</v>
      </c>
      <c r="B149" s="69" t="s">
        <v>494</v>
      </c>
      <c r="C149" s="104" t="s">
        <v>57</v>
      </c>
      <c r="D149" s="105" t="s">
        <v>74</v>
      </c>
      <c r="E149" s="106">
        <v>24</v>
      </c>
      <c r="F149" s="139">
        <f t="shared" si="11"/>
        <v>11218.390000000009</v>
      </c>
      <c r="G149" s="114">
        <f t="shared" si="12"/>
        <v>113147.17</v>
      </c>
      <c r="H149" s="1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>
        <v>24</v>
      </c>
      <c r="AB149" s="13"/>
      <c r="AC149" s="14"/>
      <c r="AD149" s="122"/>
      <c r="AE149" s="122"/>
      <c r="AF149" s="122"/>
      <c r="AG149" s="122"/>
      <c r="AH149" s="122"/>
      <c r="AI149" s="122"/>
      <c r="AJ149" s="5"/>
      <c r="AK149" s="120"/>
    </row>
    <row r="150" spans="1:37" x14ac:dyDescent="0.3">
      <c r="A150" s="121">
        <v>44364</v>
      </c>
      <c r="B150" s="69" t="s">
        <v>482</v>
      </c>
      <c r="C150" s="104" t="s">
        <v>57</v>
      </c>
      <c r="D150" s="105" t="s">
        <v>74</v>
      </c>
      <c r="E150" s="106">
        <v>-210</v>
      </c>
      <c r="F150" s="139">
        <f t="shared" si="11"/>
        <v>11008.390000000009</v>
      </c>
      <c r="G150" s="114">
        <f t="shared" si="12"/>
        <v>113147.17</v>
      </c>
      <c r="H150" s="1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>
        <v>-210</v>
      </c>
      <c r="V150" s="13"/>
      <c r="W150" s="13"/>
      <c r="X150" s="13"/>
      <c r="Y150" s="13"/>
      <c r="Z150" s="13"/>
      <c r="AA150" s="13"/>
      <c r="AB150" s="13"/>
      <c r="AC150" s="14"/>
      <c r="AD150" s="122"/>
      <c r="AE150" s="122"/>
      <c r="AF150" s="122"/>
      <c r="AG150" s="122"/>
      <c r="AH150" s="122"/>
      <c r="AI150" s="122"/>
      <c r="AJ150" s="5"/>
      <c r="AK150" s="120"/>
    </row>
    <row r="151" spans="1:37" x14ac:dyDescent="0.3">
      <c r="A151" s="88">
        <v>44364</v>
      </c>
      <c r="B151" s="275" t="s">
        <v>495</v>
      </c>
      <c r="C151" s="276" t="s">
        <v>57</v>
      </c>
      <c r="D151" s="277" t="s">
        <v>74</v>
      </c>
      <c r="E151" s="278">
        <v>-240</v>
      </c>
      <c r="F151" s="279">
        <f t="shared" si="11"/>
        <v>10768.390000000009</v>
      </c>
      <c r="G151" s="280">
        <f t="shared" si="12"/>
        <v>113147.17</v>
      </c>
      <c r="H151" s="1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>
        <v>-240</v>
      </c>
      <c r="V151" s="13"/>
      <c r="W151" s="13"/>
      <c r="X151" s="13"/>
      <c r="Y151" s="13"/>
      <c r="Z151" s="13"/>
      <c r="AA151" s="13"/>
      <c r="AB151" s="13"/>
      <c r="AC151" s="14"/>
      <c r="AD151" s="122"/>
      <c r="AE151" s="122"/>
      <c r="AF151" s="122"/>
      <c r="AG151" s="122"/>
      <c r="AH151" s="122"/>
      <c r="AI151" s="122"/>
      <c r="AJ151" s="5"/>
      <c r="AK151" s="120"/>
    </row>
    <row r="152" spans="1:37" x14ac:dyDescent="0.3">
      <c r="A152" s="121">
        <v>44380</v>
      </c>
      <c r="B152" s="69" t="s">
        <v>496</v>
      </c>
      <c r="C152" s="104" t="s">
        <v>57</v>
      </c>
      <c r="D152" s="105" t="s">
        <v>74</v>
      </c>
      <c r="E152" s="106">
        <v>-36.33</v>
      </c>
      <c r="F152" s="139">
        <f t="shared" si="11"/>
        <v>10732.060000000009</v>
      </c>
      <c r="G152" s="114">
        <f t="shared" si="12"/>
        <v>113147.17</v>
      </c>
      <c r="H152" s="1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>
        <v>-36.33</v>
      </c>
      <c r="X152" s="13"/>
      <c r="Y152" s="13"/>
      <c r="Z152" s="13"/>
      <c r="AA152" s="13"/>
      <c r="AB152" s="13"/>
      <c r="AC152" s="14"/>
      <c r="AD152" s="122"/>
      <c r="AE152" s="122"/>
      <c r="AF152" s="122"/>
      <c r="AG152" s="122"/>
      <c r="AH152" s="122"/>
      <c r="AI152" s="122"/>
      <c r="AJ152" s="5"/>
      <c r="AK152" s="120"/>
    </row>
    <row r="153" spans="1:37" x14ac:dyDescent="0.3">
      <c r="A153" s="121">
        <v>44380</v>
      </c>
      <c r="B153" s="69" t="s">
        <v>497</v>
      </c>
      <c r="C153" s="104" t="s">
        <v>57</v>
      </c>
      <c r="D153" s="105" t="s">
        <v>74</v>
      </c>
      <c r="E153" s="106">
        <v>-27.8</v>
      </c>
      <c r="F153" s="139">
        <f t="shared" si="11"/>
        <v>10704.260000000009</v>
      </c>
      <c r="G153" s="114">
        <f t="shared" si="12"/>
        <v>113147.17</v>
      </c>
      <c r="H153" s="1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>
        <v>-27.8</v>
      </c>
      <c r="X153" s="13"/>
      <c r="Y153" s="13"/>
      <c r="Z153" s="13"/>
      <c r="AA153" s="13"/>
      <c r="AB153" s="13"/>
      <c r="AC153" s="14"/>
      <c r="AD153" s="122"/>
      <c r="AE153" s="122"/>
      <c r="AF153" s="122"/>
      <c r="AG153" s="122"/>
      <c r="AH153" s="122"/>
      <c r="AI153" s="122"/>
      <c r="AJ153" s="5"/>
      <c r="AK153" s="120"/>
    </row>
    <row r="154" spans="1:37" x14ac:dyDescent="0.3">
      <c r="A154" s="121">
        <v>44380</v>
      </c>
      <c r="B154" s="69" t="s">
        <v>482</v>
      </c>
      <c r="C154" s="104" t="s">
        <v>57</v>
      </c>
      <c r="D154" s="105" t="s">
        <v>74</v>
      </c>
      <c r="E154" s="106">
        <v>-120</v>
      </c>
      <c r="F154" s="139">
        <f t="shared" si="11"/>
        <v>10584.260000000009</v>
      </c>
      <c r="G154" s="114">
        <f t="shared" si="12"/>
        <v>113147.17</v>
      </c>
      <c r="H154" s="1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>
        <v>-120</v>
      </c>
      <c r="V154" s="13"/>
      <c r="W154" s="13"/>
      <c r="X154" s="13"/>
      <c r="Y154" s="13"/>
      <c r="Z154" s="13"/>
      <c r="AA154" s="13"/>
      <c r="AB154" s="13"/>
      <c r="AC154" s="14"/>
      <c r="AD154" s="122"/>
      <c r="AE154" s="122"/>
      <c r="AF154" s="122"/>
      <c r="AG154" s="122"/>
      <c r="AH154" s="122"/>
      <c r="AI154" s="122"/>
      <c r="AJ154" s="5"/>
      <c r="AK154" s="120"/>
    </row>
    <row r="155" spans="1:37" x14ac:dyDescent="0.3">
      <c r="A155" s="121">
        <v>44380</v>
      </c>
      <c r="B155" s="69" t="s">
        <v>498</v>
      </c>
      <c r="C155" s="104" t="s">
        <v>57</v>
      </c>
      <c r="D155" s="105" t="s">
        <v>74</v>
      </c>
      <c r="E155" s="106">
        <v>-55.1</v>
      </c>
      <c r="F155" s="139">
        <f t="shared" si="11"/>
        <v>10529.160000000009</v>
      </c>
      <c r="G155" s="114">
        <f t="shared" si="12"/>
        <v>113147.17</v>
      </c>
      <c r="H155" s="1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>
        <v>-55.1</v>
      </c>
      <c r="X155" s="13"/>
      <c r="Y155" s="13"/>
      <c r="Z155" s="13"/>
      <c r="AA155" s="13"/>
      <c r="AB155" s="13"/>
      <c r="AC155" s="14"/>
      <c r="AD155" s="122"/>
      <c r="AE155" s="122"/>
      <c r="AF155" s="122"/>
      <c r="AG155" s="122"/>
      <c r="AH155" s="122"/>
      <c r="AI155" s="122"/>
      <c r="AJ155" s="5"/>
      <c r="AK155" s="120"/>
    </row>
    <row r="156" spans="1:37" x14ac:dyDescent="0.3">
      <c r="A156" s="121">
        <v>44381</v>
      </c>
      <c r="B156" s="69" t="s">
        <v>499</v>
      </c>
      <c r="C156" s="104" t="s">
        <v>57</v>
      </c>
      <c r="D156" s="105" t="s">
        <v>74</v>
      </c>
      <c r="E156" s="106">
        <v>-40</v>
      </c>
      <c r="F156" s="139">
        <f t="shared" si="11"/>
        <v>10489.160000000009</v>
      </c>
      <c r="G156" s="114">
        <f t="shared" si="12"/>
        <v>113147.17</v>
      </c>
      <c r="H156" s="1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>
        <v>-40</v>
      </c>
      <c r="V156" s="13"/>
      <c r="W156" s="13"/>
      <c r="X156" s="13"/>
      <c r="Y156" s="13"/>
      <c r="Z156" s="13"/>
      <c r="AA156" s="13"/>
      <c r="AB156" s="13"/>
      <c r="AC156" s="14"/>
      <c r="AD156" s="122"/>
      <c r="AE156" s="122"/>
      <c r="AF156" s="122"/>
      <c r="AG156" s="122"/>
      <c r="AH156" s="122"/>
      <c r="AI156" s="122"/>
      <c r="AJ156" s="5"/>
      <c r="AK156" s="120"/>
    </row>
    <row r="157" spans="1:37" x14ac:dyDescent="0.3">
      <c r="A157" s="121">
        <v>44382</v>
      </c>
      <c r="B157" s="274" t="s">
        <v>478</v>
      </c>
      <c r="C157" s="104" t="s">
        <v>57</v>
      </c>
      <c r="D157" s="105" t="s">
        <v>74</v>
      </c>
      <c r="E157" s="106">
        <v>10</v>
      </c>
      <c r="F157" s="139">
        <f t="shared" si="11"/>
        <v>10499.160000000009</v>
      </c>
      <c r="G157" s="114">
        <f t="shared" si="12"/>
        <v>113147.17</v>
      </c>
      <c r="H157" s="115"/>
      <c r="I157" s="13"/>
      <c r="J157" s="13">
        <v>0</v>
      </c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4"/>
      <c r="AD157" s="122"/>
      <c r="AE157" s="122"/>
      <c r="AF157" s="122"/>
      <c r="AG157" s="122"/>
      <c r="AH157" s="122"/>
      <c r="AI157" s="122"/>
      <c r="AJ157" s="5"/>
      <c r="AK157" s="120"/>
    </row>
    <row r="158" spans="1:37" x14ac:dyDescent="0.3">
      <c r="A158" s="121">
        <v>44385</v>
      </c>
      <c r="B158" s="274" t="s">
        <v>489</v>
      </c>
      <c r="C158" s="104" t="s">
        <v>57</v>
      </c>
      <c r="D158" s="105" t="s">
        <v>74</v>
      </c>
      <c r="E158" s="106">
        <v>-260</v>
      </c>
      <c r="F158" s="139">
        <f t="shared" si="11"/>
        <v>10239.160000000009</v>
      </c>
      <c r="G158" s="114">
        <f t="shared" si="12"/>
        <v>113147.17</v>
      </c>
      <c r="H158" s="115"/>
      <c r="I158" s="13"/>
      <c r="J158" s="13"/>
      <c r="K158" s="13"/>
      <c r="L158" s="13"/>
      <c r="M158" s="13"/>
      <c r="N158" s="13"/>
      <c r="O158" s="13"/>
      <c r="P158" s="13">
        <v>0</v>
      </c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4"/>
      <c r="AD158" s="122"/>
      <c r="AE158" s="122"/>
      <c r="AF158" s="122"/>
      <c r="AG158" s="122"/>
      <c r="AH158" s="122"/>
      <c r="AI158" s="122"/>
      <c r="AJ158" s="5"/>
      <c r="AK158" s="120"/>
    </row>
    <row r="159" spans="1:37" x14ac:dyDescent="0.3">
      <c r="A159" s="121">
        <v>44385</v>
      </c>
      <c r="B159" s="274" t="s">
        <v>500</v>
      </c>
      <c r="C159" s="104" t="s">
        <v>57</v>
      </c>
      <c r="D159" s="105" t="s">
        <v>74</v>
      </c>
      <c r="E159" s="106">
        <v>-300</v>
      </c>
      <c r="F159" s="139">
        <f t="shared" si="11"/>
        <v>9939.1600000000089</v>
      </c>
      <c r="G159" s="114">
        <f t="shared" si="12"/>
        <v>113147.17</v>
      </c>
      <c r="H159" s="115"/>
      <c r="I159" s="13"/>
      <c r="J159" s="13"/>
      <c r="K159" s="13"/>
      <c r="L159" s="13"/>
      <c r="M159" s="13"/>
      <c r="N159" s="13"/>
      <c r="O159" s="13"/>
      <c r="P159" s="13">
        <v>0</v>
      </c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4"/>
      <c r="AD159" s="122"/>
      <c r="AE159" s="122"/>
      <c r="AF159" s="122"/>
      <c r="AG159" s="122"/>
      <c r="AH159" s="122"/>
      <c r="AI159" s="122"/>
      <c r="AJ159" s="5"/>
      <c r="AK159" s="120"/>
    </row>
    <row r="160" spans="1:37" x14ac:dyDescent="0.3">
      <c r="A160" s="121">
        <v>44385</v>
      </c>
      <c r="B160" s="274" t="s">
        <v>501</v>
      </c>
      <c r="C160" s="104" t="s">
        <v>57</v>
      </c>
      <c r="D160" s="105" t="s">
        <v>74</v>
      </c>
      <c r="E160" s="106">
        <v>-5000</v>
      </c>
      <c r="F160" s="139">
        <f t="shared" si="11"/>
        <v>4939.1600000000089</v>
      </c>
      <c r="G160" s="114">
        <f t="shared" si="12"/>
        <v>113147.17</v>
      </c>
      <c r="H160" s="115"/>
      <c r="I160" s="13"/>
      <c r="J160" s="13"/>
      <c r="K160" s="13"/>
      <c r="L160" s="13"/>
      <c r="M160" s="13"/>
      <c r="N160" s="13"/>
      <c r="O160" s="13"/>
      <c r="P160" s="13">
        <v>0</v>
      </c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4"/>
      <c r="AD160" s="122"/>
      <c r="AE160" s="122"/>
      <c r="AF160" s="122"/>
      <c r="AG160" s="122"/>
      <c r="AH160" s="122"/>
      <c r="AI160" s="122"/>
      <c r="AJ160" s="5"/>
      <c r="AK160" s="120"/>
    </row>
    <row r="161" spans="1:37" x14ac:dyDescent="0.3">
      <c r="A161" s="121">
        <v>44385</v>
      </c>
      <c r="B161" s="69" t="s">
        <v>502</v>
      </c>
      <c r="C161" s="104" t="s">
        <v>57</v>
      </c>
      <c r="D161" s="105" t="s">
        <v>74</v>
      </c>
      <c r="E161" s="106">
        <v>-920</v>
      </c>
      <c r="F161" s="139">
        <f t="shared" si="11"/>
        <v>4019.1600000000089</v>
      </c>
      <c r="G161" s="114">
        <f t="shared" si="12"/>
        <v>113147.17</v>
      </c>
      <c r="H161" s="1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>
        <v>-920</v>
      </c>
      <c r="V161" s="13"/>
      <c r="W161" s="13"/>
      <c r="X161" s="13"/>
      <c r="Y161" s="13"/>
      <c r="Z161" s="13"/>
      <c r="AA161" s="13"/>
      <c r="AB161" s="13"/>
      <c r="AC161" s="14"/>
      <c r="AD161" s="122"/>
      <c r="AE161" s="122"/>
      <c r="AF161" s="122"/>
      <c r="AG161" s="122"/>
      <c r="AH161" s="122"/>
      <c r="AI161" s="122"/>
      <c r="AJ161" s="5"/>
      <c r="AK161" s="120"/>
    </row>
    <row r="162" spans="1:37" x14ac:dyDescent="0.3">
      <c r="A162" s="121">
        <v>44386</v>
      </c>
      <c r="B162" s="274" t="s">
        <v>75</v>
      </c>
      <c r="C162" s="104" t="s">
        <v>57</v>
      </c>
      <c r="D162" s="105" t="s">
        <v>74</v>
      </c>
      <c r="E162" s="106">
        <v>-6</v>
      </c>
      <c r="F162" s="139">
        <f t="shared" si="11"/>
        <v>4013.1600000000089</v>
      </c>
      <c r="G162" s="114">
        <f t="shared" si="12"/>
        <v>113147.17</v>
      </c>
      <c r="H162" s="115"/>
      <c r="I162" s="13"/>
      <c r="J162" s="13"/>
      <c r="K162" s="13"/>
      <c r="L162" s="13"/>
      <c r="M162" s="13">
        <v>0</v>
      </c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4"/>
      <c r="AD162" s="122"/>
      <c r="AE162" s="122"/>
      <c r="AF162" s="122"/>
      <c r="AG162" s="122"/>
      <c r="AH162" s="122"/>
      <c r="AI162" s="122"/>
      <c r="AJ162" s="5"/>
      <c r="AK162" s="120"/>
    </row>
    <row r="163" spans="1:37" x14ac:dyDescent="0.3">
      <c r="A163" s="121"/>
      <c r="B163" s="69"/>
      <c r="C163" s="104"/>
      <c r="D163" s="105"/>
      <c r="E163" s="106"/>
      <c r="F163" s="139" t="str">
        <f t="shared" si="11"/>
        <v/>
      </c>
      <c r="G163" s="114" t="str">
        <f t="shared" si="12"/>
        <v xml:space="preserve"> </v>
      </c>
      <c r="H163" s="1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4"/>
      <c r="AD163" s="122"/>
      <c r="AE163" s="122"/>
      <c r="AF163" s="122"/>
      <c r="AG163" s="122"/>
      <c r="AH163" s="122"/>
      <c r="AI163" s="122"/>
      <c r="AJ163" s="5"/>
      <c r="AK163" s="120"/>
    </row>
    <row r="164" spans="1:37" x14ac:dyDescent="0.3">
      <c r="A164" s="121"/>
      <c r="B164" s="69" t="s">
        <v>505</v>
      </c>
      <c r="C164" s="104"/>
      <c r="D164" s="105"/>
      <c r="E164" s="106"/>
      <c r="F164" s="139" t="str">
        <f t="shared" si="11"/>
        <v/>
      </c>
      <c r="G164" s="114"/>
      <c r="H164" s="1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4"/>
      <c r="AD164" s="122"/>
      <c r="AE164" s="122"/>
      <c r="AF164" s="122"/>
      <c r="AG164" s="122"/>
      <c r="AH164" s="122"/>
      <c r="AI164" s="122"/>
      <c r="AJ164" s="5"/>
      <c r="AK164" s="120"/>
    </row>
    <row r="165" spans="1:37" x14ac:dyDescent="0.3">
      <c r="A165" s="121"/>
      <c r="B165" s="69" t="s">
        <v>506</v>
      </c>
      <c r="C165" s="104"/>
      <c r="D165" s="105"/>
      <c r="E165" s="106"/>
      <c r="F165" s="139" t="str">
        <f t="shared" si="11"/>
        <v/>
      </c>
      <c r="G165" s="114"/>
      <c r="H165" s="1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4"/>
      <c r="AD165" s="122"/>
      <c r="AE165" s="122"/>
      <c r="AF165" s="122"/>
      <c r="AG165" s="122"/>
      <c r="AH165" s="122"/>
      <c r="AI165" s="122"/>
      <c r="AJ165" s="5"/>
      <c r="AK165" s="120"/>
    </row>
    <row r="166" spans="1:37" x14ac:dyDescent="0.3">
      <c r="A166" s="121"/>
      <c r="B166" s="69"/>
      <c r="C166" s="104"/>
      <c r="D166" s="105"/>
      <c r="E166" s="106"/>
      <c r="F166" s="139" t="str">
        <f t="shared" si="11"/>
        <v/>
      </c>
      <c r="G166" s="114" t="str">
        <f t="shared" si="12"/>
        <v xml:space="preserve"> </v>
      </c>
      <c r="H166" s="1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4"/>
      <c r="AD166" s="122"/>
      <c r="AE166" s="122"/>
      <c r="AF166" s="122"/>
      <c r="AG166" s="122"/>
      <c r="AH166" s="122"/>
      <c r="AI166" s="122"/>
      <c r="AJ166" s="5"/>
      <c r="AK166" s="120"/>
    </row>
    <row r="167" spans="1:37" x14ac:dyDescent="0.3">
      <c r="A167" s="121"/>
      <c r="B167" s="69"/>
      <c r="C167" s="104"/>
      <c r="D167" s="105"/>
      <c r="E167" s="106"/>
      <c r="F167" s="139" t="str">
        <f t="shared" si="11"/>
        <v/>
      </c>
      <c r="G167" s="114" t="str">
        <f t="shared" si="12"/>
        <v xml:space="preserve"> </v>
      </c>
      <c r="H167" s="1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4"/>
      <c r="AD167" s="122"/>
      <c r="AE167" s="122"/>
      <c r="AF167" s="122"/>
      <c r="AG167" s="122"/>
      <c r="AH167" s="122"/>
      <c r="AI167" s="122"/>
      <c r="AJ167" s="5"/>
      <c r="AK167" s="120"/>
    </row>
    <row r="168" spans="1:37" x14ac:dyDescent="0.3">
      <c r="A168" s="121"/>
      <c r="B168" s="69"/>
      <c r="C168" s="104"/>
      <c r="D168" s="105"/>
      <c r="E168" s="106"/>
      <c r="F168" s="139" t="str">
        <f t="shared" si="11"/>
        <v/>
      </c>
      <c r="G168" s="114" t="str">
        <f t="shared" si="12"/>
        <v xml:space="preserve"> </v>
      </c>
      <c r="H168" s="1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4"/>
      <c r="AD168" s="122"/>
      <c r="AE168" s="122"/>
      <c r="AF168" s="122"/>
      <c r="AG168" s="122"/>
      <c r="AH168" s="122"/>
      <c r="AI168" s="122"/>
      <c r="AJ168" s="5"/>
      <c r="AK168" s="120"/>
    </row>
    <row r="169" spans="1:37" x14ac:dyDescent="0.3">
      <c r="A169" s="121"/>
      <c r="B169" s="69"/>
      <c r="C169" s="104"/>
      <c r="D169" s="105"/>
      <c r="E169" s="106"/>
      <c r="F169" s="139" t="str">
        <f t="shared" si="11"/>
        <v/>
      </c>
      <c r="G169" s="114" t="str">
        <f t="shared" si="12"/>
        <v xml:space="preserve"> </v>
      </c>
      <c r="H169" s="1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4"/>
      <c r="AD169" s="122"/>
      <c r="AE169" s="122"/>
      <c r="AF169" s="122"/>
      <c r="AG169" s="122"/>
      <c r="AH169" s="122"/>
      <c r="AI169" s="122"/>
      <c r="AJ169" s="5"/>
      <c r="AK169" s="120"/>
    </row>
    <row r="170" spans="1:37" x14ac:dyDescent="0.3">
      <c r="A170" s="121"/>
      <c r="B170" s="69"/>
      <c r="C170" s="104"/>
      <c r="D170" s="105"/>
      <c r="E170" s="106"/>
      <c r="F170" s="139" t="str">
        <f t="shared" si="11"/>
        <v/>
      </c>
      <c r="G170" s="114" t="str">
        <f t="shared" si="12"/>
        <v xml:space="preserve"> </v>
      </c>
      <c r="H170" s="1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4"/>
      <c r="AD170" s="122"/>
      <c r="AE170" s="122"/>
      <c r="AF170" s="122"/>
      <c r="AG170" s="122"/>
      <c r="AH170" s="122"/>
      <c r="AI170" s="122"/>
      <c r="AJ170" s="5"/>
      <c r="AK170" s="120"/>
    </row>
    <row r="171" spans="1:37" x14ac:dyDescent="0.3">
      <c r="A171" s="121"/>
      <c r="B171" s="69"/>
      <c r="C171" s="104"/>
      <c r="D171" s="105"/>
      <c r="E171" s="106"/>
      <c r="F171" s="139" t="str">
        <f t="shared" si="11"/>
        <v/>
      </c>
      <c r="G171" s="114" t="str">
        <f t="shared" si="12"/>
        <v xml:space="preserve"> </v>
      </c>
      <c r="H171" s="1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4"/>
      <c r="AD171" s="122"/>
      <c r="AE171" s="122"/>
      <c r="AF171" s="122"/>
      <c r="AG171" s="122"/>
      <c r="AH171" s="122"/>
      <c r="AI171" s="122"/>
      <c r="AJ171" s="5"/>
      <c r="AK171" s="120"/>
    </row>
    <row r="172" spans="1:37" x14ac:dyDescent="0.3">
      <c r="A172" s="121"/>
      <c r="B172" s="69"/>
      <c r="C172" s="104"/>
      <c r="D172" s="105"/>
      <c r="E172" s="106"/>
      <c r="F172" s="139" t="str">
        <f t="shared" ref="F172:F235" si="13">IF(E172=0,"",IF(D172&gt;0,IF(D172="CASH",F171,IF(D172="UNCASHED",F171,IF(D172="DONATION",F171,F171+E172))),F171))</f>
        <v/>
      </c>
      <c r="G172" s="114" t="str">
        <f t="shared" ref="G172:G235" si="14">IF(B172=0, " ", G171+SUM(AD172:AI172))</f>
        <v xml:space="preserve"> </v>
      </c>
      <c r="H172" s="1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4"/>
      <c r="AD172" s="122"/>
      <c r="AE172" s="122"/>
      <c r="AF172" s="122"/>
      <c r="AG172" s="122"/>
      <c r="AH172" s="122"/>
      <c r="AI172" s="122"/>
      <c r="AJ172" s="5"/>
      <c r="AK172" s="120"/>
    </row>
    <row r="173" spans="1:37" x14ac:dyDescent="0.3">
      <c r="A173" s="121"/>
      <c r="B173" s="69"/>
      <c r="C173" s="104"/>
      <c r="D173" s="105"/>
      <c r="E173" s="106"/>
      <c r="F173" s="139" t="str">
        <f t="shared" si="13"/>
        <v/>
      </c>
      <c r="G173" s="114" t="str">
        <f t="shared" si="14"/>
        <v xml:space="preserve"> </v>
      </c>
      <c r="H173" s="1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4"/>
      <c r="AD173" s="122"/>
      <c r="AE173" s="122"/>
      <c r="AF173" s="122"/>
      <c r="AG173" s="122"/>
      <c r="AH173" s="122"/>
      <c r="AI173" s="122"/>
      <c r="AJ173" s="5"/>
      <c r="AK173" s="120"/>
    </row>
    <row r="174" spans="1:37" x14ac:dyDescent="0.3">
      <c r="A174" s="121"/>
      <c r="B174" s="69"/>
      <c r="C174" s="104"/>
      <c r="D174" s="105"/>
      <c r="E174" s="106"/>
      <c r="F174" s="139" t="str">
        <f t="shared" si="13"/>
        <v/>
      </c>
      <c r="G174" s="114" t="str">
        <f t="shared" si="14"/>
        <v xml:space="preserve"> </v>
      </c>
      <c r="H174" s="1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4"/>
      <c r="AD174" s="122"/>
      <c r="AE174" s="122"/>
      <c r="AF174" s="122"/>
      <c r="AG174" s="122"/>
      <c r="AH174" s="122"/>
      <c r="AI174" s="122"/>
      <c r="AJ174" s="5"/>
      <c r="AK174" s="120"/>
    </row>
    <row r="175" spans="1:37" x14ac:dyDescent="0.3">
      <c r="A175" s="121"/>
      <c r="B175" s="69"/>
      <c r="C175" s="104"/>
      <c r="D175" s="105"/>
      <c r="E175" s="106"/>
      <c r="F175" s="139" t="str">
        <f t="shared" si="13"/>
        <v/>
      </c>
      <c r="G175" s="114" t="str">
        <f t="shared" si="14"/>
        <v xml:space="preserve"> </v>
      </c>
      <c r="H175" s="1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4"/>
      <c r="AD175" s="122"/>
      <c r="AE175" s="122"/>
      <c r="AF175" s="122"/>
      <c r="AG175" s="122"/>
      <c r="AH175" s="122"/>
      <c r="AI175" s="122"/>
      <c r="AJ175" s="5"/>
      <c r="AK175" s="120"/>
    </row>
    <row r="176" spans="1:37" x14ac:dyDescent="0.3">
      <c r="A176" s="121"/>
      <c r="B176" s="69"/>
      <c r="C176" s="104"/>
      <c r="D176" s="105"/>
      <c r="E176" s="106"/>
      <c r="F176" s="139" t="str">
        <f t="shared" si="13"/>
        <v/>
      </c>
      <c r="G176" s="114" t="str">
        <f t="shared" si="14"/>
        <v xml:space="preserve"> </v>
      </c>
      <c r="H176" s="1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4"/>
      <c r="AD176" s="122"/>
      <c r="AE176" s="122"/>
      <c r="AF176" s="122"/>
      <c r="AG176" s="122"/>
      <c r="AH176" s="122"/>
      <c r="AI176" s="122"/>
      <c r="AJ176" s="5"/>
      <c r="AK176" s="120"/>
    </row>
    <row r="177" spans="1:37" x14ac:dyDescent="0.3">
      <c r="A177" s="121"/>
      <c r="B177" s="69"/>
      <c r="C177" s="104"/>
      <c r="D177" s="105"/>
      <c r="E177" s="106"/>
      <c r="F177" s="139" t="str">
        <f t="shared" si="13"/>
        <v/>
      </c>
      <c r="G177" s="114" t="str">
        <f t="shared" si="14"/>
        <v xml:space="preserve"> </v>
      </c>
      <c r="H177" s="1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4"/>
      <c r="AD177" s="122"/>
      <c r="AE177" s="122"/>
      <c r="AF177" s="122"/>
      <c r="AG177" s="122"/>
      <c r="AH177" s="122"/>
      <c r="AI177" s="122"/>
      <c r="AJ177" s="5"/>
      <c r="AK177" s="120"/>
    </row>
    <row r="178" spans="1:37" x14ac:dyDescent="0.3">
      <c r="A178" s="121"/>
      <c r="B178" s="69"/>
      <c r="C178" s="104"/>
      <c r="D178" s="105"/>
      <c r="E178" s="106"/>
      <c r="F178" s="139" t="str">
        <f t="shared" si="13"/>
        <v/>
      </c>
      <c r="G178" s="114" t="str">
        <f t="shared" si="14"/>
        <v xml:space="preserve"> </v>
      </c>
      <c r="H178" s="1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4"/>
      <c r="AD178" s="122"/>
      <c r="AE178" s="122"/>
      <c r="AF178" s="122"/>
      <c r="AG178" s="122"/>
      <c r="AH178" s="122"/>
      <c r="AI178" s="122"/>
      <c r="AJ178" s="5"/>
      <c r="AK178" s="120"/>
    </row>
    <row r="179" spans="1:37" x14ac:dyDescent="0.3">
      <c r="A179" s="121"/>
      <c r="B179" s="69"/>
      <c r="C179" s="104"/>
      <c r="D179" s="105"/>
      <c r="E179" s="106"/>
      <c r="F179" s="139" t="str">
        <f t="shared" si="13"/>
        <v/>
      </c>
      <c r="G179" s="114" t="str">
        <f t="shared" si="14"/>
        <v xml:space="preserve"> </v>
      </c>
      <c r="H179" s="1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4"/>
      <c r="AD179" s="122"/>
      <c r="AE179" s="122"/>
      <c r="AF179" s="122"/>
      <c r="AG179" s="122"/>
      <c r="AH179" s="122"/>
      <c r="AI179" s="122"/>
      <c r="AJ179" s="5"/>
      <c r="AK179" s="120"/>
    </row>
    <row r="180" spans="1:37" x14ac:dyDescent="0.3">
      <c r="A180" s="121"/>
      <c r="B180" s="69"/>
      <c r="C180" s="104"/>
      <c r="D180" s="105"/>
      <c r="E180" s="106"/>
      <c r="F180" s="139" t="str">
        <f t="shared" si="13"/>
        <v/>
      </c>
      <c r="G180" s="114" t="str">
        <f t="shared" si="14"/>
        <v xml:space="preserve"> </v>
      </c>
      <c r="H180" s="1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4"/>
      <c r="AD180" s="122"/>
      <c r="AE180" s="122"/>
      <c r="AF180" s="122"/>
      <c r="AG180" s="122"/>
      <c r="AH180" s="122"/>
      <c r="AI180" s="122"/>
      <c r="AJ180" s="5"/>
      <c r="AK180" s="120"/>
    </row>
    <row r="181" spans="1:37" x14ac:dyDescent="0.3">
      <c r="A181" s="121"/>
      <c r="B181" s="69"/>
      <c r="C181" s="104"/>
      <c r="D181" s="105"/>
      <c r="E181" s="106"/>
      <c r="F181" s="139" t="str">
        <f t="shared" si="13"/>
        <v/>
      </c>
      <c r="G181" s="114" t="str">
        <f t="shared" si="14"/>
        <v xml:space="preserve"> </v>
      </c>
      <c r="H181" s="1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4"/>
      <c r="AD181" s="122"/>
      <c r="AE181" s="122"/>
      <c r="AF181" s="122"/>
      <c r="AG181" s="122"/>
      <c r="AH181" s="122"/>
      <c r="AI181" s="122"/>
      <c r="AJ181" s="5"/>
      <c r="AK181" s="120"/>
    </row>
    <row r="182" spans="1:37" x14ac:dyDescent="0.3">
      <c r="A182" s="121"/>
      <c r="B182" s="69"/>
      <c r="C182" s="104"/>
      <c r="D182" s="105"/>
      <c r="E182" s="106"/>
      <c r="F182" s="139" t="str">
        <f t="shared" si="13"/>
        <v/>
      </c>
      <c r="G182" s="114" t="str">
        <f t="shared" si="14"/>
        <v xml:space="preserve"> </v>
      </c>
      <c r="H182" s="1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4"/>
      <c r="AD182" s="122"/>
      <c r="AE182" s="122"/>
      <c r="AF182" s="122"/>
      <c r="AG182" s="122"/>
      <c r="AH182" s="122"/>
      <c r="AI182" s="122"/>
      <c r="AJ182" s="5"/>
      <c r="AK182" s="120"/>
    </row>
    <row r="183" spans="1:37" x14ac:dyDescent="0.3">
      <c r="A183" s="121"/>
      <c r="B183" s="69"/>
      <c r="C183" s="104"/>
      <c r="D183" s="105"/>
      <c r="E183" s="106"/>
      <c r="F183" s="139" t="str">
        <f t="shared" si="13"/>
        <v/>
      </c>
      <c r="G183" s="114" t="str">
        <f t="shared" si="14"/>
        <v xml:space="preserve"> </v>
      </c>
      <c r="H183" s="1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4"/>
      <c r="AD183" s="122"/>
      <c r="AE183" s="122"/>
      <c r="AF183" s="122"/>
      <c r="AG183" s="122"/>
      <c r="AH183" s="122"/>
      <c r="AI183" s="122"/>
      <c r="AJ183" s="5"/>
      <c r="AK183" s="120"/>
    </row>
    <row r="184" spans="1:37" x14ac:dyDescent="0.3">
      <c r="A184" s="121"/>
      <c r="B184" s="69"/>
      <c r="C184" s="104"/>
      <c r="D184" s="105"/>
      <c r="E184" s="106"/>
      <c r="F184" s="139" t="str">
        <f t="shared" si="13"/>
        <v/>
      </c>
      <c r="G184" s="114" t="str">
        <f t="shared" si="14"/>
        <v xml:space="preserve"> </v>
      </c>
      <c r="H184" s="1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4"/>
      <c r="AD184" s="122"/>
      <c r="AE184" s="122"/>
      <c r="AF184" s="122"/>
      <c r="AG184" s="122"/>
      <c r="AH184" s="122"/>
      <c r="AI184" s="122"/>
      <c r="AJ184" s="5"/>
      <c r="AK184" s="120"/>
    </row>
    <row r="185" spans="1:37" x14ac:dyDescent="0.3">
      <c r="A185" s="121"/>
      <c r="B185" s="69"/>
      <c r="C185" s="104"/>
      <c r="D185" s="105"/>
      <c r="E185" s="106"/>
      <c r="F185" s="139" t="str">
        <f t="shared" si="13"/>
        <v/>
      </c>
      <c r="G185" s="114" t="str">
        <f t="shared" si="14"/>
        <v xml:space="preserve"> </v>
      </c>
      <c r="H185" s="1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4"/>
      <c r="AD185" s="122"/>
      <c r="AE185" s="122"/>
      <c r="AF185" s="122"/>
      <c r="AG185" s="122"/>
      <c r="AH185" s="122"/>
      <c r="AI185" s="122"/>
      <c r="AJ185" s="5"/>
      <c r="AK185" s="120"/>
    </row>
    <row r="186" spans="1:37" x14ac:dyDescent="0.3">
      <c r="A186" s="121"/>
      <c r="B186" s="69"/>
      <c r="C186" s="104"/>
      <c r="D186" s="105"/>
      <c r="E186" s="106"/>
      <c r="F186" s="139" t="str">
        <f t="shared" si="13"/>
        <v/>
      </c>
      <c r="G186" s="114" t="str">
        <f t="shared" si="14"/>
        <v xml:space="preserve"> </v>
      </c>
      <c r="H186" s="1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4"/>
      <c r="AD186" s="122"/>
      <c r="AE186" s="122"/>
      <c r="AF186" s="122"/>
      <c r="AG186" s="122"/>
      <c r="AH186" s="122"/>
      <c r="AI186" s="122"/>
      <c r="AJ186" s="5"/>
      <c r="AK186" s="120"/>
    </row>
    <row r="187" spans="1:37" x14ac:dyDescent="0.3">
      <c r="A187" s="121"/>
      <c r="B187" s="69"/>
      <c r="C187" s="104"/>
      <c r="D187" s="105"/>
      <c r="E187" s="106"/>
      <c r="F187" s="139" t="str">
        <f t="shared" si="13"/>
        <v/>
      </c>
      <c r="G187" s="114" t="str">
        <f t="shared" si="14"/>
        <v xml:space="preserve"> </v>
      </c>
      <c r="H187" s="1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4"/>
      <c r="AD187" s="122"/>
      <c r="AE187" s="122"/>
      <c r="AF187" s="122"/>
      <c r="AG187" s="122"/>
      <c r="AH187" s="122"/>
      <c r="AI187" s="122"/>
      <c r="AJ187" s="5"/>
      <c r="AK187" s="120"/>
    </row>
    <row r="188" spans="1:37" x14ac:dyDescent="0.3">
      <c r="A188" s="121"/>
      <c r="B188" s="69"/>
      <c r="C188" s="104"/>
      <c r="D188" s="105"/>
      <c r="E188" s="106"/>
      <c r="F188" s="139" t="str">
        <f t="shared" si="13"/>
        <v/>
      </c>
      <c r="G188" s="114" t="str">
        <f t="shared" si="14"/>
        <v xml:space="preserve"> </v>
      </c>
      <c r="H188" s="1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4"/>
      <c r="AD188" s="122"/>
      <c r="AE188" s="122"/>
      <c r="AF188" s="122"/>
      <c r="AG188" s="122"/>
      <c r="AH188" s="122"/>
      <c r="AI188" s="122"/>
      <c r="AJ188" s="5"/>
      <c r="AK188" s="120"/>
    </row>
    <row r="189" spans="1:37" x14ac:dyDescent="0.3">
      <c r="A189" s="121"/>
      <c r="B189" s="69"/>
      <c r="C189" s="104"/>
      <c r="D189" s="105"/>
      <c r="E189" s="106"/>
      <c r="F189" s="139" t="str">
        <f t="shared" si="13"/>
        <v/>
      </c>
      <c r="G189" s="114" t="str">
        <f t="shared" si="14"/>
        <v xml:space="preserve"> </v>
      </c>
      <c r="H189" s="1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4"/>
      <c r="AD189" s="122"/>
      <c r="AE189" s="122"/>
      <c r="AF189" s="122"/>
      <c r="AG189" s="122"/>
      <c r="AH189" s="122"/>
      <c r="AI189" s="122"/>
      <c r="AJ189" s="5"/>
      <c r="AK189" s="120"/>
    </row>
    <row r="190" spans="1:37" x14ac:dyDescent="0.3">
      <c r="A190" s="121"/>
      <c r="B190" s="69"/>
      <c r="C190" s="104"/>
      <c r="D190" s="105"/>
      <c r="E190" s="106"/>
      <c r="F190" s="139" t="str">
        <f t="shared" si="13"/>
        <v/>
      </c>
      <c r="G190" s="114" t="str">
        <f t="shared" si="14"/>
        <v xml:space="preserve"> </v>
      </c>
      <c r="H190" s="1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4"/>
      <c r="AD190" s="122"/>
      <c r="AE190" s="122"/>
      <c r="AF190" s="122"/>
      <c r="AG190" s="122"/>
      <c r="AH190" s="122"/>
      <c r="AI190" s="122"/>
      <c r="AJ190" s="5"/>
      <c r="AK190" s="120"/>
    </row>
    <row r="191" spans="1:37" x14ac:dyDescent="0.3">
      <c r="A191" s="121"/>
      <c r="B191" s="69"/>
      <c r="C191" s="104"/>
      <c r="D191" s="105"/>
      <c r="E191" s="106"/>
      <c r="F191" s="139" t="str">
        <f t="shared" si="13"/>
        <v/>
      </c>
      <c r="G191" s="114" t="str">
        <f t="shared" si="14"/>
        <v xml:space="preserve"> </v>
      </c>
      <c r="H191" s="1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4"/>
      <c r="AD191" s="122"/>
      <c r="AE191" s="122"/>
      <c r="AF191" s="122"/>
      <c r="AG191" s="122"/>
      <c r="AH191" s="122"/>
      <c r="AI191" s="122"/>
      <c r="AJ191" s="5"/>
      <c r="AK191" s="120"/>
    </row>
    <row r="192" spans="1:37" x14ac:dyDescent="0.3">
      <c r="A192" s="121"/>
      <c r="B192" s="69"/>
      <c r="C192" s="104"/>
      <c r="D192" s="105"/>
      <c r="E192" s="106"/>
      <c r="F192" s="139" t="str">
        <f t="shared" si="13"/>
        <v/>
      </c>
      <c r="G192" s="114" t="str">
        <f t="shared" si="14"/>
        <v xml:space="preserve"> </v>
      </c>
      <c r="H192" s="1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4"/>
      <c r="AD192" s="122"/>
      <c r="AE192" s="122"/>
      <c r="AF192" s="122"/>
      <c r="AG192" s="122"/>
      <c r="AH192" s="122"/>
      <c r="AI192" s="122"/>
      <c r="AJ192" s="5"/>
      <c r="AK192" s="120"/>
    </row>
    <row r="193" spans="1:37" x14ac:dyDescent="0.3">
      <c r="A193" s="121"/>
      <c r="B193" s="69"/>
      <c r="C193" s="104"/>
      <c r="D193" s="105"/>
      <c r="E193" s="106"/>
      <c r="F193" s="139" t="str">
        <f t="shared" si="13"/>
        <v/>
      </c>
      <c r="G193" s="114" t="str">
        <f t="shared" si="14"/>
        <v xml:space="preserve"> </v>
      </c>
      <c r="H193" s="1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4"/>
      <c r="AD193" s="122"/>
      <c r="AE193" s="122"/>
      <c r="AF193" s="122"/>
      <c r="AG193" s="122"/>
      <c r="AH193" s="122"/>
      <c r="AI193" s="122"/>
      <c r="AJ193" s="5"/>
      <c r="AK193" s="120"/>
    </row>
    <row r="194" spans="1:37" x14ac:dyDescent="0.3">
      <c r="A194" s="121"/>
      <c r="B194" s="69"/>
      <c r="C194" s="104"/>
      <c r="D194" s="105"/>
      <c r="E194" s="106"/>
      <c r="F194" s="139" t="str">
        <f t="shared" si="13"/>
        <v/>
      </c>
      <c r="G194" s="114" t="str">
        <f t="shared" si="14"/>
        <v xml:space="preserve"> </v>
      </c>
      <c r="H194" s="1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4"/>
      <c r="AD194" s="122"/>
      <c r="AE194" s="122"/>
      <c r="AF194" s="122"/>
      <c r="AG194" s="122"/>
      <c r="AH194" s="122"/>
      <c r="AI194" s="122"/>
      <c r="AJ194" s="5"/>
      <c r="AK194" s="120"/>
    </row>
    <row r="195" spans="1:37" x14ac:dyDescent="0.3">
      <c r="A195" s="121"/>
      <c r="B195" s="69"/>
      <c r="C195" s="104"/>
      <c r="D195" s="105"/>
      <c r="E195" s="106"/>
      <c r="F195" s="139" t="str">
        <f t="shared" si="13"/>
        <v/>
      </c>
      <c r="G195" s="114" t="str">
        <f t="shared" si="14"/>
        <v xml:space="preserve"> </v>
      </c>
      <c r="H195" s="1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4"/>
      <c r="AD195" s="122"/>
      <c r="AE195" s="122"/>
      <c r="AF195" s="122"/>
      <c r="AG195" s="122"/>
      <c r="AH195" s="122"/>
      <c r="AI195" s="122"/>
      <c r="AJ195" s="5"/>
      <c r="AK195" s="120"/>
    </row>
    <row r="196" spans="1:37" x14ac:dyDescent="0.3">
      <c r="A196" s="121"/>
      <c r="B196" s="69"/>
      <c r="C196" s="104"/>
      <c r="D196" s="105"/>
      <c r="E196" s="106"/>
      <c r="F196" s="139" t="str">
        <f t="shared" si="13"/>
        <v/>
      </c>
      <c r="G196" s="114" t="str">
        <f t="shared" si="14"/>
        <v xml:space="preserve"> </v>
      </c>
      <c r="H196" s="1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4"/>
      <c r="AD196" s="122"/>
      <c r="AE196" s="122"/>
      <c r="AF196" s="122"/>
      <c r="AG196" s="122"/>
      <c r="AH196" s="122"/>
      <c r="AI196" s="122"/>
      <c r="AJ196" s="5"/>
      <c r="AK196" s="120"/>
    </row>
    <row r="197" spans="1:37" x14ac:dyDescent="0.3">
      <c r="A197" s="121"/>
      <c r="B197" s="69"/>
      <c r="C197" s="104"/>
      <c r="D197" s="105"/>
      <c r="E197" s="106"/>
      <c r="F197" s="139" t="str">
        <f t="shared" si="13"/>
        <v/>
      </c>
      <c r="G197" s="114" t="str">
        <f t="shared" si="14"/>
        <v xml:space="preserve"> </v>
      </c>
      <c r="H197" s="1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4"/>
      <c r="AD197" s="122"/>
      <c r="AE197" s="122"/>
      <c r="AF197" s="122"/>
      <c r="AG197" s="122"/>
      <c r="AH197" s="122"/>
      <c r="AI197" s="122"/>
      <c r="AJ197" s="5"/>
      <c r="AK197" s="120"/>
    </row>
    <row r="198" spans="1:37" x14ac:dyDescent="0.3">
      <c r="A198" s="121"/>
      <c r="B198" s="69"/>
      <c r="C198" s="104"/>
      <c r="D198" s="105"/>
      <c r="E198" s="106"/>
      <c r="F198" s="139" t="str">
        <f t="shared" si="13"/>
        <v/>
      </c>
      <c r="G198" s="114" t="str">
        <f t="shared" si="14"/>
        <v xml:space="preserve"> </v>
      </c>
      <c r="H198" s="1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4"/>
      <c r="AD198" s="122"/>
      <c r="AE198" s="122"/>
      <c r="AF198" s="122"/>
      <c r="AG198" s="122"/>
      <c r="AH198" s="122"/>
      <c r="AI198" s="122"/>
      <c r="AJ198" s="5"/>
      <c r="AK198" s="120"/>
    </row>
    <row r="199" spans="1:37" x14ac:dyDescent="0.3">
      <c r="A199" s="121"/>
      <c r="B199" s="69"/>
      <c r="C199" s="104"/>
      <c r="D199" s="105"/>
      <c r="E199" s="106"/>
      <c r="F199" s="139" t="str">
        <f t="shared" si="13"/>
        <v/>
      </c>
      <c r="G199" s="114" t="str">
        <f t="shared" si="14"/>
        <v xml:space="preserve"> </v>
      </c>
      <c r="H199" s="1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4"/>
      <c r="AD199" s="122"/>
      <c r="AE199" s="122"/>
      <c r="AF199" s="122"/>
      <c r="AG199" s="122"/>
      <c r="AH199" s="122"/>
      <c r="AI199" s="122"/>
      <c r="AJ199" s="5"/>
      <c r="AK199" s="120"/>
    </row>
    <row r="200" spans="1:37" x14ac:dyDescent="0.3">
      <c r="A200" s="121"/>
      <c r="B200" s="69"/>
      <c r="C200" s="104"/>
      <c r="D200" s="105"/>
      <c r="E200" s="106"/>
      <c r="F200" s="139" t="str">
        <f t="shared" si="13"/>
        <v/>
      </c>
      <c r="G200" s="114" t="str">
        <f t="shared" si="14"/>
        <v xml:space="preserve"> </v>
      </c>
      <c r="H200" s="1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4"/>
      <c r="AD200" s="122"/>
      <c r="AE200" s="122"/>
      <c r="AF200" s="122"/>
      <c r="AG200" s="122"/>
      <c r="AH200" s="122"/>
      <c r="AI200" s="122"/>
      <c r="AJ200" s="5"/>
      <c r="AK200" s="120"/>
    </row>
    <row r="201" spans="1:37" x14ac:dyDescent="0.3">
      <c r="A201" s="121"/>
      <c r="B201" s="69"/>
      <c r="C201" s="104"/>
      <c r="D201" s="105"/>
      <c r="E201" s="106"/>
      <c r="F201" s="139" t="str">
        <f t="shared" si="13"/>
        <v/>
      </c>
      <c r="G201" s="114" t="str">
        <f t="shared" si="14"/>
        <v xml:space="preserve"> </v>
      </c>
      <c r="H201" s="1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4"/>
      <c r="AD201" s="122"/>
      <c r="AE201" s="122"/>
      <c r="AF201" s="122"/>
      <c r="AG201" s="122"/>
      <c r="AH201" s="122"/>
      <c r="AI201" s="122"/>
      <c r="AJ201" s="5"/>
      <c r="AK201" s="120"/>
    </row>
    <row r="202" spans="1:37" x14ac:dyDescent="0.3">
      <c r="A202" s="121"/>
      <c r="B202" s="69"/>
      <c r="C202" s="104"/>
      <c r="D202" s="105"/>
      <c r="E202" s="106"/>
      <c r="F202" s="139" t="str">
        <f t="shared" si="13"/>
        <v/>
      </c>
      <c r="G202" s="114" t="str">
        <f t="shared" si="14"/>
        <v xml:space="preserve"> </v>
      </c>
      <c r="H202" s="1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4"/>
      <c r="AD202" s="122"/>
      <c r="AE202" s="122"/>
      <c r="AF202" s="122"/>
      <c r="AG202" s="122"/>
      <c r="AH202" s="122"/>
      <c r="AI202" s="122"/>
      <c r="AJ202" s="5"/>
      <c r="AK202" s="120"/>
    </row>
    <row r="203" spans="1:37" x14ac:dyDescent="0.3">
      <c r="A203" s="121"/>
      <c r="B203" s="69"/>
      <c r="C203" s="104"/>
      <c r="D203" s="105"/>
      <c r="E203" s="106"/>
      <c r="F203" s="139" t="str">
        <f t="shared" si="13"/>
        <v/>
      </c>
      <c r="G203" s="114" t="str">
        <f t="shared" si="14"/>
        <v xml:space="preserve"> </v>
      </c>
      <c r="H203" s="1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4"/>
      <c r="AD203" s="122"/>
      <c r="AE203" s="122"/>
      <c r="AF203" s="122"/>
      <c r="AG203" s="122"/>
      <c r="AH203" s="122"/>
      <c r="AI203" s="122"/>
      <c r="AJ203" s="5"/>
      <c r="AK203" s="120"/>
    </row>
    <row r="204" spans="1:37" x14ac:dyDescent="0.3">
      <c r="A204" s="121"/>
      <c r="B204" s="69"/>
      <c r="C204" s="104"/>
      <c r="D204" s="105"/>
      <c r="E204" s="106"/>
      <c r="F204" s="139" t="str">
        <f t="shared" si="13"/>
        <v/>
      </c>
      <c r="G204" s="114" t="str">
        <f t="shared" si="14"/>
        <v xml:space="preserve"> </v>
      </c>
      <c r="H204" s="1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4"/>
      <c r="AD204" s="122"/>
      <c r="AE204" s="122"/>
      <c r="AF204" s="122"/>
      <c r="AG204" s="122"/>
      <c r="AH204" s="122"/>
      <c r="AI204" s="122"/>
      <c r="AJ204" s="5"/>
      <c r="AK204" s="120"/>
    </row>
    <row r="205" spans="1:37" x14ac:dyDescent="0.3">
      <c r="A205" s="121"/>
      <c r="B205" s="69"/>
      <c r="C205" s="104"/>
      <c r="D205" s="105"/>
      <c r="E205" s="106"/>
      <c r="F205" s="139" t="str">
        <f t="shared" si="13"/>
        <v/>
      </c>
      <c r="G205" s="114" t="str">
        <f t="shared" si="14"/>
        <v xml:space="preserve"> </v>
      </c>
      <c r="H205" s="1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4"/>
      <c r="AD205" s="122"/>
      <c r="AE205" s="122"/>
      <c r="AF205" s="122"/>
      <c r="AG205" s="122"/>
      <c r="AH205" s="122"/>
      <c r="AI205" s="122"/>
      <c r="AJ205" s="5"/>
      <c r="AK205" s="120"/>
    </row>
    <row r="206" spans="1:37" x14ac:dyDescent="0.3">
      <c r="A206" s="121"/>
      <c r="B206" s="69"/>
      <c r="C206" s="104"/>
      <c r="D206" s="105"/>
      <c r="E206" s="106"/>
      <c r="F206" s="139" t="str">
        <f t="shared" si="13"/>
        <v/>
      </c>
      <c r="G206" s="114" t="str">
        <f t="shared" si="14"/>
        <v xml:space="preserve"> </v>
      </c>
      <c r="H206" s="1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4"/>
      <c r="AD206" s="122"/>
      <c r="AE206" s="122"/>
      <c r="AF206" s="122"/>
      <c r="AG206" s="122"/>
      <c r="AH206" s="122"/>
      <c r="AI206" s="122"/>
      <c r="AJ206" s="5"/>
      <c r="AK206" s="120"/>
    </row>
    <row r="207" spans="1:37" x14ac:dyDescent="0.3">
      <c r="A207" s="121"/>
      <c r="B207" s="69"/>
      <c r="C207" s="104"/>
      <c r="D207" s="105"/>
      <c r="E207" s="106"/>
      <c r="F207" s="139" t="str">
        <f t="shared" si="13"/>
        <v/>
      </c>
      <c r="G207" s="114" t="str">
        <f t="shared" si="14"/>
        <v xml:space="preserve"> </v>
      </c>
      <c r="H207" s="1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4"/>
      <c r="AD207" s="122"/>
      <c r="AE207" s="122"/>
      <c r="AF207" s="122"/>
      <c r="AG207" s="122"/>
      <c r="AH207" s="122"/>
      <c r="AI207" s="122"/>
      <c r="AJ207" s="5"/>
      <c r="AK207" s="120"/>
    </row>
    <row r="208" spans="1:37" x14ac:dyDescent="0.3">
      <c r="A208" s="121"/>
      <c r="B208" s="69"/>
      <c r="C208" s="104"/>
      <c r="D208" s="105"/>
      <c r="E208" s="106"/>
      <c r="F208" s="139" t="str">
        <f t="shared" si="13"/>
        <v/>
      </c>
      <c r="G208" s="114" t="str">
        <f t="shared" si="14"/>
        <v xml:space="preserve"> </v>
      </c>
      <c r="H208" s="1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4"/>
      <c r="AD208" s="122"/>
      <c r="AE208" s="122"/>
      <c r="AF208" s="122"/>
      <c r="AG208" s="122"/>
      <c r="AH208" s="122"/>
      <c r="AI208" s="122"/>
      <c r="AJ208" s="5"/>
      <c r="AK208" s="120"/>
    </row>
    <row r="209" spans="1:37" x14ac:dyDescent="0.3">
      <c r="A209" s="121"/>
      <c r="B209" s="69"/>
      <c r="C209" s="104"/>
      <c r="D209" s="105"/>
      <c r="E209" s="106"/>
      <c r="F209" s="139" t="str">
        <f t="shared" si="13"/>
        <v/>
      </c>
      <c r="G209" s="114" t="str">
        <f t="shared" si="14"/>
        <v xml:space="preserve"> </v>
      </c>
      <c r="H209" s="1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4"/>
      <c r="AD209" s="122"/>
      <c r="AE209" s="122"/>
      <c r="AF209" s="122"/>
      <c r="AG209" s="122"/>
      <c r="AH209" s="122"/>
      <c r="AI209" s="122"/>
      <c r="AJ209" s="5"/>
      <c r="AK209" s="120"/>
    </row>
    <row r="210" spans="1:37" x14ac:dyDescent="0.3">
      <c r="A210" s="121"/>
      <c r="B210" s="69"/>
      <c r="C210" s="104"/>
      <c r="D210" s="105"/>
      <c r="E210" s="106"/>
      <c r="F210" s="139" t="str">
        <f t="shared" si="13"/>
        <v/>
      </c>
      <c r="G210" s="114" t="str">
        <f t="shared" si="14"/>
        <v xml:space="preserve"> </v>
      </c>
      <c r="H210" s="1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4"/>
      <c r="AD210" s="122"/>
      <c r="AE210" s="122"/>
      <c r="AF210" s="122"/>
      <c r="AG210" s="122"/>
      <c r="AH210" s="122"/>
      <c r="AI210" s="122"/>
      <c r="AJ210" s="5"/>
      <c r="AK210" s="120"/>
    </row>
    <row r="211" spans="1:37" x14ac:dyDescent="0.3">
      <c r="A211" s="121"/>
      <c r="B211" s="69"/>
      <c r="C211" s="104"/>
      <c r="D211" s="105"/>
      <c r="E211" s="106"/>
      <c r="F211" s="139" t="str">
        <f t="shared" si="13"/>
        <v/>
      </c>
      <c r="G211" s="114" t="str">
        <f t="shared" si="14"/>
        <v xml:space="preserve"> </v>
      </c>
      <c r="H211" s="1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4"/>
      <c r="AD211" s="122"/>
      <c r="AE211" s="122"/>
      <c r="AF211" s="122"/>
      <c r="AG211" s="122"/>
      <c r="AH211" s="122"/>
      <c r="AI211" s="122"/>
      <c r="AJ211" s="5"/>
      <c r="AK211" s="120"/>
    </row>
    <row r="212" spans="1:37" x14ac:dyDescent="0.3">
      <c r="A212" s="121"/>
      <c r="B212" s="69"/>
      <c r="C212" s="104"/>
      <c r="D212" s="105"/>
      <c r="E212" s="106"/>
      <c r="F212" s="139" t="str">
        <f t="shared" si="13"/>
        <v/>
      </c>
      <c r="G212" s="114" t="str">
        <f t="shared" si="14"/>
        <v xml:space="preserve"> </v>
      </c>
      <c r="H212" s="1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4"/>
      <c r="AD212" s="122"/>
      <c r="AE212" s="122"/>
      <c r="AF212" s="122"/>
      <c r="AG212" s="122"/>
      <c r="AH212" s="122"/>
      <c r="AI212" s="122"/>
      <c r="AJ212" s="5"/>
      <c r="AK212" s="120"/>
    </row>
    <row r="213" spans="1:37" x14ac:dyDescent="0.3">
      <c r="A213" s="121"/>
      <c r="B213" s="69"/>
      <c r="C213" s="104"/>
      <c r="D213" s="105"/>
      <c r="E213" s="106"/>
      <c r="F213" s="139" t="str">
        <f t="shared" si="13"/>
        <v/>
      </c>
      <c r="G213" s="114" t="str">
        <f t="shared" si="14"/>
        <v xml:space="preserve"> </v>
      </c>
      <c r="H213" s="1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4"/>
      <c r="AD213" s="122"/>
      <c r="AE213" s="122"/>
      <c r="AF213" s="122"/>
      <c r="AG213" s="122"/>
      <c r="AH213" s="122"/>
      <c r="AI213" s="122"/>
      <c r="AJ213" s="5"/>
      <c r="AK213" s="120"/>
    </row>
    <row r="214" spans="1:37" x14ac:dyDescent="0.3">
      <c r="A214" s="121"/>
      <c r="B214" s="69"/>
      <c r="C214" s="104"/>
      <c r="D214" s="105"/>
      <c r="E214" s="106"/>
      <c r="F214" s="139" t="str">
        <f t="shared" si="13"/>
        <v/>
      </c>
      <c r="G214" s="114" t="str">
        <f t="shared" si="14"/>
        <v xml:space="preserve"> </v>
      </c>
      <c r="H214" s="1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4"/>
      <c r="AD214" s="122"/>
      <c r="AE214" s="122"/>
      <c r="AF214" s="122"/>
      <c r="AG214" s="122"/>
      <c r="AH214" s="122"/>
      <c r="AI214" s="122"/>
      <c r="AJ214" s="5"/>
      <c r="AK214" s="120"/>
    </row>
    <row r="215" spans="1:37" x14ac:dyDescent="0.3">
      <c r="A215" s="121"/>
      <c r="B215" s="69"/>
      <c r="C215" s="104"/>
      <c r="D215" s="105"/>
      <c r="E215" s="106"/>
      <c r="F215" s="139" t="str">
        <f t="shared" si="13"/>
        <v/>
      </c>
      <c r="G215" s="114" t="str">
        <f t="shared" si="14"/>
        <v xml:space="preserve"> </v>
      </c>
      <c r="H215" s="1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4"/>
      <c r="AD215" s="122"/>
      <c r="AE215" s="122"/>
      <c r="AF215" s="122"/>
      <c r="AG215" s="122"/>
      <c r="AH215" s="122"/>
      <c r="AI215" s="122"/>
      <c r="AJ215" s="5"/>
      <c r="AK215" s="120"/>
    </row>
    <row r="216" spans="1:37" x14ac:dyDescent="0.3">
      <c r="A216" s="121"/>
      <c r="B216" s="69"/>
      <c r="C216" s="104"/>
      <c r="D216" s="105"/>
      <c r="E216" s="106"/>
      <c r="F216" s="139" t="str">
        <f t="shared" si="13"/>
        <v/>
      </c>
      <c r="G216" s="114" t="str">
        <f t="shared" si="14"/>
        <v xml:space="preserve"> </v>
      </c>
      <c r="H216" s="1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4"/>
      <c r="AD216" s="122"/>
      <c r="AE216" s="122"/>
      <c r="AF216" s="122"/>
      <c r="AG216" s="122"/>
      <c r="AH216" s="122"/>
      <c r="AI216" s="122"/>
      <c r="AJ216" s="5"/>
      <c r="AK216" s="120"/>
    </row>
    <row r="217" spans="1:37" x14ac:dyDescent="0.3">
      <c r="A217" s="121"/>
      <c r="B217" s="69"/>
      <c r="C217" s="104"/>
      <c r="D217" s="105"/>
      <c r="E217" s="106"/>
      <c r="F217" s="139" t="str">
        <f t="shared" si="13"/>
        <v/>
      </c>
      <c r="G217" s="114" t="str">
        <f t="shared" si="14"/>
        <v xml:space="preserve"> </v>
      </c>
      <c r="H217" s="1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4"/>
      <c r="AD217" s="122"/>
      <c r="AE217" s="122"/>
      <c r="AF217" s="122"/>
      <c r="AG217" s="122"/>
      <c r="AH217" s="122"/>
      <c r="AI217" s="122"/>
      <c r="AJ217" s="5"/>
      <c r="AK217" s="120"/>
    </row>
    <row r="218" spans="1:37" x14ac:dyDescent="0.3">
      <c r="A218" s="121"/>
      <c r="B218" s="69"/>
      <c r="C218" s="104"/>
      <c r="D218" s="105"/>
      <c r="E218" s="106"/>
      <c r="F218" s="139" t="str">
        <f t="shared" si="13"/>
        <v/>
      </c>
      <c r="G218" s="114" t="str">
        <f t="shared" si="14"/>
        <v xml:space="preserve"> </v>
      </c>
      <c r="H218" s="1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4"/>
      <c r="AD218" s="122"/>
      <c r="AE218" s="122"/>
      <c r="AF218" s="122"/>
      <c r="AG218" s="122"/>
      <c r="AH218" s="122"/>
      <c r="AI218" s="122"/>
      <c r="AJ218" s="5"/>
      <c r="AK218" s="120"/>
    </row>
    <row r="219" spans="1:37" x14ac:dyDescent="0.3">
      <c r="A219" s="121"/>
      <c r="B219" s="69"/>
      <c r="C219" s="104"/>
      <c r="D219" s="105"/>
      <c r="E219" s="106"/>
      <c r="F219" s="139" t="str">
        <f t="shared" si="13"/>
        <v/>
      </c>
      <c r="G219" s="114" t="str">
        <f t="shared" si="14"/>
        <v xml:space="preserve"> </v>
      </c>
      <c r="H219" s="1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4"/>
      <c r="AD219" s="122"/>
      <c r="AE219" s="122"/>
      <c r="AF219" s="122"/>
      <c r="AG219" s="122"/>
      <c r="AH219" s="122"/>
      <c r="AI219" s="122"/>
      <c r="AJ219" s="5"/>
      <c r="AK219" s="120"/>
    </row>
    <row r="220" spans="1:37" x14ac:dyDescent="0.3">
      <c r="A220" s="121"/>
      <c r="B220" s="69"/>
      <c r="C220" s="104"/>
      <c r="D220" s="105"/>
      <c r="E220" s="106"/>
      <c r="F220" s="139" t="str">
        <f t="shared" si="13"/>
        <v/>
      </c>
      <c r="G220" s="114" t="str">
        <f t="shared" si="14"/>
        <v xml:space="preserve"> </v>
      </c>
      <c r="H220" s="1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4"/>
      <c r="AD220" s="122"/>
      <c r="AE220" s="122"/>
      <c r="AF220" s="122"/>
      <c r="AG220" s="122"/>
      <c r="AH220" s="122"/>
      <c r="AI220" s="122"/>
      <c r="AJ220" s="5"/>
      <c r="AK220" s="120"/>
    </row>
    <row r="221" spans="1:37" x14ac:dyDescent="0.3">
      <c r="A221" s="121"/>
      <c r="B221" s="69"/>
      <c r="C221" s="104"/>
      <c r="D221" s="105"/>
      <c r="E221" s="106"/>
      <c r="F221" s="139" t="str">
        <f t="shared" si="13"/>
        <v/>
      </c>
      <c r="G221" s="114" t="str">
        <f t="shared" si="14"/>
        <v xml:space="preserve"> </v>
      </c>
      <c r="H221" s="1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4"/>
      <c r="AD221" s="122"/>
      <c r="AE221" s="122"/>
      <c r="AF221" s="122"/>
      <c r="AG221" s="122"/>
      <c r="AH221" s="122"/>
      <c r="AI221" s="122"/>
      <c r="AJ221" s="5"/>
      <c r="AK221" s="120"/>
    </row>
    <row r="222" spans="1:37" x14ac:dyDescent="0.3">
      <c r="A222" s="121"/>
      <c r="B222" s="69"/>
      <c r="C222" s="104"/>
      <c r="D222" s="105"/>
      <c r="E222" s="106"/>
      <c r="F222" s="139" t="str">
        <f t="shared" si="13"/>
        <v/>
      </c>
      <c r="G222" s="114" t="str">
        <f t="shared" si="14"/>
        <v xml:space="preserve"> </v>
      </c>
      <c r="H222" s="1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4"/>
      <c r="AD222" s="122"/>
      <c r="AE222" s="122"/>
      <c r="AF222" s="122"/>
      <c r="AG222" s="122"/>
      <c r="AH222" s="122"/>
      <c r="AI222" s="122"/>
      <c r="AJ222" s="5"/>
      <c r="AK222" s="120"/>
    </row>
    <row r="223" spans="1:37" x14ac:dyDescent="0.3">
      <c r="A223" s="121"/>
      <c r="B223" s="69"/>
      <c r="C223" s="104"/>
      <c r="D223" s="105"/>
      <c r="E223" s="106"/>
      <c r="F223" s="139" t="str">
        <f t="shared" si="13"/>
        <v/>
      </c>
      <c r="G223" s="114" t="str">
        <f t="shared" si="14"/>
        <v xml:space="preserve"> </v>
      </c>
      <c r="H223" s="1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4"/>
      <c r="AD223" s="122"/>
      <c r="AE223" s="122"/>
      <c r="AF223" s="122"/>
      <c r="AG223" s="122"/>
      <c r="AH223" s="122"/>
      <c r="AI223" s="122"/>
      <c r="AJ223" s="5"/>
      <c r="AK223" s="120"/>
    </row>
    <row r="224" spans="1:37" x14ac:dyDescent="0.3">
      <c r="A224" s="121"/>
      <c r="B224" s="69"/>
      <c r="C224" s="104"/>
      <c r="D224" s="105"/>
      <c r="E224" s="106"/>
      <c r="F224" s="139" t="str">
        <f t="shared" si="13"/>
        <v/>
      </c>
      <c r="G224" s="114" t="str">
        <f t="shared" si="14"/>
        <v xml:space="preserve"> </v>
      </c>
      <c r="H224" s="1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4"/>
      <c r="AD224" s="122"/>
      <c r="AE224" s="122"/>
      <c r="AF224" s="122"/>
      <c r="AG224" s="122"/>
      <c r="AH224" s="122"/>
      <c r="AI224" s="122"/>
      <c r="AJ224" s="5"/>
      <c r="AK224" s="120"/>
    </row>
    <row r="225" spans="1:37" x14ac:dyDescent="0.3">
      <c r="A225" s="121"/>
      <c r="B225" s="69"/>
      <c r="C225" s="104"/>
      <c r="D225" s="105"/>
      <c r="E225" s="106"/>
      <c r="F225" s="139" t="str">
        <f t="shared" si="13"/>
        <v/>
      </c>
      <c r="G225" s="114" t="str">
        <f t="shared" si="14"/>
        <v xml:space="preserve"> </v>
      </c>
      <c r="H225" s="1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4"/>
      <c r="AD225" s="122"/>
      <c r="AE225" s="122"/>
      <c r="AF225" s="122"/>
      <c r="AG225" s="122"/>
      <c r="AH225" s="122"/>
      <c r="AI225" s="122"/>
      <c r="AJ225" s="5"/>
      <c r="AK225" s="120"/>
    </row>
    <row r="226" spans="1:37" x14ac:dyDescent="0.3">
      <c r="A226" s="121"/>
      <c r="B226" s="69"/>
      <c r="C226" s="104"/>
      <c r="D226" s="105"/>
      <c r="E226" s="106"/>
      <c r="F226" s="139" t="str">
        <f t="shared" si="13"/>
        <v/>
      </c>
      <c r="G226" s="114" t="str">
        <f t="shared" si="14"/>
        <v xml:space="preserve"> </v>
      </c>
      <c r="H226" s="1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4"/>
      <c r="AD226" s="122"/>
      <c r="AE226" s="122"/>
      <c r="AF226" s="122"/>
      <c r="AG226" s="122"/>
      <c r="AH226" s="122"/>
      <c r="AI226" s="122"/>
      <c r="AJ226" s="5"/>
      <c r="AK226" s="120"/>
    </row>
    <row r="227" spans="1:37" x14ac:dyDescent="0.3">
      <c r="A227" s="121"/>
      <c r="B227" s="69"/>
      <c r="C227" s="104"/>
      <c r="D227" s="105"/>
      <c r="E227" s="106"/>
      <c r="F227" s="139" t="str">
        <f t="shared" si="13"/>
        <v/>
      </c>
      <c r="G227" s="114" t="str">
        <f t="shared" si="14"/>
        <v xml:space="preserve"> </v>
      </c>
      <c r="H227" s="1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4"/>
      <c r="AD227" s="122"/>
      <c r="AE227" s="122"/>
      <c r="AF227" s="122"/>
      <c r="AG227" s="122"/>
      <c r="AH227" s="122"/>
      <c r="AI227" s="122"/>
      <c r="AJ227" s="5"/>
      <c r="AK227" s="120"/>
    </row>
    <row r="228" spans="1:37" x14ac:dyDescent="0.3">
      <c r="A228" s="121"/>
      <c r="B228" s="69"/>
      <c r="C228" s="104"/>
      <c r="D228" s="105"/>
      <c r="E228" s="106"/>
      <c r="F228" s="139" t="str">
        <f t="shared" si="13"/>
        <v/>
      </c>
      <c r="G228" s="114" t="str">
        <f t="shared" si="14"/>
        <v xml:space="preserve"> </v>
      </c>
      <c r="H228" s="1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4"/>
      <c r="AD228" s="122"/>
      <c r="AE228" s="122"/>
      <c r="AF228" s="122"/>
      <c r="AG228" s="122"/>
      <c r="AH228" s="122"/>
      <c r="AI228" s="122"/>
      <c r="AJ228" s="5"/>
      <c r="AK228" s="120"/>
    </row>
    <row r="229" spans="1:37" x14ac:dyDescent="0.3">
      <c r="A229" s="121"/>
      <c r="B229" s="69"/>
      <c r="C229" s="104"/>
      <c r="D229" s="105"/>
      <c r="E229" s="106"/>
      <c r="F229" s="139" t="str">
        <f t="shared" si="13"/>
        <v/>
      </c>
      <c r="G229" s="114" t="str">
        <f t="shared" si="14"/>
        <v xml:space="preserve"> </v>
      </c>
      <c r="H229" s="1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4"/>
      <c r="AD229" s="122"/>
      <c r="AE229" s="122"/>
      <c r="AF229" s="122"/>
      <c r="AG229" s="122"/>
      <c r="AH229" s="122"/>
      <c r="AI229" s="122"/>
      <c r="AJ229" s="5"/>
      <c r="AK229" s="120"/>
    </row>
    <row r="230" spans="1:37" x14ac:dyDescent="0.3">
      <c r="A230" s="121"/>
      <c r="B230" s="69"/>
      <c r="C230" s="104"/>
      <c r="D230" s="105"/>
      <c r="E230" s="106"/>
      <c r="F230" s="139" t="str">
        <f t="shared" si="13"/>
        <v/>
      </c>
      <c r="G230" s="114" t="str">
        <f t="shared" si="14"/>
        <v xml:space="preserve"> </v>
      </c>
      <c r="H230" s="1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4"/>
      <c r="AD230" s="122"/>
      <c r="AE230" s="122"/>
      <c r="AF230" s="122"/>
      <c r="AG230" s="122"/>
      <c r="AH230" s="122"/>
      <c r="AI230" s="122"/>
      <c r="AJ230" s="5"/>
      <c r="AK230" s="120"/>
    </row>
    <row r="231" spans="1:37" x14ac:dyDescent="0.3">
      <c r="A231" s="121"/>
      <c r="B231" s="69"/>
      <c r="C231" s="104"/>
      <c r="D231" s="105"/>
      <c r="E231" s="106"/>
      <c r="F231" s="139" t="str">
        <f t="shared" si="13"/>
        <v/>
      </c>
      <c r="G231" s="114" t="str">
        <f t="shared" si="14"/>
        <v xml:space="preserve"> </v>
      </c>
      <c r="H231" s="1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4"/>
      <c r="AD231" s="122"/>
      <c r="AE231" s="122"/>
      <c r="AF231" s="122"/>
      <c r="AG231" s="122"/>
      <c r="AH231" s="122"/>
      <c r="AI231" s="122"/>
      <c r="AJ231" s="5"/>
      <c r="AK231" s="120"/>
    </row>
    <row r="232" spans="1:37" x14ac:dyDescent="0.3">
      <c r="A232" s="121"/>
      <c r="B232" s="69"/>
      <c r="C232" s="104"/>
      <c r="D232" s="105"/>
      <c r="E232" s="106"/>
      <c r="F232" s="139" t="str">
        <f t="shared" si="13"/>
        <v/>
      </c>
      <c r="G232" s="114" t="str">
        <f t="shared" si="14"/>
        <v xml:space="preserve"> </v>
      </c>
      <c r="H232" s="1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4"/>
      <c r="AD232" s="122"/>
      <c r="AE232" s="122"/>
      <c r="AF232" s="122"/>
      <c r="AG232" s="122"/>
      <c r="AH232" s="122"/>
      <c r="AI232" s="122"/>
      <c r="AJ232" s="5"/>
      <c r="AK232" s="120"/>
    </row>
    <row r="233" spans="1:37" x14ac:dyDescent="0.3">
      <c r="A233" s="121"/>
      <c r="B233" s="69"/>
      <c r="C233" s="104"/>
      <c r="D233" s="105"/>
      <c r="E233" s="106"/>
      <c r="F233" s="139" t="str">
        <f t="shared" si="13"/>
        <v/>
      </c>
      <c r="G233" s="114" t="str">
        <f t="shared" si="14"/>
        <v xml:space="preserve"> </v>
      </c>
      <c r="H233" s="1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4"/>
      <c r="AD233" s="122"/>
      <c r="AE233" s="122"/>
      <c r="AF233" s="122"/>
      <c r="AG233" s="122"/>
      <c r="AH233" s="122"/>
      <c r="AI233" s="122"/>
      <c r="AJ233" s="5"/>
      <c r="AK233" s="120"/>
    </row>
    <row r="234" spans="1:37" x14ac:dyDescent="0.3">
      <c r="A234" s="121"/>
      <c r="B234" s="69"/>
      <c r="C234" s="104"/>
      <c r="D234" s="105"/>
      <c r="E234" s="106"/>
      <c r="F234" s="139" t="str">
        <f t="shared" si="13"/>
        <v/>
      </c>
      <c r="G234" s="114" t="str">
        <f t="shared" si="14"/>
        <v xml:space="preserve"> </v>
      </c>
      <c r="H234" s="1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4"/>
      <c r="AD234" s="122"/>
      <c r="AE234" s="122"/>
      <c r="AF234" s="122"/>
      <c r="AG234" s="122"/>
      <c r="AH234" s="122"/>
      <c r="AI234" s="122"/>
      <c r="AJ234" s="5"/>
      <c r="AK234" s="120"/>
    </row>
    <row r="235" spans="1:37" x14ac:dyDescent="0.3">
      <c r="A235" s="121"/>
      <c r="B235" s="69"/>
      <c r="C235" s="104"/>
      <c r="D235" s="105"/>
      <c r="E235" s="106"/>
      <c r="F235" s="139" t="str">
        <f t="shared" si="13"/>
        <v/>
      </c>
      <c r="G235" s="114" t="str">
        <f t="shared" si="14"/>
        <v xml:space="preserve"> </v>
      </c>
      <c r="H235" s="1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4"/>
      <c r="AD235" s="122"/>
      <c r="AE235" s="122"/>
      <c r="AF235" s="122"/>
      <c r="AG235" s="122"/>
      <c r="AH235" s="122"/>
      <c r="AI235" s="122"/>
      <c r="AJ235" s="5"/>
      <c r="AK235" s="120"/>
    </row>
    <row r="236" spans="1:37" x14ac:dyDescent="0.3">
      <c r="A236" s="121"/>
      <c r="B236" s="69"/>
      <c r="C236" s="104"/>
      <c r="D236" s="105"/>
      <c r="E236" s="106"/>
      <c r="F236" s="139" t="str">
        <f t="shared" ref="F236:F299" si="15">IF(E236=0,"",IF(D236&gt;0,IF(D236="CASH",F235,IF(D236="UNCASHED",F235,IF(D236="DONATION",F235,F235+E236))),F235))</f>
        <v/>
      </c>
      <c r="G236" s="114" t="str">
        <f t="shared" ref="G236:G299" si="16">IF(B236=0, " ", G235+SUM(AD236:AI236))</f>
        <v xml:space="preserve"> </v>
      </c>
      <c r="H236" s="1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4"/>
      <c r="AD236" s="122"/>
      <c r="AE236" s="122"/>
      <c r="AF236" s="122"/>
      <c r="AG236" s="122"/>
      <c r="AH236" s="122"/>
      <c r="AI236" s="122"/>
      <c r="AJ236" s="5"/>
      <c r="AK236" s="120"/>
    </row>
    <row r="237" spans="1:37" x14ac:dyDescent="0.3">
      <c r="A237" s="121"/>
      <c r="B237" s="69"/>
      <c r="C237" s="104"/>
      <c r="D237" s="105"/>
      <c r="E237" s="106"/>
      <c r="F237" s="139" t="str">
        <f t="shared" si="15"/>
        <v/>
      </c>
      <c r="G237" s="114" t="str">
        <f t="shared" si="16"/>
        <v xml:space="preserve"> </v>
      </c>
      <c r="H237" s="1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4"/>
      <c r="AD237" s="122"/>
      <c r="AE237" s="122"/>
      <c r="AF237" s="122"/>
      <c r="AG237" s="122"/>
      <c r="AH237" s="122"/>
      <c r="AI237" s="122"/>
      <c r="AJ237" s="5"/>
      <c r="AK237" s="120"/>
    </row>
    <row r="238" spans="1:37" x14ac:dyDescent="0.3">
      <c r="A238" s="121"/>
      <c r="B238" s="69"/>
      <c r="C238" s="104"/>
      <c r="D238" s="105"/>
      <c r="E238" s="106"/>
      <c r="F238" s="139" t="str">
        <f t="shared" si="15"/>
        <v/>
      </c>
      <c r="G238" s="114" t="str">
        <f t="shared" si="16"/>
        <v xml:space="preserve"> </v>
      </c>
      <c r="H238" s="1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4"/>
      <c r="AD238" s="122"/>
      <c r="AE238" s="122"/>
      <c r="AF238" s="122"/>
      <c r="AG238" s="122"/>
      <c r="AH238" s="122"/>
      <c r="AI238" s="122"/>
      <c r="AJ238" s="5"/>
      <c r="AK238" s="120"/>
    </row>
    <row r="239" spans="1:37" x14ac:dyDescent="0.3">
      <c r="A239" s="121"/>
      <c r="B239" s="69"/>
      <c r="C239" s="104"/>
      <c r="D239" s="105"/>
      <c r="E239" s="106"/>
      <c r="F239" s="139" t="str">
        <f t="shared" si="15"/>
        <v/>
      </c>
      <c r="G239" s="114" t="str">
        <f t="shared" si="16"/>
        <v xml:space="preserve"> </v>
      </c>
      <c r="H239" s="1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4"/>
      <c r="AD239" s="122"/>
      <c r="AE239" s="122"/>
      <c r="AF239" s="122"/>
      <c r="AG239" s="122"/>
      <c r="AH239" s="122"/>
      <c r="AI239" s="122"/>
      <c r="AJ239" s="5"/>
      <c r="AK239" s="120"/>
    </row>
    <row r="240" spans="1:37" x14ac:dyDescent="0.3">
      <c r="A240" s="121"/>
      <c r="B240" s="69"/>
      <c r="C240" s="104"/>
      <c r="D240" s="105"/>
      <c r="E240" s="106"/>
      <c r="F240" s="139" t="str">
        <f t="shared" si="15"/>
        <v/>
      </c>
      <c r="G240" s="114" t="str">
        <f t="shared" si="16"/>
        <v xml:space="preserve"> </v>
      </c>
      <c r="H240" s="1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4"/>
      <c r="AD240" s="122"/>
      <c r="AE240" s="122"/>
      <c r="AF240" s="122"/>
      <c r="AG240" s="122"/>
      <c r="AH240" s="122"/>
      <c r="AI240" s="122"/>
      <c r="AJ240" s="5"/>
      <c r="AK240" s="120"/>
    </row>
    <row r="241" spans="1:37" x14ac:dyDescent="0.3">
      <c r="A241" s="121"/>
      <c r="B241" s="69"/>
      <c r="C241" s="104"/>
      <c r="D241" s="105"/>
      <c r="E241" s="106"/>
      <c r="F241" s="139" t="str">
        <f t="shared" si="15"/>
        <v/>
      </c>
      <c r="G241" s="114" t="str">
        <f t="shared" si="16"/>
        <v xml:space="preserve"> </v>
      </c>
      <c r="H241" s="1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4"/>
      <c r="AD241" s="122"/>
      <c r="AE241" s="122"/>
      <c r="AF241" s="122"/>
      <c r="AG241" s="122"/>
      <c r="AH241" s="122"/>
      <c r="AI241" s="122"/>
      <c r="AJ241" s="5"/>
      <c r="AK241" s="120"/>
    </row>
    <row r="242" spans="1:37" x14ac:dyDescent="0.3">
      <c r="A242" s="121"/>
      <c r="B242" s="69"/>
      <c r="C242" s="104"/>
      <c r="D242" s="105"/>
      <c r="E242" s="106"/>
      <c r="F242" s="139" t="str">
        <f t="shared" si="15"/>
        <v/>
      </c>
      <c r="G242" s="114" t="str">
        <f t="shared" si="16"/>
        <v xml:space="preserve"> </v>
      </c>
      <c r="H242" s="1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4"/>
      <c r="AD242" s="122"/>
      <c r="AE242" s="122"/>
      <c r="AF242" s="122"/>
      <c r="AG242" s="122"/>
      <c r="AH242" s="122"/>
      <c r="AI242" s="122"/>
      <c r="AJ242" s="5"/>
      <c r="AK242" s="120"/>
    </row>
    <row r="243" spans="1:37" x14ac:dyDescent="0.3">
      <c r="A243" s="121"/>
      <c r="B243" s="69"/>
      <c r="C243" s="104"/>
      <c r="D243" s="105"/>
      <c r="E243" s="106"/>
      <c r="F243" s="139" t="str">
        <f t="shared" si="15"/>
        <v/>
      </c>
      <c r="G243" s="114" t="str">
        <f t="shared" si="16"/>
        <v xml:space="preserve"> </v>
      </c>
      <c r="H243" s="1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4"/>
      <c r="AD243" s="122"/>
      <c r="AE243" s="122"/>
      <c r="AF243" s="122"/>
      <c r="AG243" s="122"/>
      <c r="AH243" s="122"/>
      <c r="AI243" s="122"/>
      <c r="AJ243" s="5"/>
      <c r="AK243" s="120"/>
    </row>
    <row r="244" spans="1:37" x14ac:dyDescent="0.3">
      <c r="A244" s="121"/>
      <c r="B244" s="69"/>
      <c r="C244" s="104"/>
      <c r="D244" s="105"/>
      <c r="E244" s="106"/>
      <c r="F244" s="139" t="str">
        <f t="shared" si="15"/>
        <v/>
      </c>
      <c r="G244" s="114" t="str">
        <f t="shared" si="16"/>
        <v xml:space="preserve"> </v>
      </c>
      <c r="H244" s="1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4"/>
      <c r="AD244" s="122"/>
      <c r="AE244" s="122"/>
      <c r="AF244" s="122"/>
      <c r="AG244" s="122"/>
      <c r="AH244" s="122"/>
      <c r="AI244" s="122"/>
      <c r="AJ244" s="5"/>
      <c r="AK244" s="120"/>
    </row>
    <row r="245" spans="1:37" x14ac:dyDescent="0.3">
      <c r="A245" s="121"/>
      <c r="B245" s="69"/>
      <c r="C245" s="104"/>
      <c r="D245" s="105"/>
      <c r="E245" s="106"/>
      <c r="F245" s="139" t="str">
        <f t="shared" si="15"/>
        <v/>
      </c>
      <c r="G245" s="114" t="str">
        <f t="shared" si="16"/>
        <v xml:space="preserve"> </v>
      </c>
      <c r="H245" s="1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4"/>
      <c r="AD245" s="122"/>
      <c r="AE245" s="122"/>
      <c r="AF245" s="122"/>
      <c r="AG245" s="122"/>
      <c r="AH245" s="122"/>
      <c r="AI245" s="122"/>
      <c r="AJ245" s="5"/>
      <c r="AK245" s="120"/>
    </row>
    <row r="246" spans="1:37" x14ac:dyDescent="0.3">
      <c r="A246" s="121"/>
      <c r="B246" s="69"/>
      <c r="C246" s="104"/>
      <c r="D246" s="105"/>
      <c r="E246" s="106"/>
      <c r="F246" s="139" t="str">
        <f t="shared" si="15"/>
        <v/>
      </c>
      <c r="G246" s="114" t="str">
        <f t="shared" si="16"/>
        <v xml:space="preserve"> </v>
      </c>
      <c r="H246" s="1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4"/>
      <c r="AD246" s="122"/>
      <c r="AE246" s="122"/>
      <c r="AF246" s="122"/>
      <c r="AG246" s="122"/>
      <c r="AH246" s="122"/>
      <c r="AI246" s="122"/>
      <c r="AJ246" s="5"/>
      <c r="AK246" s="120"/>
    </row>
    <row r="247" spans="1:37" x14ac:dyDescent="0.3">
      <c r="A247" s="121"/>
      <c r="B247" s="69"/>
      <c r="C247" s="104"/>
      <c r="D247" s="105"/>
      <c r="E247" s="106"/>
      <c r="F247" s="139" t="str">
        <f t="shared" si="15"/>
        <v/>
      </c>
      <c r="G247" s="114" t="str">
        <f t="shared" si="16"/>
        <v xml:space="preserve"> </v>
      </c>
      <c r="H247" s="1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4"/>
      <c r="AD247" s="122"/>
      <c r="AE247" s="122"/>
      <c r="AF247" s="122"/>
      <c r="AG247" s="122"/>
      <c r="AH247" s="122"/>
      <c r="AI247" s="122"/>
      <c r="AJ247" s="5"/>
      <c r="AK247" s="120"/>
    </row>
    <row r="248" spans="1:37" x14ac:dyDescent="0.3">
      <c r="A248" s="121"/>
      <c r="B248" s="69"/>
      <c r="C248" s="104"/>
      <c r="D248" s="105"/>
      <c r="E248" s="106"/>
      <c r="F248" s="139" t="str">
        <f t="shared" si="15"/>
        <v/>
      </c>
      <c r="G248" s="114" t="str">
        <f t="shared" si="16"/>
        <v xml:space="preserve"> </v>
      </c>
      <c r="H248" s="1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4"/>
      <c r="AD248" s="122"/>
      <c r="AE248" s="122"/>
      <c r="AF248" s="122"/>
      <c r="AG248" s="122"/>
      <c r="AH248" s="122"/>
      <c r="AI248" s="122"/>
      <c r="AJ248" s="5"/>
      <c r="AK248" s="120"/>
    </row>
    <row r="249" spans="1:37" x14ac:dyDescent="0.3">
      <c r="A249" s="121"/>
      <c r="B249" s="69"/>
      <c r="C249" s="104"/>
      <c r="D249" s="105"/>
      <c r="E249" s="106"/>
      <c r="F249" s="139" t="str">
        <f t="shared" si="15"/>
        <v/>
      </c>
      <c r="G249" s="114" t="str">
        <f t="shared" si="16"/>
        <v xml:space="preserve"> </v>
      </c>
      <c r="H249" s="1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4"/>
      <c r="AD249" s="122"/>
      <c r="AE249" s="122"/>
      <c r="AF249" s="122"/>
      <c r="AG249" s="122"/>
      <c r="AH249" s="122"/>
      <c r="AI249" s="122"/>
      <c r="AJ249" s="5"/>
      <c r="AK249" s="120"/>
    </row>
    <row r="250" spans="1:37" x14ac:dyDescent="0.3">
      <c r="A250" s="121"/>
      <c r="B250" s="69"/>
      <c r="C250" s="104"/>
      <c r="D250" s="105"/>
      <c r="E250" s="106"/>
      <c r="F250" s="139" t="str">
        <f t="shared" si="15"/>
        <v/>
      </c>
      <c r="G250" s="114" t="str">
        <f t="shared" si="16"/>
        <v xml:space="preserve"> </v>
      </c>
      <c r="H250" s="1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4"/>
      <c r="AD250" s="122"/>
      <c r="AE250" s="122"/>
      <c r="AF250" s="122"/>
      <c r="AG250" s="122"/>
      <c r="AH250" s="122"/>
      <c r="AI250" s="122"/>
      <c r="AJ250" s="5"/>
      <c r="AK250" s="120"/>
    </row>
    <row r="251" spans="1:37" x14ac:dyDescent="0.3">
      <c r="A251" s="121"/>
      <c r="B251" s="69"/>
      <c r="C251" s="104"/>
      <c r="D251" s="105"/>
      <c r="E251" s="106"/>
      <c r="F251" s="139" t="str">
        <f t="shared" si="15"/>
        <v/>
      </c>
      <c r="G251" s="114" t="str">
        <f t="shared" si="16"/>
        <v xml:space="preserve"> </v>
      </c>
      <c r="H251" s="1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4"/>
      <c r="AD251" s="122"/>
      <c r="AE251" s="122"/>
      <c r="AF251" s="122"/>
      <c r="AG251" s="122"/>
      <c r="AH251" s="122"/>
      <c r="AI251" s="122"/>
      <c r="AJ251" s="5"/>
      <c r="AK251" s="120"/>
    </row>
    <row r="252" spans="1:37" x14ac:dyDescent="0.3">
      <c r="A252" s="121"/>
      <c r="B252" s="69"/>
      <c r="C252" s="104"/>
      <c r="D252" s="105"/>
      <c r="E252" s="106"/>
      <c r="F252" s="139" t="str">
        <f t="shared" si="15"/>
        <v/>
      </c>
      <c r="G252" s="114" t="str">
        <f t="shared" si="16"/>
        <v xml:space="preserve"> </v>
      </c>
      <c r="H252" s="1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4"/>
      <c r="AD252" s="122"/>
      <c r="AE252" s="122"/>
      <c r="AF252" s="122"/>
      <c r="AG252" s="122"/>
      <c r="AH252" s="122"/>
      <c r="AI252" s="122"/>
      <c r="AJ252" s="5"/>
      <c r="AK252" s="120"/>
    </row>
    <row r="253" spans="1:37" x14ac:dyDescent="0.3">
      <c r="A253" s="121"/>
      <c r="B253" s="69"/>
      <c r="C253" s="104"/>
      <c r="D253" s="105"/>
      <c r="E253" s="106"/>
      <c r="F253" s="139" t="str">
        <f t="shared" si="15"/>
        <v/>
      </c>
      <c r="G253" s="114" t="str">
        <f t="shared" si="16"/>
        <v xml:space="preserve"> </v>
      </c>
      <c r="H253" s="1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4"/>
      <c r="AD253" s="122"/>
      <c r="AE253" s="122"/>
      <c r="AF253" s="122"/>
      <c r="AG253" s="122"/>
      <c r="AH253" s="122"/>
      <c r="AI253" s="122"/>
      <c r="AJ253" s="5"/>
      <c r="AK253" s="120"/>
    </row>
    <row r="254" spans="1:37" x14ac:dyDescent="0.3">
      <c r="A254" s="121"/>
      <c r="B254" s="69"/>
      <c r="C254" s="104"/>
      <c r="D254" s="105"/>
      <c r="E254" s="106"/>
      <c r="F254" s="139" t="str">
        <f t="shared" si="15"/>
        <v/>
      </c>
      <c r="G254" s="114" t="str">
        <f t="shared" si="16"/>
        <v xml:space="preserve"> </v>
      </c>
      <c r="H254" s="1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4"/>
      <c r="AD254" s="122"/>
      <c r="AE254" s="122"/>
      <c r="AF254" s="122"/>
      <c r="AG254" s="122"/>
      <c r="AH254" s="122"/>
      <c r="AI254" s="122"/>
      <c r="AJ254" s="5"/>
      <c r="AK254" s="120"/>
    </row>
    <row r="255" spans="1:37" x14ac:dyDescent="0.3">
      <c r="A255" s="121"/>
      <c r="B255" s="69"/>
      <c r="C255" s="104"/>
      <c r="D255" s="105"/>
      <c r="E255" s="106"/>
      <c r="F255" s="139" t="str">
        <f t="shared" si="15"/>
        <v/>
      </c>
      <c r="G255" s="114" t="str">
        <f t="shared" si="16"/>
        <v xml:space="preserve"> </v>
      </c>
      <c r="H255" s="1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4"/>
      <c r="AD255" s="122"/>
      <c r="AE255" s="122"/>
      <c r="AF255" s="122"/>
      <c r="AG255" s="122"/>
      <c r="AH255" s="122"/>
      <c r="AI255" s="122"/>
      <c r="AJ255" s="5"/>
      <c r="AK255" s="120"/>
    </row>
    <row r="256" spans="1:37" x14ac:dyDescent="0.3">
      <c r="A256" s="121"/>
      <c r="B256" s="69"/>
      <c r="C256" s="104"/>
      <c r="D256" s="105"/>
      <c r="E256" s="106"/>
      <c r="F256" s="139" t="str">
        <f t="shared" si="15"/>
        <v/>
      </c>
      <c r="G256" s="114" t="str">
        <f t="shared" si="16"/>
        <v xml:space="preserve"> </v>
      </c>
      <c r="H256" s="1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4"/>
      <c r="AD256" s="122"/>
      <c r="AE256" s="122"/>
      <c r="AF256" s="122"/>
      <c r="AG256" s="122"/>
      <c r="AH256" s="122"/>
      <c r="AI256" s="122"/>
      <c r="AJ256" s="5"/>
      <c r="AK256" s="120"/>
    </row>
    <row r="257" spans="1:37" x14ac:dyDescent="0.3">
      <c r="A257" s="121"/>
      <c r="B257" s="69"/>
      <c r="C257" s="104"/>
      <c r="D257" s="105"/>
      <c r="E257" s="106"/>
      <c r="F257" s="139" t="str">
        <f t="shared" si="15"/>
        <v/>
      </c>
      <c r="G257" s="114" t="str">
        <f t="shared" si="16"/>
        <v xml:space="preserve"> </v>
      </c>
      <c r="H257" s="1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4"/>
      <c r="AD257" s="122"/>
      <c r="AE257" s="122"/>
      <c r="AF257" s="122"/>
      <c r="AG257" s="122"/>
      <c r="AH257" s="122"/>
      <c r="AI257" s="122"/>
      <c r="AJ257" s="5"/>
      <c r="AK257" s="120"/>
    </row>
    <row r="258" spans="1:37" x14ac:dyDescent="0.3">
      <c r="A258" s="121"/>
      <c r="B258" s="69"/>
      <c r="C258" s="104"/>
      <c r="D258" s="105"/>
      <c r="E258" s="106"/>
      <c r="F258" s="139" t="str">
        <f t="shared" si="15"/>
        <v/>
      </c>
      <c r="G258" s="114" t="str">
        <f t="shared" si="16"/>
        <v xml:space="preserve"> </v>
      </c>
      <c r="H258" s="1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4"/>
      <c r="AD258" s="122"/>
      <c r="AE258" s="122"/>
      <c r="AF258" s="122"/>
      <c r="AG258" s="122"/>
      <c r="AH258" s="122"/>
      <c r="AI258" s="122"/>
      <c r="AJ258" s="5"/>
      <c r="AK258" s="120"/>
    </row>
    <row r="259" spans="1:37" x14ac:dyDescent="0.3">
      <c r="A259" s="121"/>
      <c r="B259" s="69"/>
      <c r="C259" s="104"/>
      <c r="D259" s="105"/>
      <c r="E259" s="106"/>
      <c r="F259" s="139" t="str">
        <f t="shared" si="15"/>
        <v/>
      </c>
      <c r="G259" s="114" t="str">
        <f t="shared" si="16"/>
        <v xml:space="preserve"> </v>
      </c>
      <c r="H259" s="1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4"/>
      <c r="AD259" s="122"/>
      <c r="AE259" s="122"/>
      <c r="AF259" s="122"/>
      <c r="AG259" s="122"/>
      <c r="AH259" s="122"/>
      <c r="AI259" s="122"/>
      <c r="AJ259" s="5"/>
      <c r="AK259" s="120"/>
    </row>
    <row r="260" spans="1:37" x14ac:dyDescent="0.3">
      <c r="A260" s="121"/>
      <c r="B260" s="69"/>
      <c r="C260" s="104"/>
      <c r="D260" s="105"/>
      <c r="E260" s="106"/>
      <c r="F260" s="139" t="str">
        <f t="shared" si="15"/>
        <v/>
      </c>
      <c r="G260" s="114" t="str">
        <f t="shared" si="16"/>
        <v xml:space="preserve"> </v>
      </c>
      <c r="H260" s="1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4"/>
      <c r="AD260" s="122"/>
      <c r="AE260" s="122"/>
      <c r="AF260" s="122"/>
      <c r="AG260" s="122"/>
      <c r="AH260" s="122"/>
      <c r="AI260" s="122"/>
      <c r="AJ260" s="5"/>
      <c r="AK260" s="120"/>
    </row>
    <row r="261" spans="1:37" x14ac:dyDescent="0.3">
      <c r="A261" s="121"/>
      <c r="B261" s="69"/>
      <c r="C261" s="104"/>
      <c r="D261" s="105"/>
      <c r="E261" s="106"/>
      <c r="F261" s="139" t="str">
        <f t="shared" si="15"/>
        <v/>
      </c>
      <c r="G261" s="114" t="str">
        <f t="shared" si="16"/>
        <v xml:space="preserve"> </v>
      </c>
      <c r="H261" s="1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4"/>
      <c r="AD261" s="122"/>
      <c r="AE261" s="122"/>
      <c r="AF261" s="122"/>
      <c r="AG261" s="122"/>
      <c r="AH261" s="122"/>
      <c r="AI261" s="122"/>
      <c r="AJ261" s="5"/>
      <c r="AK261" s="120"/>
    </row>
    <row r="262" spans="1:37" x14ac:dyDescent="0.3">
      <c r="A262" s="121"/>
      <c r="B262" s="69"/>
      <c r="C262" s="104"/>
      <c r="D262" s="105"/>
      <c r="E262" s="106"/>
      <c r="F262" s="139" t="str">
        <f t="shared" si="15"/>
        <v/>
      </c>
      <c r="G262" s="114" t="str">
        <f t="shared" si="16"/>
        <v xml:space="preserve"> </v>
      </c>
      <c r="H262" s="1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4"/>
      <c r="AD262" s="122"/>
      <c r="AE262" s="122"/>
      <c r="AF262" s="122"/>
      <c r="AG262" s="122"/>
      <c r="AH262" s="122"/>
      <c r="AI262" s="122"/>
      <c r="AJ262" s="5"/>
      <c r="AK262" s="120"/>
    </row>
    <row r="263" spans="1:37" x14ac:dyDescent="0.3">
      <c r="A263" s="121"/>
      <c r="B263" s="69"/>
      <c r="C263" s="104"/>
      <c r="D263" s="105"/>
      <c r="E263" s="106"/>
      <c r="F263" s="139" t="str">
        <f t="shared" si="15"/>
        <v/>
      </c>
      <c r="G263" s="114" t="str">
        <f t="shared" si="16"/>
        <v xml:space="preserve"> </v>
      </c>
      <c r="H263" s="1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4"/>
      <c r="AD263" s="122"/>
      <c r="AE263" s="122"/>
      <c r="AF263" s="122"/>
      <c r="AG263" s="122"/>
      <c r="AH263" s="122"/>
      <c r="AI263" s="122"/>
      <c r="AJ263" s="5"/>
      <c r="AK263" s="120"/>
    </row>
    <row r="264" spans="1:37" x14ac:dyDescent="0.3">
      <c r="A264" s="121"/>
      <c r="B264" s="69"/>
      <c r="C264" s="104"/>
      <c r="D264" s="105"/>
      <c r="E264" s="106"/>
      <c r="F264" s="139" t="str">
        <f t="shared" si="15"/>
        <v/>
      </c>
      <c r="G264" s="114" t="str">
        <f t="shared" si="16"/>
        <v xml:space="preserve"> </v>
      </c>
      <c r="H264" s="1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4"/>
      <c r="AD264" s="122"/>
      <c r="AE264" s="122"/>
      <c r="AF264" s="122"/>
      <c r="AG264" s="122"/>
      <c r="AH264" s="122"/>
      <c r="AI264" s="122"/>
      <c r="AJ264" s="5"/>
      <c r="AK264" s="120"/>
    </row>
    <row r="265" spans="1:37" x14ac:dyDescent="0.3">
      <c r="A265" s="121"/>
      <c r="B265" s="69"/>
      <c r="C265" s="104"/>
      <c r="D265" s="105"/>
      <c r="E265" s="106"/>
      <c r="F265" s="139" t="str">
        <f t="shared" si="15"/>
        <v/>
      </c>
      <c r="G265" s="114" t="str">
        <f t="shared" si="16"/>
        <v xml:space="preserve"> </v>
      </c>
      <c r="H265" s="1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4"/>
      <c r="AD265" s="122"/>
      <c r="AE265" s="122"/>
      <c r="AF265" s="122"/>
      <c r="AG265" s="122"/>
      <c r="AH265" s="122"/>
      <c r="AI265" s="122"/>
      <c r="AJ265" s="5"/>
      <c r="AK265" s="120"/>
    </row>
    <row r="266" spans="1:37" x14ac:dyDescent="0.3">
      <c r="A266" s="121"/>
      <c r="B266" s="69"/>
      <c r="C266" s="104"/>
      <c r="D266" s="105"/>
      <c r="E266" s="106"/>
      <c r="F266" s="139" t="str">
        <f t="shared" si="15"/>
        <v/>
      </c>
      <c r="G266" s="114" t="str">
        <f t="shared" si="16"/>
        <v xml:space="preserve"> </v>
      </c>
      <c r="H266" s="1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4"/>
      <c r="AD266" s="122"/>
      <c r="AE266" s="122"/>
      <c r="AF266" s="122"/>
      <c r="AG266" s="122"/>
      <c r="AH266" s="122"/>
      <c r="AI266" s="122"/>
      <c r="AJ266" s="5"/>
      <c r="AK266" s="120"/>
    </row>
    <row r="267" spans="1:37" x14ac:dyDescent="0.3">
      <c r="A267" s="121"/>
      <c r="B267" s="69"/>
      <c r="C267" s="104"/>
      <c r="D267" s="105"/>
      <c r="E267" s="106"/>
      <c r="F267" s="139" t="str">
        <f t="shared" si="15"/>
        <v/>
      </c>
      <c r="G267" s="114" t="str">
        <f t="shared" si="16"/>
        <v xml:space="preserve"> </v>
      </c>
      <c r="H267" s="1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4"/>
      <c r="AD267" s="122"/>
      <c r="AE267" s="122"/>
      <c r="AF267" s="122"/>
      <c r="AG267" s="122"/>
      <c r="AH267" s="122"/>
      <c r="AI267" s="122"/>
      <c r="AJ267" s="5"/>
      <c r="AK267" s="120"/>
    </row>
    <row r="268" spans="1:37" x14ac:dyDescent="0.3">
      <c r="A268" s="121"/>
      <c r="B268" s="69"/>
      <c r="C268" s="104"/>
      <c r="D268" s="105"/>
      <c r="E268" s="106"/>
      <c r="F268" s="139" t="str">
        <f t="shared" si="15"/>
        <v/>
      </c>
      <c r="G268" s="114" t="str">
        <f t="shared" si="16"/>
        <v xml:space="preserve"> </v>
      </c>
      <c r="H268" s="1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4"/>
      <c r="AD268" s="122"/>
      <c r="AE268" s="122"/>
      <c r="AF268" s="122"/>
      <c r="AG268" s="122"/>
      <c r="AH268" s="122"/>
      <c r="AI268" s="122"/>
      <c r="AJ268" s="5"/>
      <c r="AK268" s="120"/>
    </row>
    <row r="269" spans="1:37" x14ac:dyDescent="0.3">
      <c r="A269" s="121"/>
      <c r="B269" s="69"/>
      <c r="C269" s="104"/>
      <c r="D269" s="105"/>
      <c r="E269" s="106"/>
      <c r="F269" s="139" t="str">
        <f t="shared" si="15"/>
        <v/>
      </c>
      <c r="G269" s="114" t="str">
        <f t="shared" si="16"/>
        <v xml:space="preserve"> </v>
      </c>
      <c r="H269" s="1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4"/>
      <c r="AD269" s="122"/>
      <c r="AE269" s="122"/>
      <c r="AF269" s="122"/>
      <c r="AG269" s="122"/>
      <c r="AH269" s="122"/>
      <c r="AI269" s="122"/>
      <c r="AJ269" s="5"/>
      <c r="AK269" s="120"/>
    </row>
    <row r="270" spans="1:37" x14ac:dyDescent="0.3">
      <c r="A270" s="121"/>
      <c r="B270" s="69"/>
      <c r="C270" s="104"/>
      <c r="D270" s="105"/>
      <c r="E270" s="106"/>
      <c r="F270" s="139" t="str">
        <f t="shared" si="15"/>
        <v/>
      </c>
      <c r="G270" s="114" t="str">
        <f t="shared" si="16"/>
        <v xml:space="preserve"> </v>
      </c>
      <c r="H270" s="1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4"/>
      <c r="AD270" s="122"/>
      <c r="AE270" s="122"/>
      <c r="AF270" s="122"/>
      <c r="AG270" s="122"/>
      <c r="AH270" s="122"/>
      <c r="AI270" s="122"/>
      <c r="AJ270" s="5"/>
      <c r="AK270" s="120"/>
    </row>
    <row r="271" spans="1:37" x14ac:dyDescent="0.3">
      <c r="A271" s="121"/>
      <c r="B271" s="69"/>
      <c r="C271" s="104"/>
      <c r="D271" s="105"/>
      <c r="E271" s="106"/>
      <c r="F271" s="139" t="str">
        <f t="shared" si="15"/>
        <v/>
      </c>
      <c r="G271" s="114" t="str">
        <f t="shared" si="16"/>
        <v xml:space="preserve"> </v>
      </c>
      <c r="H271" s="1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4"/>
      <c r="AD271" s="122"/>
      <c r="AE271" s="122"/>
      <c r="AF271" s="122"/>
      <c r="AG271" s="122"/>
      <c r="AH271" s="122"/>
      <c r="AI271" s="122"/>
      <c r="AJ271" s="5"/>
      <c r="AK271" s="120"/>
    </row>
    <row r="272" spans="1:37" x14ac:dyDescent="0.3">
      <c r="A272" s="121"/>
      <c r="B272" s="69"/>
      <c r="C272" s="104"/>
      <c r="D272" s="105"/>
      <c r="E272" s="106"/>
      <c r="F272" s="139" t="str">
        <f t="shared" si="15"/>
        <v/>
      </c>
      <c r="G272" s="114" t="str">
        <f t="shared" si="16"/>
        <v xml:space="preserve"> </v>
      </c>
      <c r="H272" s="1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4"/>
      <c r="AD272" s="122"/>
      <c r="AE272" s="122"/>
      <c r="AF272" s="122"/>
      <c r="AG272" s="122"/>
      <c r="AH272" s="122"/>
      <c r="AI272" s="122"/>
      <c r="AJ272" s="5"/>
      <c r="AK272" s="120"/>
    </row>
    <row r="273" spans="1:37" x14ac:dyDescent="0.3">
      <c r="A273" s="121"/>
      <c r="B273" s="69"/>
      <c r="C273" s="104"/>
      <c r="D273" s="105"/>
      <c r="E273" s="106"/>
      <c r="F273" s="139" t="str">
        <f t="shared" si="15"/>
        <v/>
      </c>
      <c r="G273" s="114" t="str">
        <f t="shared" si="16"/>
        <v xml:space="preserve"> </v>
      </c>
      <c r="H273" s="1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4"/>
      <c r="AD273" s="122"/>
      <c r="AE273" s="122"/>
      <c r="AF273" s="122"/>
      <c r="AG273" s="122"/>
      <c r="AH273" s="122"/>
      <c r="AI273" s="122"/>
      <c r="AJ273" s="5"/>
      <c r="AK273" s="120"/>
    </row>
    <row r="274" spans="1:37" x14ac:dyDescent="0.3">
      <c r="A274" s="121"/>
      <c r="B274" s="69"/>
      <c r="C274" s="104"/>
      <c r="D274" s="105"/>
      <c r="E274" s="106"/>
      <c r="F274" s="139" t="str">
        <f t="shared" si="15"/>
        <v/>
      </c>
      <c r="G274" s="114" t="str">
        <f t="shared" si="16"/>
        <v xml:space="preserve"> </v>
      </c>
      <c r="H274" s="1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4"/>
      <c r="AD274" s="122"/>
      <c r="AE274" s="122"/>
      <c r="AF274" s="122"/>
      <c r="AG274" s="122"/>
      <c r="AH274" s="122"/>
      <c r="AI274" s="122"/>
      <c r="AJ274" s="5"/>
      <c r="AK274" s="120"/>
    </row>
    <row r="275" spans="1:37" x14ac:dyDescent="0.3">
      <c r="A275" s="121"/>
      <c r="B275" s="69"/>
      <c r="C275" s="104"/>
      <c r="D275" s="105"/>
      <c r="E275" s="106"/>
      <c r="F275" s="139" t="str">
        <f t="shared" si="15"/>
        <v/>
      </c>
      <c r="G275" s="114" t="str">
        <f t="shared" si="16"/>
        <v xml:space="preserve"> </v>
      </c>
      <c r="H275" s="1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4"/>
      <c r="AD275" s="122"/>
      <c r="AE275" s="122"/>
      <c r="AF275" s="122"/>
      <c r="AG275" s="122"/>
      <c r="AH275" s="122"/>
      <c r="AI275" s="122"/>
      <c r="AJ275" s="5"/>
      <c r="AK275" s="120"/>
    </row>
    <row r="276" spans="1:37" x14ac:dyDescent="0.3">
      <c r="A276" s="121"/>
      <c r="B276" s="69"/>
      <c r="C276" s="104"/>
      <c r="D276" s="105"/>
      <c r="E276" s="106"/>
      <c r="F276" s="139" t="str">
        <f t="shared" si="15"/>
        <v/>
      </c>
      <c r="G276" s="114" t="str">
        <f t="shared" si="16"/>
        <v xml:space="preserve"> </v>
      </c>
      <c r="H276" s="1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4"/>
      <c r="AD276" s="122"/>
      <c r="AE276" s="122"/>
      <c r="AF276" s="122"/>
      <c r="AG276" s="122"/>
      <c r="AH276" s="122"/>
      <c r="AI276" s="122"/>
      <c r="AJ276" s="5"/>
      <c r="AK276" s="120"/>
    </row>
    <row r="277" spans="1:37" x14ac:dyDescent="0.3">
      <c r="A277" s="121"/>
      <c r="B277" s="69"/>
      <c r="C277" s="104"/>
      <c r="D277" s="105"/>
      <c r="E277" s="106"/>
      <c r="F277" s="139" t="str">
        <f t="shared" si="15"/>
        <v/>
      </c>
      <c r="G277" s="114" t="str">
        <f t="shared" si="16"/>
        <v xml:space="preserve"> </v>
      </c>
      <c r="H277" s="1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4"/>
      <c r="AD277" s="122"/>
      <c r="AE277" s="122"/>
      <c r="AF277" s="122"/>
      <c r="AG277" s="122"/>
      <c r="AH277" s="122"/>
      <c r="AI277" s="122"/>
      <c r="AJ277" s="5"/>
      <c r="AK277" s="120"/>
    </row>
    <row r="278" spans="1:37" x14ac:dyDescent="0.3">
      <c r="A278" s="121"/>
      <c r="B278" s="69"/>
      <c r="C278" s="104"/>
      <c r="D278" s="105"/>
      <c r="E278" s="106"/>
      <c r="F278" s="139" t="str">
        <f t="shared" si="15"/>
        <v/>
      </c>
      <c r="G278" s="114" t="str">
        <f t="shared" si="16"/>
        <v xml:space="preserve"> </v>
      </c>
      <c r="H278" s="1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4"/>
      <c r="AD278" s="122"/>
      <c r="AE278" s="122"/>
      <c r="AF278" s="122"/>
      <c r="AG278" s="122"/>
      <c r="AH278" s="122"/>
      <c r="AI278" s="122"/>
      <c r="AJ278" s="5"/>
      <c r="AK278" s="120"/>
    </row>
    <row r="279" spans="1:37" x14ac:dyDescent="0.3">
      <c r="A279" s="121"/>
      <c r="B279" s="69"/>
      <c r="C279" s="104"/>
      <c r="D279" s="105"/>
      <c r="E279" s="106"/>
      <c r="F279" s="139" t="str">
        <f t="shared" si="15"/>
        <v/>
      </c>
      <c r="G279" s="114" t="str">
        <f t="shared" si="16"/>
        <v xml:space="preserve"> </v>
      </c>
      <c r="H279" s="1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4"/>
      <c r="AD279" s="122"/>
      <c r="AE279" s="122"/>
      <c r="AF279" s="122"/>
      <c r="AG279" s="122"/>
      <c r="AH279" s="122"/>
      <c r="AI279" s="122"/>
      <c r="AJ279" s="5"/>
      <c r="AK279" s="120"/>
    </row>
    <row r="280" spans="1:37" x14ac:dyDescent="0.3">
      <c r="A280" s="121"/>
      <c r="B280" s="69"/>
      <c r="C280" s="104"/>
      <c r="D280" s="105"/>
      <c r="E280" s="106"/>
      <c r="F280" s="139" t="str">
        <f t="shared" si="15"/>
        <v/>
      </c>
      <c r="G280" s="114" t="str">
        <f t="shared" si="16"/>
        <v xml:space="preserve"> </v>
      </c>
      <c r="H280" s="1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4"/>
      <c r="AD280" s="122"/>
      <c r="AE280" s="122"/>
      <c r="AF280" s="122"/>
      <c r="AG280" s="122"/>
      <c r="AH280" s="122"/>
      <c r="AI280" s="122"/>
      <c r="AJ280" s="5"/>
      <c r="AK280" s="120"/>
    </row>
    <row r="281" spans="1:37" x14ac:dyDescent="0.3">
      <c r="A281" s="121"/>
      <c r="B281" s="69"/>
      <c r="C281" s="104"/>
      <c r="D281" s="105"/>
      <c r="E281" s="106"/>
      <c r="F281" s="139" t="str">
        <f t="shared" si="15"/>
        <v/>
      </c>
      <c r="G281" s="114" t="str">
        <f t="shared" si="16"/>
        <v xml:space="preserve"> </v>
      </c>
      <c r="H281" s="1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4"/>
      <c r="AD281" s="122"/>
      <c r="AE281" s="122"/>
      <c r="AF281" s="122"/>
      <c r="AG281" s="122"/>
      <c r="AH281" s="122"/>
      <c r="AI281" s="122"/>
      <c r="AJ281" s="5"/>
      <c r="AK281" s="120"/>
    </row>
    <row r="282" spans="1:37" x14ac:dyDescent="0.3">
      <c r="A282" s="121"/>
      <c r="B282" s="69"/>
      <c r="C282" s="104"/>
      <c r="D282" s="105"/>
      <c r="E282" s="106"/>
      <c r="F282" s="139" t="str">
        <f t="shared" si="15"/>
        <v/>
      </c>
      <c r="G282" s="114" t="str">
        <f t="shared" si="16"/>
        <v xml:space="preserve"> </v>
      </c>
      <c r="H282" s="1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4"/>
      <c r="AD282" s="122"/>
      <c r="AE282" s="122"/>
      <c r="AF282" s="122"/>
      <c r="AG282" s="122"/>
      <c r="AH282" s="122"/>
      <c r="AI282" s="122"/>
      <c r="AJ282" s="5"/>
      <c r="AK282" s="120"/>
    </row>
    <row r="283" spans="1:37" x14ac:dyDescent="0.3">
      <c r="A283" s="121"/>
      <c r="B283" s="69"/>
      <c r="C283" s="104"/>
      <c r="D283" s="105"/>
      <c r="E283" s="106"/>
      <c r="F283" s="139" t="str">
        <f t="shared" si="15"/>
        <v/>
      </c>
      <c r="G283" s="114" t="str">
        <f t="shared" si="16"/>
        <v xml:space="preserve"> </v>
      </c>
      <c r="H283" s="1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4"/>
      <c r="AD283" s="122"/>
      <c r="AE283" s="122"/>
      <c r="AF283" s="122"/>
      <c r="AG283" s="122"/>
      <c r="AH283" s="122"/>
      <c r="AI283" s="122"/>
      <c r="AJ283" s="5"/>
      <c r="AK283" s="120"/>
    </row>
    <row r="284" spans="1:37" x14ac:dyDescent="0.3">
      <c r="A284" s="121"/>
      <c r="B284" s="69"/>
      <c r="C284" s="104"/>
      <c r="D284" s="105"/>
      <c r="E284" s="106"/>
      <c r="F284" s="139" t="str">
        <f t="shared" si="15"/>
        <v/>
      </c>
      <c r="G284" s="114" t="str">
        <f t="shared" si="16"/>
        <v xml:space="preserve"> </v>
      </c>
      <c r="H284" s="1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4"/>
      <c r="AD284" s="122"/>
      <c r="AE284" s="122"/>
      <c r="AF284" s="122"/>
      <c r="AG284" s="122"/>
      <c r="AH284" s="122"/>
      <c r="AI284" s="122"/>
      <c r="AJ284" s="5"/>
      <c r="AK284" s="120"/>
    </row>
    <row r="285" spans="1:37" x14ac:dyDescent="0.3">
      <c r="A285" s="121"/>
      <c r="B285" s="69"/>
      <c r="C285" s="104"/>
      <c r="D285" s="105"/>
      <c r="E285" s="106"/>
      <c r="F285" s="139" t="str">
        <f t="shared" si="15"/>
        <v/>
      </c>
      <c r="G285" s="114" t="str">
        <f t="shared" si="16"/>
        <v xml:space="preserve"> </v>
      </c>
      <c r="H285" s="1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4"/>
      <c r="AD285" s="122"/>
      <c r="AE285" s="122"/>
      <c r="AF285" s="122"/>
      <c r="AG285" s="122"/>
      <c r="AH285" s="122"/>
      <c r="AI285" s="122"/>
      <c r="AJ285" s="5"/>
      <c r="AK285" s="120"/>
    </row>
    <row r="286" spans="1:37" x14ac:dyDescent="0.3">
      <c r="A286" s="121"/>
      <c r="B286" s="69"/>
      <c r="C286" s="104"/>
      <c r="D286" s="105"/>
      <c r="E286" s="106"/>
      <c r="F286" s="139" t="str">
        <f t="shared" si="15"/>
        <v/>
      </c>
      <c r="G286" s="114" t="str">
        <f t="shared" si="16"/>
        <v xml:space="preserve"> </v>
      </c>
      <c r="H286" s="1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4"/>
      <c r="AD286" s="122"/>
      <c r="AE286" s="122"/>
      <c r="AF286" s="122"/>
      <c r="AG286" s="122"/>
      <c r="AH286" s="122"/>
      <c r="AI286" s="122"/>
      <c r="AJ286" s="5"/>
      <c r="AK286" s="120"/>
    </row>
    <row r="287" spans="1:37" x14ac:dyDescent="0.3">
      <c r="A287" s="121"/>
      <c r="B287" s="69"/>
      <c r="C287" s="104"/>
      <c r="D287" s="105"/>
      <c r="E287" s="106"/>
      <c r="F287" s="139" t="str">
        <f t="shared" si="15"/>
        <v/>
      </c>
      <c r="G287" s="114" t="str">
        <f t="shared" si="16"/>
        <v xml:space="preserve"> </v>
      </c>
      <c r="H287" s="1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4"/>
      <c r="AD287" s="122"/>
      <c r="AE287" s="122"/>
      <c r="AF287" s="122"/>
      <c r="AG287" s="122"/>
      <c r="AH287" s="122"/>
      <c r="AI287" s="122"/>
      <c r="AJ287" s="5"/>
      <c r="AK287" s="120"/>
    </row>
    <row r="288" spans="1:37" x14ac:dyDescent="0.3">
      <c r="A288" s="121"/>
      <c r="B288" s="69"/>
      <c r="C288" s="104"/>
      <c r="D288" s="105"/>
      <c r="E288" s="106"/>
      <c r="F288" s="139" t="str">
        <f t="shared" si="15"/>
        <v/>
      </c>
      <c r="G288" s="114" t="str">
        <f t="shared" si="16"/>
        <v xml:space="preserve"> </v>
      </c>
      <c r="H288" s="1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4"/>
      <c r="AD288" s="122"/>
      <c r="AE288" s="122"/>
      <c r="AF288" s="122"/>
      <c r="AG288" s="122"/>
      <c r="AH288" s="122"/>
      <c r="AI288" s="122"/>
      <c r="AJ288" s="5"/>
      <c r="AK288" s="120"/>
    </row>
    <row r="289" spans="1:37" x14ac:dyDescent="0.3">
      <c r="A289" s="121"/>
      <c r="B289" s="69"/>
      <c r="C289" s="104"/>
      <c r="D289" s="105"/>
      <c r="E289" s="106"/>
      <c r="F289" s="139" t="str">
        <f t="shared" si="15"/>
        <v/>
      </c>
      <c r="G289" s="114" t="str">
        <f t="shared" si="16"/>
        <v xml:space="preserve"> </v>
      </c>
      <c r="H289" s="1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4"/>
      <c r="AD289" s="122"/>
      <c r="AE289" s="122"/>
      <c r="AF289" s="122"/>
      <c r="AG289" s="122"/>
      <c r="AH289" s="122"/>
      <c r="AI289" s="122"/>
      <c r="AJ289" s="5"/>
      <c r="AK289" s="120"/>
    </row>
    <row r="290" spans="1:37" x14ac:dyDescent="0.3">
      <c r="A290" s="121"/>
      <c r="B290" s="69"/>
      <c r="C290" s="104"/>
      <c r="D290" s="105"/>
      <c r="E290" s="106"/>
      <c r="F290" s="139" t="str">
        <f t="shared" si="15"/>
        <v/>
      </c>
      <c r="G290" s="114" t="str">
        <f t="shared" si="16"/>
        <v xml:space="preserve"> </v>
      </c>
      <c r="H290" s="1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4"/>
      <c r="AD290" s="122"/>
      <c r="AE290" s="122"/>
      <c r="AF290" s="122"/>
      <c r="AG290" s="122"/>
      <c r="AH290" s="122"/>
      <c r="AI290" s="122"/>
      <c r="AJ290" s="5"/>
      <c r="AK290" s="120"/>
    </row>
    <row r="291" spans="1:37" x14ac:dyDescent="0.3">
      <c r="A291" s="121"/>
      <c r="B291" s="69"/>
      <c r="C291" s="104"/>
      <c r="D291" s="105"/>
      <c r="E291" s="106"/>
      <c r="F291" s="139" t="str">
        <f t="shared" si="15"/>
        <v/>
      </c>
      <c r="G291" s="114" t="str">
        <f t="shared" si="16"/>
        <v xml:space="preserve"> </v>
      </c>
      <c r="H291" s="1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4"/>
      <c r="AD291" s="122"/>
      <c r="AE291" s="122"/>
      <c r="AF291" s="122"/>
      <c r="AG291" s="122"/>
      <c r="AH291" s="122"/>
      <c r="AI291" s="122"/>
      <c r="AJ291" s="5"/>
      <c r="AK291" s="120"/>
    </row>
    <row r="292" spans="1:37" x14ac:dyDescent="0.3">
      <c r="A292" s="121"/>
      <c r="B292" s="69"/>
      <c r="C292" s="104"/>
      <c r="D292" s="105"/>
      <c r="E292" s="106"/>
      <c r="F292" s="139" t="str">
        <f t="shared" si="15"/>
        <v/>
      </c>
      <c r="G292" s="114" t="str">
        <f t="shared" si="16"/>
        <v xml:space="preserve"> </v>
      </c>
      <c r="H292" s="1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4"/>
      <c r="AD292" s="122"/>
      <c r="AE292" s="122"/>
      <c r="AF292" s="122"/>
      <c r="AG292" s="122"/>
      <c r="AH292" s="122"/>
      <c r="AI292" s="122"/>
      <c r="AJ292" s="5"/>
      <c r="AK292" s="120"/>
    </row>
    <row r="293" spans="1:37" x14ac:dyDescent="0.3">
      <c r="A293" s="121"/>
      <c r="B293" s="69"/>
      <c r="C293" s="104"/>
      <c r="D293" s="105"/>
      <c r="E293" s="106"/>
      <c r="F293" s="139" t="str">
        <f t="shared" si="15"/>
        <v/>
      </c>
      <c r="G293" s="114" t="str">
        <f t="shared" si="16"/>
        <v xml:space="preserve"> </v>
      </c>
      <c r="H293" s="1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4"/>
      <c r="AD293" s="122"/>
      <c r="AE293" s="122"/>
      <c r="AF293" s="122"/>
      <c r="AG293" s="122"/>
      <c r="AH293" s="122"/>
      <c r="AI293" s="122"/>
      <c r="AJ293" s="5"/>
      <c r="AK293" s="120"/>
    </row>
    <row r="294" spans="1:37" x14ac:dyDescent="0.3">
      <c r="A294" s="121"/>
      <c r="B294" s="69"/>
      <c r="C294" s="104"/>
      <c r="D294" s="105"/>
      <c r="E294" s="106"/>
      <c r="F294" s="139" t="str">
        <f t="shared" si="15"/>
        <v/>
      </c>
      <c r="G294" s="114" t="str">
        <f t="shared" si="16"/>
        <v xml:space="preserve"> </v>
      </c>
      <c r="H294" s="1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4"/>
      <c r="AD294" s="122"/>
      <c r="AE294" s="122"/>
      <c r="AF294" s="122"/>
      <c r="AG294" s="122"/>
      <c r="AH294" s="122"/>
      <c r="AI294" s="122"/>
      <c r="AJ294" s="5"/>
      <c r="AK294" s="120"/>
    </row>
    <row r="295" spans="1:37" x14ac:dyDescent="0.3">
      <c r="A295" s="121"/>
      <c r="B295" s="69"/>
      <c r="C295" s="104"/>
      <c r="D295" s="105"/>
      <c r="E295" s="106"/>
      <c r="F295" s="139" t="str">
        <f t="shared" si="15"/>
        <v/>
      </c>
      <c r="G295" s="114" t="str">
        <f t="shared" si="16"/>
        <v xml:space="preserve"> </v>
      </c>
      <c r="H295" s="1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4"/>
      <c r="AD295" s="122"/>
      <c r="AE295" s="122"/>
      <c r="AF295" s="122"/>
      <c r="AG295" s="122"/>
      <c r="AH295" s="122"/>
      <c r="AI295" s="122"/>
      <c r="AJ295" s="5"/>
      <c r="AK295" s="120"/>
    </row>
    <row r="296" spans="1:37" x14ac:dyDescent="0.3">
      <c r="A296" s="121"/>
      <c r="B296" s="69"/>
      <c r="C296" s="104"/>
      <c r="D296" s="105"/>
      <c r="E296" s="106"/>
      <c r="F296" s="139" t="str">
        <f t="shared" si="15"/>
        <v/>
      </c>
      <c r="G296" s="114" t="str">
        <f t="shared" si="16"/>
        <v xml:space="preserve"> </v>
      </c>
      <c r="H296" s="1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4"/>
      <c r="AD296" s="122"/>
      <c r="AE296" s="122"/>
      <c r="AF296" s="122"/>
      <c r="AG296" s="122"/>
      <c r="AH296" s="122"/>
      <c r="AI296" s="122"/>
      <c r="AJ296" s="5"/>
      <c r="AK296" s="120"/>
    </row>
    <row r="297" spans="1:37" x14ac:dyDescent="0.3">
      <c r="A297" s="121"/>
      <c r="B297" s="69"/>
      <c r="C297" s="104"/>
      <c r="D297" s="105"/>
      <c r="E297" s="106"/>
      <c r="F297" s="139" t="str">
        <f t="shared" si="15"/>
        <v/>
      </c>
      <c r="G297" s="114" t="str">
        <f t="shared" si="16"/>
        <v xml:space="preserve"> </v>
      </c>
      <c r="H297" s="1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4"/>
      <c r="AD297" s="122"/>
      <c r="AE297" s="122"/>
      <c r="AF297" s="122"/>
      <c r="AG297" s="122"/>
      <c r="AH297" s="122"/>
      <c r="AI297" s="122"/>
      <c r="AJ297" s="5"/>
      <c r="AK297" s="120"/>
    </row>
    <row r="298" spans="1:37" x14ac:dyDescent="0.3">
      <c r="A298" s="121"/>
      <c r="B298" s="69"/>
      <c r="C298" s="104"/>
      <c r="D298" s="105"/>
      <c r="E298" s="106"/>
      <c r="F298" s="139" t="str">
        <f t="shared" si="15"/>
        <v/>
      </c>
      <c r="G298" s="114" t="str">
        <f t="shared" si="16"/>
        <v xml:space="preserve"> </v>
      </c>
      <c r="H298" s="1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4"/>
      <c r="AD298" s="122"/>
      <c r="AE298" s="122"/>
      <c r="AF298" s="122"/>
      <c r="AG298" s="122"/>
      <c r="AH298" s="122"/>
      <c r="AI298" s="122"/>
      <c r="AJ298" s="5"/>
      <c r="AK298" s="120"/>
    </row>
    <row r="299" spans="1:37" x14ac:dyDescent="0.3">
      <c r="A299" s="121"/>
      <c r="B299" s="69"/>
      <c r="C299" s="104"/>
      <c r="D299" s="105"/>
      <c r="E299" s="106"/>
      <c r="F299" s="139" t="str">
        <f t="shared" si="15"/>
        <v/>
      </c>
      <c r="G299" s="114" t="str">
        <f t="shared" si="16"/>
        <v xml:space="preserve"> </v>
      </c>
      <c r="H299" s="1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4"/>
      <c r="AD299" s="122"/>
      <c r="AE299" s="122"/>
      <c r="AF299" s="122"/>
      <c r="AG299" s="122"/>
      <c r="AH299" s="122"/>
      <c r="AI299" s="122"/>
      <c r="AJ299" s="5"/>
      <c r="AK299" s="120"/>
    </row>
    <row r="300" spans="1:37" x14ac:dyDescent="0.3">
      <c r="A300" s="121"/>
      <c r="B300" s="69"/>
      <c r="C300" s="104"/>
      <c r="D300" s="105"/>
      <c r="E300" s="106"/>
      <c r="F300" s="139" t="str">
        <f t="shared" ref="F300:F305" si="17">IF(E300=0,"",IF(D300&gt;0,IF(D300="CASH",F299,IF(D300="UNCASHED",F299,IF(D300="DONATION",F299,F299+E300))),F299))</f>
        <v/>
      </c>
      <c r="G300" s="114" t="str">
        <f t="shared" ref="G300:G305" si="18">IF(B300=0, " ", G299+SUM(AD300:AI300))</f>
        <v xml:space="preserve"> </v>
      </c>
      <c r="H300" s="1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4"/>
      <c r="AD300" s="122"/>
      <c r="AE300" s="122"/>
      <c r="AF300" s="122"/>
      <c r="AG300" s="122"/>
      <c r="AH300" s="122"/>
      <c r="AI300" s="122"/>
      <c r="AJ300" s="5"/>
      <c r="AK300" s="120"/>
    </row>
    <row r="301" spans="1:37" x14ac:dyDescent="0.3">
      <c r="A301" s="121"/>
      <c r="B301" s="69"/>
      <c r="C301" s="104"/>
      <c r="D301" s="105"/>
      <c r="E301" s="106"/>
      <c r="F301" s="139" t="str">
        <f t="shared" si="17"/>
        <v/>
      </c>
      <c r="G301" s="114" t="str">
        <f t="shared" si="18"/>
        <v xml:space="preserve"> </v>
      </c>
      <c r="H301" s="1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4"/>
      <c r="AD301" s="122"/>
      <c r="AE301" s="122"/>
      <c r="AF301" s="122"/>
      <c r="AG301" s="122"/>
      <c r="AH301" s="122"/>
      <c r="AI301" s="122"/>
      <c r="AJ301" s="5"/>
      <c r="AK301" s="120"/>
    </row>
    <row r="302" spans="1:37" x14ac:dyDescent="0.3">
      <c r="A302" s="121"/>
      <c r="B302" s="69"/>
      <c r="C302" s="104"/>
      <c r="D302" s="105"/>
      <c r="E302" s="106"/>
      <c r="F302" s="139" t="str">
        <f t="shared" si="17"/>
        <v/>
      </c>
      <c r="G302" s="114" t="str">
        <f t="shared" si="18"/>
        <v xml:space="preserve"> </v>
      </c>
      <c r="H302" s="1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4"/>
      <c r="AD302" s="122"/>
      <c r="AE302" s="122"/>
      <c r="AF302" s="122"/>
      <c r="AG302" s="122"/>
      <c r="AH302" s="122"/>
      <c r="AI302" s="122"/>
      <c r="AJ302" s="5"/>
      <c r="AK302" s="120"/>
    </row>
    <row r="303" spans="1:37" x14ac:dyDescent="0.3">
      <c r="A303" s="121"/>
      <c r="B303" s="69"/>
      <c r="C303" s="104"/>
      <c r="D303" s="105"/>
      <c r="E303" s="106"/>
      <c r="F303" s="139" t="str">
        <f t="shared" si="17"/>
        <v/>
      </c>
      <c r="G303" s="114" t="str">
        <f t="shared" si="18"/>
        <v xml:space="preserve"> </v>
      </c>
      <c r="H303" s="1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4"/>
      <c r="AD303" s="122"/>
      <c r="AE303" s="122"/>
      <c r="AF303" s="122"/>
      <c r="AG303" s="122"/>
      <c r="AH303" s="122"/>
      <c r="AI303" s="122"/>
      <c r="AJ303" s="5"/>
      <c r="AK303" s="120"/>
    </row>
    <row r="304" spans="1:37" x14ac:dyDescent="0.3">
      <c r="A304" s="121"/>
      <c r="B304" s="69"/>
      <c r="C304" s="104"/>
      <c r="D304" s="105"/>
      <c r="E304" s="106"/>
      <c r="F304" s="139" t="str">
        <f t="shared" si="17"/>
        <v/>
      </c>
      <c r="G304" s="114" t="str">
        <f t="shared" si="18"/>
        <v xml:space="preserve"> </v>
      </c>
      <c r="H304" s="1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4"/>
      <c r="AD304" s="122"/>
      <c r="AE304" s="122"/>
      <c r="AF304" s="122"/>
      <c r="AG304" s="122"/>
      <c r="AH304" s="122"/>
      <c r="AI304" s="122"/>
      <c r="AJ304" s="5"/>
      <c r="AK304" s="120"/>
    </row>
    <row r="305" spans="1:37" x14ac:dyDescent="0.3">
      <c r="A305" s="121"/>
      <c r="B305" s="69"/>
      <c r="C305" s="104"/>
      <c r="D305" s="105"/>
      <c r="E305" s="106"/>
      <c r="F305" s="139" t="str">
        <f t="shared" si="17"/>
        <v/>
      </c>
      <c r="G305" s="114" t="str">
        <f t="shared" si="18"/>
        <v xml:space="preserve"> </v>
      </c>
      <c r="H305" s="1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4"/>
      <c r="AD305" s="122"/>
      <c r="AE305" s="122"/>
      <c r="AF305" s="122"/>
      <c r="AG305" s="122"/>
      <c r="AH305" s="122"/>
      <c r="AI305" s="122"/>
      <c r="AJ305" s="5"/>
      <c r="AK305" s="120"/>
    </row>
  </sheetData>
  <phoneticPr fontId="8" type="noConversion"/>
  <conditionalFormatting sqref="B3:C3 C4 C5:AK5">
    <cfRule type="cellIs" dxfId="3" priority="10" operator="between">
      <formula>1</formula>
      <formula>10</formula>
    </cfRule>
  </conditionalFormatting>
  <pageMargins left="0.7" right="0.7" top="0.75" bottom="0.75" header="0.3" footer="0.3"/>
  <pageSetup paperSize="9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Z58"/>
  <sheetViews>
    <sheetView topLeftCell="A14" zoomScaleNormal="100" zoomScaleSheetLayoutView="100" workbookViewId="0">
      <selection activeCell="F26" sqref="F26"/>
    </sheetView>
  </sheetViews>
  <sheetFormatPr defaultRowHeight="17.399999999999999" x14ac:dyDescent="0.3"/>
  <cols>
    <col min="1" max="1" width="27.44140625" style="134" customWidth="1"/>
    <col min="2" max="2" width="15.44140625" style="135" customWidth="1"/>
    <col min="3" max="3" width="14.109375" style="135" customWidth="1"/>
    <col min="4" max="4" width="10" style="136" customWidth="1"/>
    <col min="5" max="5" width="11.77734375" style="135" customWidth="1"/>
    <col min="6" max="6" width="41.77734375" style="134" customWidth="1"/>
    <col min="7" max="7" width="11" bestFit="1" customWidth="1"/>
    <col min="10" max="10" width="13.77734375" customWidth="1"/>
    <col min="11" max="11" width="3.21875" customWidth="1"/>
    <col min="12" max="15" width="3.77734375" customWidth="1"/>
    <col min="16" max="19" width="6.44140625" customWidth="1"/>
    <col min="20" max="20" width="10.77734375" customWidth="1"/>
    <col min="21" max="21" width="7.21875" customWidth="1"/>
    <col min="22" max="22" width="12" customWidth="1"/>
    <col min="23" max="23" width="10.21875" customWidth="1"/>
    <col min="26" max="26" width="28.5546875" customWidth="1"/>
    <col min="38" max="39" width="10" customWidth="1"/>
    <col min="40" max="40" width="11.77734375" customWidth="1"/>
    <col min="41" max="41" width="11.21875" customWidth="1"/>
    <col min="42" max="42" width="9.21875" customWidth="1"/>
    <col min="43" max="43" width="10" customWidth="1"/>
  </cols>
  <sheetData>
    <row r="1" spans="1:52" s="124" customFormat="1" ht="18" customHeight="1" thickBot="1" x14ac:dyDescent="0.35">
      <c r="A1" s="285" t="s">
        <v>416</v>
      </c>
      <c r="B1" s="286"/>
      <c r="D1" s="129"/>
      <c r="E1" s="130"/>
      <c r="F1" s="131"/>
    </row>
    <row r="2" spans="1:52" s="124" customFormat="1" x14ac:dyDescent="0.3">
      <c r="A2" s="250" t="s">
        <v>415</v>
      </c>
      <c r="B2" s="246">
        <f>Latest_Current_Balance</f>
        <v>4013.1600000000089</v>
      </c>
      <c r="D2" s="129"/>
      <c r="E2" s="130"/>
      <c r="F2" s="131"/>
      <c r="N2" s="213"/>
      <c r="O2" s="213"/>
      <c r="P2" s="150"/>
      <c r="Q2" s="150"/>
      <c r="R2" s="150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</row>
    <row r="3" spans="1:52" s="124" customFormat="1" x14ac:dyDescent="0.3">
      <c r="A3" s="251" t="s">
        <v>58</v>
      </c>
      <c r="B3" s="247">
        <f>Latest_Capital_Balance</f>
        <v>113147.17</v>
      </c>
      <c r="D3" s="129"/>
      <c r="E3" s="130"/>
      <c r="F3" s="131"/>
      <c r="N3" s="213"/>
      <c r="O3" s="213"/>
      <c r="P3" s="150"/>
      <c r="Q3" s="150"/>
      <c r="R3" s="150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</row>
    <row r="4" spans="1:52" s="124" customFormat="1" x14ac:dyDescent="0.3">
      <c r="A4" s="249" t="s">
        <v>50</v>
      </c>
      <c r="B4" s="248">
        <v>307.82</v>
      </c>
      <c r="D4" s="129"/>
      <c r="E4" s="130"/>
      <c r="F4" s="131"/>
      <c r="N4" s="213"/>
      <c r="O4" s="213"/>
      <c r="P4" s="150"/>
      <c r="Q4" s="150"/>
      <c r="R4" s="150"/>
      <c r="S4" s="125"/>
      <c r="T4" s="125"/>
      <c r="U4" s="125"/>
      <c r="V4" s="125"/>
      <c r="W4" s="125"/>
      <c r="X4" s="125"/>
      <c r="Y4" s="125"/>
      <c r="Z4" s="125"/>
      <c r="AA4" s="125"/>
      <c r="AB4" s="125"/>
      <c r="AC4" s="125"/>
      <c r="AD4" s="125"/>
      <c r="AE4" s="125"/>
      <c r="AF4" s="125"/>
      <c r="AG4" s="125"/>
      <c r="AH4" s="125"/>
      <c r="AI4" s="125"/>
      <c r="AJ4" s="125"/>
      <c r="AK4" s="125"/>
      <c r="AL4" s="125"/>
      <c r="AM4" s="125"/>
      <c r="AN4" s="125"/>
      <c r="AO4" s="125"/>
      <c r="AP4" s="125"/>
      <c r="AQ4" s="125"/>
      <c r="AR4" s="125"/>
      <c r="AS4" s="125"/>
      <c r="AT4" s="125"/>
      <c r="AU4" s="125"/>
      <c r="AV4" s="125"/>
      <c r="AW4" s="125"/>
      <c r="AX4" s="125"/>
      <c r="AY4" s="125"/>
      <c r="AZ4" s="125"/>
    </row>
    <row r="5" spans="1:52" s="124" customFormat="1" ht="18" thickBot="1" x14ac:dyDescent="0.35">
      <c r="A5" s="132"/>
      <c r="B5" s="130"/>
      <c r="C5" s="130"/>
      <c r="D5" s="129"/>
      <c r="E5" s="130"/>
      <c r="F5" s="131"/>
      <c r="N5" s="213"/>
      <c r="O5" s="213"/>
      <c r="P5" s="150"/>
      <c r="Q5" s="150"/>
      <c r="R5" s="150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5"/>
    </row>
    <row r="6" spans="1:52" s="124" customFormat="1" ht="15" thickBot="1" x14ac:dyDescent="0.35">
      <c r="A6" s="281" t="s">
        <v>168</v>
      </c>
      <c r="B6" s="282"/>
      <c r="C6" s="282"/>
      <c r="D6" s="140" t="s">
        <v>51</v>
      </c>
      <c r="E6" s="151">
        <f ca="1">TODAY()</f>
        <v>44427</v>
      </c>
      <c r="F6" s="141"/>
      <c r="N6" s="213"/>
      <c r="O6" s="213"/>
      <c r="P6" s="214"/>
      <c r="Q6" s="150"/>
      <c r="R6" s="150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</row>
    <row r="7" spans="1:52" s="124" customFormat="1" ht="27.6" x14ac:dyDescent="0.3">
      <c r="A7" s="261"/>
      <c r="B7" s="262" t="s">
        <v>187</v>
      </c>
      <c r="C7" s="262" t="s">
        <v>171</v>
      </c>
      <c r="D7" s="260" t="s">
        <v>33</v>
      </c>
      <c r="E7" s="263" t="s">
        <v>55</v>
      </c>
      <c r="F7" s="264" t="s">
        <v>52</v>
      </c>
      <c r="N7" s="213"/>
      <c r="O7" s="213"/>
      <c r="P7" s="150"/>
      <c r="Q7" s="150"/>
      <c r="R7" s="150"/>
      <c r="S7" s="125"/>
      <c r="T7" s="125"/>
      <c r="U7" s="125"/>
      <c r="V7" s="125"/>
      <c r="W7" s="125"/>
      <c r="X7" s="125"/>
      <c r="Y7" s="125"/>
      <c r="Z7" s="126"/>
      <c r="AB7" s="125"/>
      <c r="AC7" s="125"/>
      <c r="AD7" s="127"/>
      <c r="AE7" s="125"/>
      <c r="AJ7" s="125"/>
      <c r="AK7" s="125"/>
      <c r="AL7" s="127"/>
      <c r="AN7" s="125"/>
      <c r="AO7" s="125"/>
      <c r="AP7" s="125"/>
      <c r="AQ7" s="125"/>
      <c r="AR7" s="125"/>
      <c r="AS7" s="125"/>
      <c r="AT7" s="125"/>
      <c r="AU7" s="125"/>
      <c r="AV7" s="125"/>
      <c r="AW7" s="125"/>
      <c r="AX7" s="125"/>
      <c r="AY7" s="125"/>
      <c r="AZ7" s="125"/>
    </row>
    <row r="8" spans="1:52" s="124" customFormat="1" ht="14.4" x14ac:dyDescent="0.3">
      <c r="A8" s="201"/>
      <c r="B8" s="202"/>
      <c r="C8" s="202"/>
      <c r="D8" s="203"/>
      <c r="E8" s="204"/>
      <c r="F8" s="205"/>
      <c r="N8" s="213"/>
      <c r="O8" s="213"/>
      <c r="P8" s="150"/>
      <c r="Q8" s="150"/>
      <c r="R8" s="150"/>
      <c r="S8" s="125"/>
      <c r="T8" s="125"/>
      <c r="U8" s="125"/>
      <c r="V8" s="125"/>
      <c r="W8" s="125"/>
      <c r="X8" s="125"/>
      <c r="Y8" s="125"/>
      <c r="Z8" s="126"/>
      <c r="AB8" s="125"/>
      <c r="AC8" s="125"/>
      <c r="AD8" s="127"/>
      <c r="AE8" s="125"/>
      <c r="AJ8" s="125"/>
      <c r="AK8" s="125"/>
      <c r="AL8" s="127"/>
      <c r="AN8" s="125"/>
      <c r="AO8" s="125"/>
      <c r="AP8" s="125"/>
      <c r="AQ8" s="125"/>
      <c r="AR8" s="125"/>
      <c r="AS8" s="125"/>
      <c r="AT8" s="125"/>
      <c r="AU8" s="125"/>
      <c r="AV8" s="125"/>
      <c r="AW8" s="125"/>
      <c r="AX8" s="125"/>
      <c r="AY8" s="125"/>
      <c r="AZ8" s="125"/>
    </row>
    <row r="9" spans="1:52" s="124" customFormat="1" ht="14.4" x14ac:dyDescent="0.3">
      <c r="A9" s="191" t="s">
        <v>411</v>
      </c>
      <c r="B9" s="229"/>
      <c r="C9" s="229"/>
      <c r="D9" s="207"/>
      <c r="E9" s="192"/>
      <c r="F9" s="230"/>
      <c r="N9" s="213"/>
      <c r="O9" s="213"/>
      <c r="P9" s="150"/>
      <c r="Q9" s="150"/>
      <c r="R9" s="150"/>
      <c r="S9" s="125"/>
      <c r="T9" s="125"/>
      <c r="U9" s="125"/>
      <c r="V9" s="125"/>
      <c r="W9" s="125"/>
      <c r="X9" s="125"/>
      <c r="Y9" s="125"/>
      <c r="Z9" s="126"/>
      <c r="AB9" s="125"/>
      <c r="AC9" s="125"/>
      <c r="AD9" s="127"/>
      <c r="AE9" s="125"/>
      <c r="AJ9" s="125"/>
      <c r="AK9" s="125"/>
      <c r="AL9" s="127"/>
      <c r="AN9" s="125"/>
      <c r="AO9" s="125"/>
      <c r="AP9" s="125"/>
      <c r="AQ9" s="125"/>
      <c r="AR9" s="125"/>
      <c r="AS9" s="125"/>
      <c r="AT9" s="125"/>
      <c r="AU9" s="125"/>
      <c r="AV9" s="125"/>
      <c r="AW9" s="125"/>
      <c r="AX9" s="125"/>
      <c r="AY9" s="125"/>
      <c r="AZ9" s="125"/>
    </row>
    <row r="10" spans="1:52" s="124" customFormat="1" ht="14.4" x14ac:dyDescent="0.3">
      <c r="A10" s="193" t="s">
        <v>25</v>
      </c>
      <c r="B10" s="206">
        <f>HLOOKUP($A10,Account_table,3,FALSE)</f>
        <v>12000</v>
      </c>
      <c r="C10" s="206">
        <f>HLOOKUP($A10,Account_table,2,FALSE)</f>
        <v>8926.24</v>
      </c>
      <c r="D10" s="207"/>
      <c r="E10" s="192"/>
      <c r="F10" s="194" t="s">
        <v>430</v>
      </c>
      <c r="P10" s="150"/>
      <c r="Q10" s="125"/>
      <c r="R10" s="125"/>
      <c r="S10" s="125"/>
      <c r="T10" s="125"/>
      <c r="U10" s="125"/>
      <c r="V10" s="125"/>
      <c r="W10" s="125"/>
      <c r="X10" s="125"/>
      <c r="Y10" s="125"/>
      <c r="Z10" s="126"/>
      <c r="AB10" s="125"/>
      <c r="AC10" s="125"/>
      <c r="AD10" s="127"/>
      <c r="AE10" s="125"/>
      <c r="AJ10" s="125"/>
      <c r="AK10" s="125"/>
      <c r="AL10" s="127"/>
      <c r="AN10" s="125"/>
      <c r="AO10" s="125"/>
      <c r="AP10" s="125"/>
      <c r="AQ10" s="125"/>
      <c r="AR10" s="125"/>
      <c r="AS10" s="125"/>
      <c r="AT10" s="125"/>
      <c r="AU10" s="125"/>
      <c r="AV10" s="125"/>
      <c r="AW10" s="125"/>
      <c r="AX10" s="125"/>
      <c r="AY10" s="125"/>
      <c r="AZ10" s="125"/>
    </row>
    <row r="11" spans="1:52" s="124" customFormat="1" ht="14.4" x14ac:dyDescent="0.3">
      <c r="A11" s="193"/>
      <c r="B11" s="206"/>
      <c r="C11" s="206"/>
      <c r="D11" s="207"/>
      <c r="E11" s="192"/>
      <c r="F11" s="194"/>
      <c r="P11" s="150"/>
      <c r="Q11" s="125"/>
      <c r="R11" s="125"/>
      <c r="S11" s="125"/>
      <c r="T11" s="125"/>
      <c r="U11" s="125"/>
      <c r="V11" s="125"/>
      <c r="W11" s="125"/>
      <c r="X11" s="125"/>
      <c r="Y11" s="125"/>
      <c r="Z11" s="126"/>
      <c r="AB11" s="125"/>
      <c r="AC11" s="125"/>
      <c r="AD11" s="127"/>
      <c r="AE11" s="125"/>
      <c r="AJ11" s="125"/>
      <c r="AK11" s="125"/>
      <c r="AL11" s="127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</row>
    <row r="12" spans="1:52" s="124" customFormat="1" ht="27.6" x14ac:dyDescent="0.3">
      <c r="A12" s="191" t="s">
        <v>412</v>
      </c>
      <c r="B12" s="206"/>
      <c r="C12" s="206"/>
      <c r="D12" s="207"/>
      <c r="E12" s="192"/>
      <c r="F12" s="194"/>
      <c r="P12" s="150"/>
      <c r="Q12" s="125"/>
      <c r="R12" s="125"/>
      <c r="S12" s="125"/>
      <c r="T12" s="125"/>
      <c r="U12" s="125"/>
      <c r="V12" s="125"/>
      <c r="W12" s="125"/>
      <c r="X12" s="125"/>
      <c r="Y12" s="125"/>
      <c r="Z12" s="126"/>
      <c r="AB12" s="125"/>
      <c r="AC12" s="125"/>
      <c r="AD12" s="127"/>
      <c r="AE12" s="125"/>
      <c r="AJ12" s="125"/>
      <c r="AK12" s="125"/>
      <c r="AL12" s="127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</row>
    <row r="13" spans="1:52" s="124" customFormat="1" ht="14.4" x14ac:dyDescent="0.3">
      <c r="A13" s="193" t="s">
        <v>26</v>
      </c>
      <c r="B13" s="206">
        <f>HLOOKUP($A13,Account_table,3,FALSE)</f>
        <v>0</v>
      </c>
      <c r="C13" s="206">
        <f>HLOOKUP($A13,Account_table,2,FALSE)</f>
        <v>2750</v>
      </c>
      <c r="D13" s="207"/>
      <c r="E13" s="192"/>
      <c r="F13" s="194" t="s">
        <v>160</v>
      </c>
      <c r="P13" s="150"/>
      <c r="Q13" s="125"/>
      <c r="R13" s="125"/>
      <c r="S13" s="125"/>
      <c r="T13" s="125"/>
      <c r="U13" s="125"/>
      <c r="V13" s="125"/>
      <c r="W13" s="125"/>
      <c r="X13" s="125"/>
      <c r="Y13" s="125"/>
      <c r="Z13" s="126"/>
      <c r="AB13" s="125"/>
      <c r="AC13" s="125"/>
      <c r="AD13" s="127"/>
      <c r="AE13" s="125"/>
      <c r="AJ13" s="125"/>
      <c r="AK13" s="125"/>
      <c r="AL13" s="127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</row>
    <row r="14" spans="1:52" s="124" customFormat="1" ht="14.4" x14ac:dyDescent="0.3">
      <c r="A14" s="193" t="s">
        <v>27</v>
      </c>
      <c r="B14" s="206">
        <f>HLOOKUP($A14,Account_table,3,FALSE)</f>
        <v>2250</v>
      </c>
      <c r="C14" s="206">
        <f>HLOOKUP($A14,Account_table,2,FALSE)</f>
        <v>2250</v>
      </c>
      <c r="D14" s="207"/>
      <c r="E14" s="192"/>
      <c r="F14" s="194" t="s">
        <v>186</v>
      </c>
      <c r="P14" s="150"/>
      <c r="Q14" s="125"/>
      <c r="R14" s="125"/>
      <c r="S14" s="125"/>
      <c r="T14" s="125"/>
      <c r="U14" s="125"/>
      <c r="V14" s="125"/>
      <c r="W14" s="125"/>
      <c r="X14" s="237"/>
      <c r="Y14" s="237"/>
      <c r="Z14" s="238"/>
      <c r="AA14" s="239"/>
      <c r="AB14" s="237"/>
      <c r="AC14" s="237"/>
      <c r="AD14" s="240"/>
      <c r="AE14" s="237"/>
      <c r="AF14" s="239"/>
      <c r="AG14" s="239"/>
      <c r="AH14" s="239"/>
      <c r="AI14" s="239"/>
      <c r="AJ14" s="237"/>
      <c r="AK14" s="237"/>
      <c r="AL14" s="240"/>
      <c r="AM14" s="239"/>
      <c r="AN14" s="237"/>
      <c r="AO14" s="237"/>
      <c r="AP14" s="237"/>
      <c r="AQ14" s="237"/>
      <c r="AR14" s="237"/>
      <c r="AS14" s="237"/>
      <c r="AT14" s="237"/>
      <c r="AU14" s="125"/>
      <c r="AV14" s="125"/>
      <c r="AW14" s="125"/>
      <c r="AX14" s="125"/>
      <c r="AY14" s="125"/>
      <c r="AZ14" s="125"/>
    </row>
    <row r="15" spans="1:52" s="124" customFormat="1" ht="14.4" x14ac:dyDescent="0.3">
      <c r="A15" s="193"/>
      <c r="B15" s="206"/>
      <c r="C15" s="206"/>
      <c r="D15" s="207"/>
      <c r="E15" s="192"/>
      <c r="F15" s="194"/>
      <c r="P15" s="150"/>
      <c r="Q15" s="125"/>
      <c r="R15" s="125"/>
      <c r="S15" s="125"/>
      <c r="T15" s="125"/>
      <c r="U15" s="125"/>
      <c r="V15" s="125"/>
      <c r="W15" s="125"/>
      <c r="X15" s="237"/>
      <c r="Y15" s="237"/>
      <c r="Z15" s="238"/>
      <c r="AA15" s="239"/>
      <c r="AB15" s="237"/>
      <c r="AC15" s="237"/>
      <c r="AD15" s="240"/>
      <c r="AE15" s="237"/>
      <c r="AF15" s="239"/>
      <c r="AG15" s="239"/>
      <c r="AH15" s="239"/>
      <c r="AI15" s="239"/>
      <c r="AJ15" s="237"/>
      <c r="AK15" s="237"/>
      <c r="AL15" s="240"/>
      <c r="AM15" s="239"/>
      <c r="AN15" s="237"/>
      <c r="AO15" s="237"/>
      <c r="AP15" s="237"/>
      <c r="AQ15" s="237"/>
      <c r="AR15" s="237"/>
      <c r="AS15" s="237"/>
      <c r="AT15" s="237"/>
      <c r="AU15" s="125"/>
      <c r="AV15" s="125"/>
      <c r="AW15" s="125"/>
      <c r="AX15" s="125"/>
      <c r="AY15" s="125"/>
      <c r="AZ15" s="125"/>
    </row>
    <row r="16" spans="1:52" s="124" customFormat="1" ht="14.4" x14ac:dyDescent="0.3">
      <c r="A16" s="191" t="s">
        <v>413</v>
      </c>
      <c r="B16" s="215">
        <f>B10-B13-B14</f>
        <v>9750</v>
      </c>
      <c r="C16" s="231">
        <f>C10-C13-C14</f>
        <v>3926.24</v>
      </c>
      <c r="D16" s="207"/>
      <c r="E16" s="192"/>
      <c r="F16" s="194"/>
      <c r="G16" s="273"/>
      <c r="H16" s="273"/>
      <c r="P16" s="150"/>
      <c r="Q16" s="125"/>
      <c r="R16" s="125"/>
      <c r="S16" s="125"/>
      <c r="T16" s="125"/>
      <c r="U16" s="125"/>
      <c r="V16" s="125"/>
      <c r="W16" s="125"/>
      <c r="X16" s="237"/>
      <c r="Y16" s="237"/>
      <c r="Z16" s="238"/>
      <c r="AA16" s="239"/>
      <c r="AB16" s="237"/>
      <c r="AC16" s="237"/>
      <c r="AD16" s="240"/>
      <c r="AE16" s="237"/>
      <c r="AF16" s="239"/>
      <c r="AG16" s="239"/>
      <c r="AH16" s="239"/>
      <c r="AI16" s="239"/>
      <c r="AJ16" s="237"/>
      <c r="AK16" s="237"/>
      <c r="AL16" s="240"/>
      <c r="AM16" s="239"/>
      <c r="AN16" s="237"/>
      <c r="AO16" s="237"/>
      <c r="AP16" s="237"/>
      <c r="AQ16" s="237"/>
      <c r="AR16" s="237"/>
      <c r="AS16" s="237"/>
      <c r="AT16" s="237"/>
      <c r="AU16" s="125"/>
      <c r="AV16" s="125"/>
      <c r="AW16" s="125"/>
      <c r="AX16" s="125"/>
      <c r="AY16" s="125"/>
      <c r="AZ16" s="125"/>
    </row>
    <row r="17" spans="1:52" s="124" customFormat="1" ht="3.6" customHeight="1" x14ac:dyDescent="0.3">
      <c r="A17" s="267"/>
      <c r="B17" s="268"/>
      <c r="C17" s="269"/>
      <c r="D17" s="270"/>
      <c r="E17" s="271"/>
      <c r="F17" s="272"/>
      <c r="G17" s="273"/>
      <c r="H17" s="273"/>
      <c r="P17" s="150"/>
      <c r="Q17" s="125"/>
      <c r="R17" s="125"/>
      <c r="S17" s="125"/>
      <c r="T17" s="125"/>
      <c r="U17" s="125"/>
      <c r="V17" s="125"/>
      <c r="W17" s="125"/>
      <c r="X17" s="237"/>
      <c r="Y17" s="237"/>
      <c r="Z17" s="238"/>
      <c r="AA17" s="239"/>
      <c r="AB17" s="237"/>
      <c r="AC17" s="237"/>
      <c r="AD17" s="240"/>
      <c r="AE17" s="237"/>
      <c r="AF17" s="239"/>
      <c r="AG17" s="239"/>
      <c r="AH17" s="239"/>
      <c r="AI17" s="239"/>
      <c r="AJ17" s="237"/>
      <c r="AK17" s="237"/>
      <c r="AL17" s="240"/>
      <c r="AM17" s="239"/>
      <c r="AN17" s="237"/>
      <c r="AO17" s="237"/>
      <c r="AP17" s="237"/>
      <c r="AQ17" s="237"/>
      <c r="AR17" s="237"/>
      <c r="AS17" s="237"/>
      <c r="AT17" s="237"/>
      <c r="AU17" s="125"/>
      <c r="AV17" s="125"/>
      <c r="AW17" s="125"/>
      <c r="AX17" s="125"/>
      <c r="AY17" s="125"/>
      <c r="AZ17" s="125"/>
    </row>
    <row r="18" spans="1:52" s="124" customFormat="1" ht="14.4" x14ac:dyDescent="0.3">
      <c r="A18" s="208"/>
      <c r="B18" s="209"/>
      <c r="C18" s="209"/>
      <c r="D18" s="210"/>
      <c r="E18" s="211"/>
      <c r="F18" s="212"/>
      <c r="G18" s="273"/>
      <c r="H18" s="273"/>
      <c r="P18" s="150"/>
      <c r="Q18" s="125"/>
      <c r="R18" s="125"/>
      <c r="S18" s="125"/>
      <c r="T18" s="125"/>
      <c r="U18" s="125"/>
      <c r="V18" s="125"/>
      <c r="W18" s="125"/>
      <c r="X18" s="237"/>
      <c r="Y18" s="237"/>
      <c r="Z18" s="238"/>
      <c r="AA18" s="239"/>
      <c r="AB18" s="237"/>
      <c r="AC18" s="237"/>
      <c r="AD18" s="240"/>
      <c r="AE18" s="237"/>
      <c r="AF18" s="239"/>
      <c r="AG18" s="239"/>
      <c r="AH18" s="239"/>
      <c r="AI18" s="239"/>
      <c r="AJ18" s="237"/>
      <c r="AK18" s="237"/>
      <c r="AL18" s="240"/>
      <c r="AM18" s="239"/>
      <c r="AN18" s="237"/>
      <c r="AO18" s="237"/>
      <c r="AP18" s="237"/>
      <c r="AQ18" s="237"/>
      <c r="AR18" s="237"/>
      <c r="AS18" s="237"/>
      <c r="AT18" s="237"/>
      <c r="AU18" s="125"/>
      <c r="AV18" s="125"/>
      <c r="AW18" s="125"/>
      <c r="AX18" s="125"/>
      <c r="AY18" s="125"/>
      <c r="AZ18" s="125"/>
    </row>
    <row r="19" spans="1:52" s="124" customFormat="1" ht="14.4" x14ac:dyDescent="0.3">
      <c r="A19" s="199" t="s">
        <v>169</v>
      </c>
      <c r="B19" s="223"/>
      <c r="C19" s="223"/>
      <c r="D19" s="225"/>
      <c r="E19" s="149"/>
      <c r="F19" s="144"/>
      <c r="G19" s="273"/>
      <c r="H19" s="273"/>
      <c r="Q19" s="125"/>
      <c r="R19" s="125"/>
      <c r="S19" s="125"/>
      <c r="T19" s="125"/>
      <c r="U19" s="125"/>
      <c r="V19" s="125"/>
      <c r="W19" s="125"/>
      <c r="X19" s="237"/>
      <c r="Y19" s="237"/>
      <c r="Z19" s="241"/>
      <c r="AA19" s="241"/>
      <c r="AB19" s="239"/>
      <c r="AC19" s="239"/>
      <c r="AD19" s="239"/>
      <c r="AE19" s="239"/>
      <c r="AF19" s="239"/>
      <c r="AG19" s="239"/>
      <c r="AH19" s="239"/>
      <c r="AI19" s="239"/>
      <c r="AJ19" s="239"/>
      <c r="AK19" s="239"/>
      <c r="AL19" s="240"/>
      <c r="AM19" s="239"/>
      <c r="AN19" s="237"/>
      <c r="AO19" s="237"/>
      <c r="AP19" s="237"/>
      <c r="AQ19" s="237"/>
      <c r="AR19" s="237"/>
      <c r="AS19" s="237"/>
      <c r="AT19" s="237"/>
      <c r="AU19" s="125"/>
      <c r="AV19" s="125"/>
      <c r="AW19" s="125"/>
      <c r="AX19" s="125"/>
      <c r="AY19" s="125"/>
      <c r="AZ19" s="125"/>
    </row>
    <row r="20" spans="1:52" s="124" customFormat="1" ht="14.4" x14ac:dyDescent="0.3">
      <c r="A20" s="142" t="s">
        <v>4</v>
      </c>
      <c r="B20" s="223">
        <f>HLOOKUP($A20,Account_table,3,FALSE)</f>
        <v>0</v>
      </c>
      <c r="C20" s="223">
        <f>HLOOKUP($A20,Account_table,2,FALSE)</f>
        <v>5000</v>
      </c>
      <c r="D20" s="225"/>
      <c r="E20" s="149"/>
      <c r="F20" s="144" t="s">
        <v>160</v>
      </c>
      <c r="Q20" s="125"/>
      <c r="R20" s="125"/>
      <c r="S20" s="125"/>
      <c r="T20" s="125"/>
      <c r="U20" s="125"/>
      <c r="V20" s="125"/>
      <c r="W20" s="125"/>
      <c r="X20" s="237"/>
      <c r="Y20" s="237"/>
      <c r="Z20" s="241"/>
      <c r="AA20" s="241"/>
      <c r="AB20" s="239"/>
      <c r="AC20" s="239"/>
      <c r="AD20" s="239"/>
      <c r="AE20" s="239"/>
      <c r="AF20" s="239"/>
      <c r="AG20" s="239"/>
      <c r="AH20" s="239"/>
      <c r="AI20" s="239"/>
      <c r="AJ20" s="239"/>
      <c r="AK20" s="239"/>
      <c r="AL20" s="240"/>
      <c r="AM20" s="239"/>
      <c r="AN20" s="237"/>
      <c r="AO20" s="237"/>
      <c r="AP20" s="237"/>
      <c r="AQ20" s="237"/>
      <c r="AR20" s="237"/>
      <c r="AS20" s="237"/>
      <c r="AT20" s="237"/>
      <c r="AU20" s="125"/>
      <c r="AV20" s="125"/>
      <c r="AW20" s="125"/>
      <c r="AX20" s="125"/>
      <c r="AY20" s="125"/>
      <c r="AZ20" s="125"/>
    </row>
    <row r="21" spans="1:52" s="124" customFormat="1" ht="14.4" x14ac:dyDescent="0.3">
      <c r="A21" s="142" t="s">
        <v>507</v>
      </c>
      <c r="B21" s="223">
        <f>HLOOKUP($A21,Account_table,3,FALSE)</f>
        <v>13750</v>
      </c>
      <c r="C21" s="223">
        <f>HLOOKUP($A21,Account_table,2,FALSE)</f>
        <v>13750</v>
      </c>
      <c r="D21" s="225"/>
      <c r="E21" s="149"/>
      <c r="F21" s="144"/>
      <c r="X21" s="239"/>
      <c r="Y21" s="239"/>
      <c r="Z21" s="241"/>
      <c r="AA21" s="241"/>
      <c r="AB21" s="239"/>
      <c r="AC21" s="239"/>
      <c r="AD21" s="239"/>
      <c r="AE21" s="239"/>
      <c r="AF21" s="239"/>
      <c r="AG21" s="239"/>
      <c r="AH21" s="239"/>
      <c r="AI21" s="239"/>
      <c r="AJ21" s="239"/>
      <c r="AK21" s="239"/>
      <c r="AL21" s="240"/>
      <c r="AM21" s="239"/>
      <c r="AN21" s="237"/>
      <c r="AO21" s="237"/>
      <c r="AP21" s="237"/>
      <c r="AQ21" s="237"/>
      <c r="AR21" s="237"/>
      <c r="AS21" s="237"/>
      <c r="AT21" s="237"/>
      <c r="AU21" s="125"/>
    </row>
    <row r="22" spans="1:52" s="124" customFormat="1" ht="27.6" x14ac:dyDescent="0.3">
      <c r="A22" s="142" t="s">
        <v>5</v>
      </c>
      <c r="B22" s="223">
        <f>HLOOKUP($A22,Account_table,3,FALSE)</f>
        <v>3600</v>
      </c>
      <c r="C22" s="223">
        <f>HLOOKUP($A22,Account_table,2,FALSE)</f>
        <v>180</v>
      </c>
      <c r="D22" s="225"/>
      <c r="E22" s="149"/>
      <c r="F22" s="144" t="s">
        <v>503</v>
      </c>
      <c r="G22" s="128"/>
      <c r="X22" s="239"/>
      <c r="Y22" s="239"/>
      <c r="Z22" s="241"/>
      <c r="AA22" s="241"/>
      <c r="AB22" s="239"/>
      <c r="AC22" s="239"/>
      <c r="AD22" s="239"/>
      <c r="AE22" s="239"/>
      <c r="AF22" s="239"/>
      <c r="AG22" s="239"/>
      <c r="AH22" s="239"/>
      <c r="AI22" s="239"/>
      <c r="AJ22" s="239"/>
      <c r="AK22" s="239"/>
      <c r="AL22" s="240"/>
      <c r="AM22" s="239"/>
      <c r="AN22" s="237"/>
      <c r="AO22" s="237"/>
      <c r="AP22" s="237"/>
      <c r="AQ22" s="237"/>
      <c r="AR22" s="237"/>
      <c r="AS22" s="237"/>
      <c r="AT22" s="237"/>
      <c r="AU22" s="125"/>
    </row>
    <row r="23" spans="1:52" s="124" customFormat="1" ht="14.4" x14ac:dyDescent="0.3">
      <c r="A23" s="142" t="s">
        <v>6</v>
      </c>
      <c r="B23" s="223">
        <f>HLOOKUP($A23,Account_table,3,FALSE)</f>
        <v>3500</v>
      </c>
      <c r="C23" s="223">
        <f>HLOOKUP($A23,Account_table,2,FALSE)</f>
        <v>1665</v>
      </c>
      <c r="D23" s="225"/>
      <c r="E23" s="149"/>
      <c r="F23" s="200"/>
      <c r="G23" s="198"/>
      <c r="X23" s="239"/>
      <c r="Y23" s="239"/>
      <c r="Z23" s="241"/>
      <c r="AA23" s="241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40"/>
      <c r="AM23" s="239"/>
      <c r="AN23" s="237"/>
      <c r="AO23" s="237"/>
      <c r="AP23" s="237"/>
      <c r="AQ23" s="237"/>
      <c r="AR23" s="237"/>
      <c r="AS23" s="237"/>
      <c r="AT23" s="237"/>
      <c r="AU23" s="125"/>
    </row>
    <row r="24" spans="1:52" s="124" customFormat="1" ht="14.4" x14ac:dyDescent="0.3">
      <c r="A24" s="142" t="s">
        <v>7</v>
      </c>
      <c r="B24" s="223">
        <f>HLOOKUP($A24,Account_table,3,FALSE)</f>
        <v>5000</v>
      </c>
      <c r="C24" s="223">
        <f>HLOOKUP($A24,Account_table,2,FALSE)</f>
        <v>5000</v>
      </c>
      <c r="D24" s="225"/>
      <c r="E24" s="149"/>
      <c r="F24" s="144"/>
      <c r="X24" s="239"/>
      <c r="Y24" s="239"/>
      <c r="Z24" s="241"/>
      <c r="AA24" s="241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40"/>
      <c r="AM24" s="239"/>
      <c r="AN24" s="237"/>
      <c r="AO24" s="237"/>
      <c r="AP24" s="237"/>
      <c r="AQ24" s="237"/>
      <c r="AR24" s="237"/>
      <c r="AS24" s="237"/>
      <c r="AT24" s="237"/>
      <c r="AU24" s="125"/>
    </row>
    <row r="25" spans="1:52" s="124" customFormat="1" ht="14.4" x14ac:dyDescent="0.3">
      <c r="A25" s="142"/>
      <c r="B25" s="223"/>
      <c r="C25" s="223"/>
      <c r="D25" s="225"/>
      <c r="E25" s="149"/>
      <c r="F25" s="144"/>
      <c r="X25" s="239"/>
      <c r="Y25" s="239"/>
      <c r="Z25" s="241"/>
      <c r="AA25" s="241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40"/>
      <c r="AM25" s="239"/>
      <c r="AN25" s="237"/>
      <c r="AO25" s="237"/>
      <c r="AP25" s="237"/>
      <c r="AQ25" s="237"/>
      <c r="AR25" s="237"/>
      <c r="AS25" s="237"/>
      <c r="AT25" s="237"/>
      <c r="AU25" s="125"/>
    </row>
    <row r="26" spans="1:52" s="124" customFormat="1" ht="14.4" x14ac:dyDescent="0.3">
      <c r="A26" s="147" t="s">
        <v>54</v>
      </c>
      <c r="B26" s="216">
        <f>SUM(B20:B24)</f>
        <v>25850</v>
      </c>
      <c r="C26" s="216">
        <f>SUM(C20:C24)</f>
        <v>25595</v>
      </c>
      <c r="D26" s="227"/>
      <c r="E26" s="228"/>
      <c r="F26" s="148"/>
      <c r="X26" s="239"/>
      <c r="Y26" s="239"/>
      <c r="Z26" s="241"/>
      <c r="AA26" s="241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40"/>
      <c r="AM26" s="239"/>
      <c r="AN26" s="237"/>
      <c r="AO26" s="237"/>
      <c r="AP26" s="237"/>
      <c r="AQ26" s="237"/>
      <c r="AR26" s="237"/>
      <c r="AS26" s="237"/>
      <c r="AT26" s="237"/>
      <c r="AU26" s="125"/>
    </row>
    <row r="27" spans="1:52" s="124" customFormat="1" ht="14.4" x14ac:dyDescent="0.3">
      <c r="A27" s="143"/>
      <c r="B27" s="222"/>
      <c r="C27" s="222"/>
      <c r="D27" s="224"/>
      <c r="E27" s="195"/>
      <c r="F27" s="144"/>
      <c r="X27" s="239"/>
      <c r="Y27" s="239"/>
      <c r="Z27" s="241"/>
      <c r="AA27" s="241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40"/>
      <c r="AM27" s="239"/>
      <c r="AN27" s="237"/>
      <c r="AO27" s="237"/>
      <c r="AP27" s="237"/>
      <c r="AQ27" s="237"/>
      <c r="AR27" s="237"/>
      <c r="AS27" s="237"/>
      <c r="AT27" s="237"/>
      <c r="AU27" s="125"/>
    </row>
    <row r="28" spans="1:52" s="124" customFormat="1" ht="14.4" x14ac:dyDescent="0.3">
      <c r="A28" s="199" t="s">
        <v>170</v>
      </c>
      <c r="B28" s="223"/>
      <c r="C28" s="223"/>
      <c r="D28" s="225"/>
      <c r="E28" s="149"/>
      <c r="F28" s="226"/>
      <c r="X28" s="239"/>
      <c r="Y28" s="239"/>
      <c r="Z28" s="241"/>
      <c r="AA28" s="241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40"/>
      <c r="AM28" s="239"/>
      <c r="AN28" s="237"/>
      <c r="AO28" s="237"/>
      <c r="AP28" s="237"/>
      <c r="AQ28" s="237"/>
      <c r="AR28" s="237"/>
      <c r="AS28" s="237"/>
      <c r="AT28" s="237"/>
      <c r="AU28" s="125"/>
    </row>
    <row r="29" spans="1:52" s="124" customFormat="1" ht="14.4" x14ac:dyDescent="0.3">
      <c r="A29" s="145" t="s">
        <v>8</v>
      </c>
      <c r="B29" s="223">
        <f>HLOOKUP($A29,Account_table,3,FALSE)</f>
        <v>72</v>
      </c>
      <c r="C29" s="223">
        <f>HLOOKUP($A29,Account_table,2,FALSE)</f>
        <v>72</v>
      </c>
      <c r="D29" s="225">
        <f>HLOOKUP($A29,Account_table,4,FALSE)</f>
        <v>1</v>
      </c>
      <c r="E29" s="149">
        <f>HLOOKUP($A29,Account_table,5,FALSE)</f>
        <v>0</v>
      </c>
      <c r="F29" s="144"/>
      <c r="X29" s="239"/>
      <c r="Y29" s="239"/>
      <c r="Z29" s="241"/>
      <c r="AA29" s="241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40"/>
      <c r="AM29" s="239"/>
      <c r="AN29" s="237"/>
      <c r="AO29" s="237"/>
      <c r="AP29" s="237"/>
      <c r="AQ29" s="237"/>
      <c r="AR29" s="237"/>
      <c r="AS29" s="237"/>
      <c r="AT29" s="237"/>
      <c r="AU29" s="125"/>
    </row>
    <row r="30" spans="1:52" s="124" customFormat="1" ht="14.4" x14ac:dyDescent="0.3">
      <c r="A30" s="145" t="s">
        <v>9</v>
      </c>
      <c r="B30" s="223">
        <f>HLOOKUP($A30,Account_table,3,FALSE)</f>
        <v>3800</v>
      </c>
      <c r="C30" s="223">
        <f>HLOOKUP($A30,Account_table,2,FALSE)</f>
        <v>3597.1000000000004</v>
      </c>
      <c r="D30" s="225">
        <f>HLOOKUP($A30,Account_table,4,FALSE)</f>
        <v>0.94660526315789484</v>
      </c>
      <c r="E30" s="149">
        <f>HLOOKUP($A30,Account_table,5,FALSE)</f>
        <v>202.89999999999964</v>
      </c>
      <c r="F30" s="144"/>
      <c r="X30" s="239"/>
      <c r="Y30" s="239"/>
      <c r="Z30" s="241"/>
      <c r="AA30" s="241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40"/>
      <c r="AM30" s="239"/>
      <c r="AN30" s="237"/>
      <c r="AO30" s="237"/>
      <c r="AP30" s="237"/>
      <c r="AQ30" s="237"/>
      <c r="AR30" s="237"/>
      <c r="AS30" s="237"/>
      <c r="AT30" s="237"/>
      <c r="AU30" s="125"/>
    </row>
    <row r="31" spans="1:52" s="124" customFormat="1" ht="14.4" x14ac:dyDescent="0.3">
      <c r="A31" s="145" t="s">
        <v>10</v>
      </c>
      <c r="B31" s="223">
        <f>HLOOKUP($A31,Account_table,3,FALSE)</f>
        <v>1600</v>
      </c>
      <c r="C31" s="223">
        <f>HLOOKUP($A31,Account_table,2,FALSE)</f>
        <v>1506</v>
      </c>
      <c r="D31" s="225">
        <f>HLOOKUP($A31,Account_table,4,FALSE)</f>
        <v>0.94125000000000003</v>
      </c>
      <c r="E31" s="149">
        <f>HLOOKUP($A31,Account_table,5,FALSE)</f>
        <v>94</v>
      </c>
      <c r="F31" s="144"/>
      <c r="G31" s="196"/>
      <c r="X31" s="239"/>
      <c r="Y31" s="239"/>
      <c r="Z31" s="241"/>
      <c r="AA31" s="241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40"/>
      <c r="AM31" s="239"/>
      <c r="AN31" s="237"/>
      <c r="AO31" s="237"/>
      <c r="AP31" s="237"/>
      <c r="AQ31" s="237"/>
      <c r="AR31" s="237"/>
      <c r="AS31" s="237"/>
      <c r="AT31" s="237"/>
      <c r="AU31" s="125"/>
    </row>
    <row r="32" spans="1:52" s="124" customFormat="1" ht="14.4" x14ac:dyDescent="0.3">
      <c r="A32" s="145" t="s">
        <v>11</v>
      </c>
      <c r="B32" s="223">
        <f>HLOOKUP($A32,Account_table,3,FALSE)</f>
        <v>6250</v>
      </c>
      <c r="C32" s="223">
        <f>HLOOKUP($A32,Account_table,2,FALSE)</f>
        <v>6264.9299999999994</v>
      </c>
      <c r="D32" s="225">
        <f>HLOOKUP($A32,Account_table,4,FALSE)</f>
        <v>1.0023887999999999</v>
      </c>
      <c r="E32" s="149">
        <f>HLOOKUP($A32,Account_table,5,FALSE)</f>
        <v>-14.929999999999382</v>
      </c>
      <c r="F32" s="144"/>
      <c r="X32" s="239"/>
      <c r="Y32" s="239"/>
      <c r="Z32" s="241"/>
      <c r="AA32" s="241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40"/>
      <c r="AM32" s="239"/>
      <c r="AN32" s="237"/>
      <c r="AO32" s="237"/>
      <c r="AP32" s="237"/>
      <c r="AQ32" s="237"/>
      <c r="AR32" s="237"/>
      <c r="AS32" s="237"/>
      <c r="AT32" s="237"/>
      <c r="AU32" s="125"/>
    </row>
    <row r="33" spans="1:47" s="124" customFormat="1" ht="14.4" x14ac:dyDescent="0.3">
      <c r="A33" s="145" t="s">
        <v>12</v>
      </c>
      <c r="B33" s="223">
        <f t="shared" ref="B33:B38" si="0">HLOOKUP($A33,Account_table,3,FALSE)</f>
        <v>5000</v>
      </c>
      <c r="C33" s="223">
        <f t="shared" ref="C33:C38" si="1">HLOOKUP($A33,Account_table,2,FALSE)</f>
        <v>890.4</v>
      </c>
      <c r="D33" s="225">
        <f t="shared" ref="D33:D38" si="2">HLOOKUP($A33,Account_table,4,FALSE)</f>
        <v>0.17807999999999999</v>
      </c>
      <c r="E33" s="149">
        <f t="shared" ref="E33:E38" si="3">HLOOKUP($A33,Account_table,5,FALSE)</f>
        <v>4109.6000000000004</v>
      </c>
      <c r="F33" s="144"/>
      <c r="X33" s="239"/>
      <c r="Y33" s="239"/>
      <c r="Z33" s="241"/>
      <c r="AA33" s="241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40"/>
      <c r="AM33" s="239"/>
      <c r="AN33" s="237"/>
      <c r="AO33" s="237"/>
      <c r="AP33" s="237"/>
      <c r="AQ33" s="237"/>
      <c r="AR33" s="237"/>
      <c r="AS33" s="237"/>
      <c r="AT33" s="237"/>
      <c r="AU33" s="125"/>
    </row>
    <row r="34" spans="1:47" s="124" customFormat="1" ht="14.4" x14ac:dyDescent="0.3">
      <c r="A34" s="145" t="s">
        <v>13</v>
      </c>
      <c r="B34" s="223">
        <f t="shared" si="0"/>
        <v>200</v>
      </c>
      <c r="C34" s="223">
        <f t="shared" si="1"/>
        <v>0</v>
      </c>
      <c r="D34" s="225">
        <f t="shared" si="2"/>
        <v>0</v>
      </c>
      <c r="E34" s="149">
        <f t="shared" si="3"/>
        <v>200</v>
      </c>
      <c r="F34" s="144"/>
      <c r="X34" s="239"/>
      <c r="Y34" s="239"/>
      <c r="Z34" s="241"/>
      <c r="AA34" s="241"/>
      <c r="AB34" s="239"/>
      <c r="AC34" s="239"/>
      <c r="AD34" s="239"/>
      <c r="AE34" s="239"/>
      <c r="AF34" s="239"/>
      <c r="AG34" s="239"/>
      <c r="AH34" s="239"/>
      <c r="AI34" s="239"/>
      <c r="AJ34" s="239"/>
      <c r="AK34" s="239"/>
      <c r="AL34" s="240"/>
      <c r="AM34" s="239"/>
      <c r="AN34" s="237"/>
      <c r="AO34" s="237"/>
      <c r="AP34" s="237"/>
      <c r="AQ34" s="237"/>
      <c r="AR34" s="237"/>
      <c r="AS34" s="237"/>
      <c r="AT34" s="237"/>
      <c r="AU34" s="125"/>
    </row>
    <row r="35" spans="1:47" s="124" customFormat="1" ht="14.4" x14ac:dyDescent="0.3">
      <c r="A35" s="145" t="s">
        <v>14</v>
      </c>
      <c r="B35" s="223">
        <f t="shared" si="0"/>
        <v>1000</v>
      </c>
      <c r="C35" s="223">
        <f t="shared" si="1"/>
        <v>-1777.1000000000001</v>
      </c>
      <c r="D35" s="225">
        <f t="shared" si="2"/>
        <v>-1.7771000000000001</v>
      </c>
      <c r="E35" s="149">
        <f>HLOOKUP($A35,Account_table,5,FALSE)</f>
        <v>2777.1000000000004</v>
      </c>
      <c r="F35" s="197"/>
      <c r="X35" s="239"/>
      <c r="Y35" s="239"/>
      <c r="Z35" s="241"/>
      <c r="AA35" s="241"/>
      <c r="AB35" s="239"/>
      <c r="AC35" s="239"/>
      <c r="AD35" s="239"/>
      <c r="AE35" s="239"/>
      <c r="AF35" s="239"/>
      <c r="AG35" s="239"/>
      <c r="AH35" s="239"/>
      <c r="AI35" s="239"/>
      <c r="AJ35" s="239"/>
      <c r="AK35" s="239"/>
      <c r="AL35" s="240"/>
      <c r="AM35" s="239"/>
      <c r="AN35" s="237"/>
      <c r="AO35" s="237"/>
      <c r="AP35" s="237"/>
      <c r="AQ35" s="237"/>
      <c r="AR35" s="237"/>
      <c r="AS35" s="237"/>
      <c r="AT35" s="237"/>
      <c r="AU35" s="125"/>
    </row>
    <row r="36" spans="1:47" s="124" customFormat="1" ht="14.4" x14ac:dyDescent="0.3">
      <c r="A36" s="145" t="s">
        <v>15</v>
      </c>
      <c r="B36" s="223">
        <f t="shared" si="0"/>
        <v>1000</v>
      </c>
      <c r="C36" s="223">
        <f t="shared" si="1"/>
        <v>0</v>
      </c>
      <c r="D36" s="225">
        <f t="shared" si="2"/>
        <v>0</v>
      </c>
      <c r="E36" s="149">
        <f t="shared" si="3"/>
        <v>1000</v>
      </c>
      <c r="F36" s="144"/>
      <c r="X36" s="239"/>
      <c r="Y36" s="239"/>
      <c r="Z36" s="241"/>
      <c r="AA36" s="241"/>
      <c r="AB36" s="239"/>
      <c r="AC36" s="239"/>
      <c r="AD36" s="239"/>
      <c r="AE36" s="239"/>
      <c r="AF36" s="239"/>
      <c r="AG36" s="239"/>
      <c r="AH36" s="239"/>
      <c r="AI36" s="239"/>
      <c r="AJ36" s="239"/>
      <c r="AK36" s="239"/>
      <c r="AL36" s="240"/>
      <c r="AM36" s="239"/>
      <c r="AN36" s="237"/>
      <c r="AO36" s="237"/>
      <c r="AP36" s="237"/>
      <c r="AQ36" s="237"/>
      <c r="AR36" s="237"/>
      <c r="AS36" s="237"/>
      <c r="AT36" s="237"/>
      <c r="AU36" s="125"/>
    </row>
    <row r="37" spans="1:47" s="124" customFormat="1" ht="14.4" x14ac:dyDescent="0.3">
      <c r="A37" s="145" t="s">
        <v>16</v>
      </c>
      <c r="B37" s="223">
        <f t="shared" si="0"/>
        <v>6500</v>
      </c>
      <c r="C37" s="223">
        <f t="shared" si="1"/>
        <v>3695</v>
      </c>
      <c r="D37" s="225">
        <f t="shared" si="2"/>
        <v>0.56846153846153846</v>
      </c>
      <c r="E37" s="149">
        <f t="shared" si="3"/>
        <v>2805</v>
      </c>
      <c r="F37" s="144"/>
      <c r="G37" s="196"/>
      <c r="X37" s="239"/>
      <c r="Y37" s="239"/>
      <c r="Z37" s="241"/>
      <c r="AA37" s="241"/>
      <c r="AB37" s="239"/>
      <c r="AC37" s="239"/>
      <c r="AD37" s="239"/>
      <c r="AE37" s="239"/>
      <c r="AF37" s="239"/>
      <c r="AG37" s="239"/>
      <c r="AH37" s="239"/>
      <c r="AI37" s="239"/>
      <c r="AJ37" s="239"/>
      <c r="AK37" s="239"/>
      <c r="AL37" s="240"/>
      <c r="AM37" s="239"/>
      <c r="AN37" s="237"/>
      <c r="AO37" s="237"/>
      <c r="AP37" s="237"/>
      <c r="AQ37" s="237"/>
      <c r="AR37" s="237"/>
      <c r="AS37" s="237"/>
      <c r="AT37" s="237"/>
      <c r="AU37" s="125"/>
    </row>
    <row r="38" spans="1:47" s="124" customFormat="1" ht="14.4" x14ac:dyDescent="0.3">
      <c r="A38" s="145" t="s">
        <v>17</v>
      </c>
      <c r="B38" s="223">
        <f t="shared" si="0"/>
        <v>300</v>
      </c>
      <c r="C38" s="223">
        <f t="shared" si="1"/>
        <v>0</v>
      </c>
      <c r="D38" s="225">
        <f t="shared" si="2"/>
        <v>0</v>
      </c>
      <c r="E38" s="149">
        <f t="shared" si="3"/>
        <v>300</v>
      </c>
      <c r="F38" s="144"/>
      <c r="X38" s="239"/>
      <c r="Y38" s="239"/>
      <c r="Z38" s="241"/>
      <c r="AA38" s="241"/>
      <c r="AB38" s="239"/>
      <c r="AC38" s="239"/>
      <c r="AD38" s="239"/>
      <c r="AE38" s="239"/>
      <c r="AF38" s="239"/>
      <c r="AG38" s="239"/>
      <c r="AH38" s="239"/>
      <c r="AI38" s="239"/>
      <c r="AJ38" s="239"/>
      <c r="AK38" s="239"/>
      <c r="AL38" s="240"/>
      <c r="AM38" s="239"/>
      <c r="AN38" s="237"/>
      <c r="AO38" s="237"/>
      <c r="AP38" s="237"/>
      <c r="AQ38" s="237"/>
      <c r="AR38" s="237"/>
      <c r="AS38" s="237"/>
      <c r="AT38" s="237"/>
      <c r="AU38" s="125"/>
    </row>
    <row r="39" spans="1:47" s="124" customFormat="1" ht="14.4" x14ac:dyDescent="0.3">
      <c r="A39" s="146" t="s">
        <v>18</v>
      </c>
      <c r="B39" s="223">
        <f t="shared" ref="B39:B44" si="4">HLOOKUP($A39,Account_table,3,FALSE)</f>
        <v>200</v>
      </c>
      <c r="C39" s="223">
        <f t="shared" ref="C39:C44" si="5">HLOOKUP($A39,Account_table,2,FALSE)</f>
        <v>119.22999999999999</v>
      </c>
      <c r="D39" s="225">
        <f t="shared" ref="D39:D44" si="6">HLOOKUP($A39,Account_table,4,FALSE)</f>
        <v>0.59614999999999996</v>
      </c>
      <c r="E39" s="149">
        <f t="shared" ref="E39:E44" si="7">HLOOKUP($A39,Account_table,5,FALSE)</f>
        <v>80.77000000000001</v>
      </c>
      <c r="F39" s="144"/>
      <c r="X39" s="239"/>
      <c r="Y39" s="239"/>
      <c r="Z39" s="241"/>
      <c r="AA39" s="241"/>
      <c r="AB39" s="239"/>
      <c r="AC39" s="239"/>
      <c r="AD39" s="239"/>
      <c r="AE39" s="239"/>
      <c r="AF39" s="239"/>
      <c r="AG39" s="239"/>
      <c r="AH39" s="239"/>
      <c r="AI39" s="239"/>
      <c r="AJ39" s="239"/>
      <c r="AK39" s="239"/>
      <c r="AL39" s="240"/>
      <c r="AM39" s="239"/>
      <c r="AN39" s="237"/>
      <c r="AO39" s="237"/>
      <c r="AP39" s="237"/>
      <c r="AQ39" s="237"/>
      <c r="AR39" s="237"/>
      <c r="AS39" s="237"/>
      <c r="AT39" s="237"/>
      <c r="AU39" s="125"/>
    </row>
    <row r="40" spans="1:47" s="124" customFormat="1" ht="14.4" x14ac:dyDescent="0.3">
      <c r="A40" s="146" t="s">
        <v>19</v>
      </c>
      <c r="B40" s="223">
        <f t="shared" si="4"/>
        <v>450</v>
      </c>
      <c r="C40" s="223">
        <f t="shared" si="5"/>
        <v>172.62</v>
      </c>
      <c r="D40" s="225">
        <f t="shared" si="6"/>
        <v>0.3836</v>
      </c>
      <c r="E40" s="149">
        <f t="shared" si="7"/>
        <v>277.38</v>
      </c>
      <c r="F40" s="144"/>
      <c r="G40" s="196"/>
      <c r="X40" s="239"/>
      <c r="Y40" s="239"/>
      <c r="Z40" s="241"/>
      <c r="AA40" s="241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40"/>
      <c r="AM40" s="239"/>
      <c r="AN40" s="237"/>
      <c r="AO40" s="237"/>
      <c r="AP40" s="237"/>
      <c r="AQ40" s="237"/>
      <c r="AR40" s="237"/>
      <c r="AS40" s="237"/>
      <c r="AT40" s="237"/>
      <c r="AU40" s="125"/>
    </row>
    <row r="41" spans="1:47" s="124" customFormat="1" ht="14.4" x14ac:dyDescent="0.3">
      <c r="A41" s="146" t="s">
        <v>20</v>
      </c>
      <c r="B41" s="223">
        <f t="shared" si="4"/>
        <v>325</v>
      </c>
      <c r="C41" s="232">
        <f t="shared" si="5"/>
        <v>304.25</v>
      </c>
      <c r="D41" s="225">
        <f t="shared" si="6"/>
        <v>0.93615384615384611</v>
      </c>
      <c r="E41" s="149">
        <f t="shared" si="7"/>
        <v>20.75</v>
      </c>
      <c r="F41" s="144"/>
      <c r="X41" s="239"/>
      <c r="Y41" s="239"/>
      <c r="Z41" s="241"/>
      <c r="AA41" s="241"/>
      <c r="AB41" s="239"/>
      <c r="AC41" s="239"/>
      <c r="AD41" s="239"/>
      <c r="AE41" s="239"/>
      <c r="AF41" s="239"/>
      <c r="AG41" s="239"/>
      <c r="AH41" s="239"/>
      <c r="AI41" s="239"/>
      <c r="AJ41" s="239"/>
      <c r="AK41" s="239"/>
      <c r="AL41" s="240"/>
      <c r="AM41" s="239"/>
      <c r="AN41" s="237"/>
      <c r="AO41" s="237"/>
      <c r="AP41" s="237"/>
      <c r="AQ41" s="237"/>
      <c r="AR41" s="237"/>
      <c r="AS41" s="237"/>
      <c r="AT41" s="237"/>
      <c r="AU41" s="125"/>
    </row>
    <row r="42" spans="1:47" s="124" customFormat="1" ht="14.4" x14ac:dyDescent="0.3">
      <c r="A42" s="146" t="s">
        <v>21</v>
      </c>
      <c r="B42" s="223">
        <f t="shared" si="4"/>
        <v>350</v>
      </c>
      <c r="C42" s="223">
        <f t="shared" si="5"/>
        <v>0</v>
      </c>
      <c r="D42" s="225">
        <f t="shared" si="6"/>
        <v>0</v>
      </c>
      <c r="E42" s="149">
        <f t="shared" si="7"/>
        <v>350</v>
      </c>
      <c r="F42" s="144"/>
      <c r="X42" s="239"/>
      <c r="Y42" s="239"/>
      <c r="Z42" s="241"/>
      <c r="AA42" s="241"/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40"/>
      <c r="AM42" s="239"/>
      <c r="AN42" s="237"/>
      <c r="AO42" s="237"/>
      <c r="AP42" s="237"/>
      <c r="AQ42" s="237"/>
      <c r="AR42" s="237"/>
      <c r="AS42" s="237"/>
      <c r="AT42" s="237"/>
      <c r="AU42" s="125"/>
    </row>
    <row r="43" spans="1:47" s="124" customFormat="1" ht="14.4" x14ac:dyDescent="0.3">
      <c r="A43" s="146" t="s">
        <v>22</v>
      </c>
      <c r="B43" s="223">
        <f t="shared" si="4"/>
        <v>500</v>
      </c>
      <c r="C43" s="223">
        <f t="shared" si="5"/>
        <v>528.29999999999995</v>
      </c>
      <c r="D43" s="225">
        <f t="shared" si="6"/>
        <v>1.0566</v>
      </c>
      <c r="E43" s="149">
        <f t="shared" si="7"/>
        <v>-28.299999999999955</v>
      </c>
      <c r="F43" s="144"/>
      <c r="X43" s="239"/>
      <c r="Y43" s="239"/>
      <c r="Z43" s="241"/>
      <c r="AA43" s="241"/>
      <c r="AB43" s="239"/>
      <c r="AC43" s="239"/>
      <c r="AD43" s="239"/>
      <c r="AE43" s="239"/>
      <c r="AF43" s="239"/>
      <c r="AG43" s="239"/>
      <c r="AH43" s="239"/>
      <c r="AI43" s="239"/>
      <c r="AJ43" s="239"/>
      <c r="AK43" s="239"/>
      <c r="AL43" s="240"/>
      <c r="AM43" s="239"/>
      <c r="AN43" s="237"/>
      <c r="AO43" s="237"/>
      <c r="AP43" s="237"/>
      <c r="AQ43" s="237"/>
      <c r="AR43" s="237"/>
      <c r="AS43" s="237"/>
      <c r="AT43" s="237"/>
      <c r="AU43" s="125"/>
    </row>
    <row r="44" spans="1:47" s="124" customFormat="1" ht="14.4" x14ac:dyDescent="0.3">
      <c r="A44" s="146" t="s">
        <v>23</v>
      </c>
      <c r="B44" s="223">
        <f t="shared" si="4"/>
        <v>500</v>
      </c>
      <c r="C44" s="223">
        <f t="shared" si="5"/>
        <v>331.37</v>
      </c>
      <c r="D44" s="225">
        <f t="shared" si="6"/>
        <v>0.66274</v>
      </c>
      <c r="E44" s="149">
        <f t="shared" si="7"/>
        <v>168.63</v>
      </c>
      <c r="F44" s="144" t="s">
        <v>504</v>
      </c>
      <c r="G44" s="196"/>
      <c r="X44" s="239"/>
      <c r="Y44" s="239"/>
      <c r="Z44" s="241"/>
      <c r="AA44" s="241"/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40"/>
      <c r="AM44" s="239"/>
      <c r="AN44" s="237"/>
      <c r="AO44" s="237"/>
      <c r="AP44" s="237"/>
      <c r="AQ44" s="237"/>
      <c r="AR44" s="237"/>
      <c r="AS44" s="237"/>
      <c r="AT44" s="237"/>
      <c r="AU44" s="125"/>
    </row>
    <row r="45" spans="1:47" s="124" customFormat="1" ht="14.4" x14ac:dyDescent="0.3">
      <c r="A45" s="146"/>
      <c r="B45" s="223"/>
      <c r="C45" s="223"/>
      <c r="D45" s="225"/>
      <c r="E45" s="149"/>
      <c r="F45" s="144"/>
      <c r="X45" s="239"/>
      <c r="Y45" s="239"/>
      <c r="Z45" s="241"/>
      <c r="AA45" s="241"/>
      <c r="AB45" s="239"/>
      <c r="AC45" s="239"/>
      <c r="AD45" s="239"/>
      <c r="AE45" s="239"/>
      <c r="AF45" s="239"/>
      <c r="AG45" s="239"/>
      <c r="AH45" s="239"/>
      <c r="AI45" s="239"/>
      <c r="AJ45" s="239"/>
      <c r="AK45" s="239"/>
      <c r="AL45" s="240"/>
      <c r="AM45" s="239"/>
      <c r="AN45" s="237"/>
      <c r="AO45" s="237"/>
      <c r="AP45" s="237"/>
      <c r="AQ45" s="237"/>
      <c r="AR45" s="237"/>
      <c r="AS45" s="237"/>
      <c r="AT45" s="237"/>
      <c r="AU45" s="125"/>
    </row>
    <row r="46" spans="1:47" s="124" customFormat="1" ht="14.4" x14ac:dyDescent="0.3">
      <c r="A46" s="143" t="s">
        <v>54</v>
      </c>
      <c r="B46" s="222">
        <f>SUM(B29:B45)</f>
        <v>28047</v>
      </c>
      <c r="C46" s="222">
        <f>SUM(C29:C45)</f>
        <v>15704.099999999999</v>
      </c>
      <c r="D46" s="222"/>
      <c r="E46" s="252">
        <f>SUM(E29:E45)</f>
        <v>12342.900000000001</v>
      </c>
      <c r="F46" s="144"/>
      <c r="X46" s="239"/>
      <c r="Y46" s="239"/>
      <c r="Z46" s="239"/>
      <c r="AA46" s="239"/>
      <c r="AB46" s="239"/>
      <c r="AC46" s="239"/>
      <c r="AD46" s="239"/>
      <c r="AE46" s="239"/>
      <c r="AF46" s="239"/>
      <c r="AG46" s="239"/>
      <c r="AH46" s="239"/>
      <c r="AI46" s="239"/>
      <c r="AJ46" s="239"/>
      <c r="AK46" s="239"/>
      <c r="AL46" s="239"/>
      <c r="AM46" s="239"/>
      <c r="AN46" s="239"/>
      <c r="AO46" s="239"/>
      <c r="AP46" s="239"/>
      <c r="AQ46" s="239"/>
      <c r="AR46" s="239"/>
      <c r="AS46" s="239"/>
      <c r="AT46" s="239"/>
    </row>
    <row r="47" spans="1:47" s="124" customFormat="1" ht="25.2" customHeight="1" x14ac:dyDescent="0.3">
      <c r="A47" s="256" t="s">
        <v>413</v>
      </c>
      <c r="B47" s="257">
        <f>B26-B46</f>
        <v>-2197</v>
      </c>
      <c r="C47" s="258">
        <f>C26-C46</f>
        <v>9890.9000000000015</v>
      </c>
      <c r="D47" s="258"/>
      <c r="E47" s="259"/>
      <c r="F47" s="148"/>
      <c r="X47" s="239"/>
      <c r="Y47" s="239"/>
      <c r="Z47" s="239"/>
      <c r="AA47" s="239"/>
      <c r="AB47" s="239"/>
      <c r="AC47" s="239"/>
      <c r="AD47" s="239"/>
      <c r="AE47" s="239"/>
      <c r="AF47" s="239"/>
      <c r="AG47" s="239"/>
      <c r="AH47" s="239"/>
      <c r="AI47" s="239"/>
      <c r="AJ47" s="239"/>
      <c r="AK47" s="239"/>
      <c r="AL47" s="239"/>
      <c r="AM47" s="239"/>
      <c r="AN47" s="239"/>
      <c r="AO47" s="239"/>
      <c r="AP47" s="239"/>
      <c r="AQ47" s="239"/>
      <c r="AR47" s="239"/>
      <c r="AS47" s="239"/>
      <c r="AT47" s="239"/>
    </row>
    <row r="48" spans="1:47" s="124" customFormat="1" ht="42.6" customHeight="1" x14ac:dyDescent="0.3">
      <c r="A48" s="283" t="s">
        <v>417</v>
      </c>
      <c r="B48" s="284"/>
      <c r="C48" s="265">
        <f>C16+C26-C46</f>
        <v>13817.14</v>
      </c>
      <c r="D48" s="253"/>
      <c r="E48" s="254"/>
      <c r="F48" s="255"/>
      <c r="X48" s="239"/>
      <c r="Y48" s="239"/>
      <c r="Z48" s="239"/>
      <c r="AA48" s="239"/>
      <c r="AB48" s="239"/>
      <c r="AC48" s="239"/>
      <c r="AD48" s="239"/>
      <c r="AE48" s="239"/>
      <c r="AF48" s="239"/>
      <c r="AG48" s="239"/>
      <c r="AH48" s="239"/>
      <c r="AI48" s="239"/>
      <c r="AJ48" s="239"/>
      <c r="AK48" s="239"/>
      <c r="AL48" s="239"/>
      <c r="AM48" s="239"/>
      <c r="AN48" s="239"/>
      <c r="AO48" s="239"/>
      <c r="AP48" s="239"/>
      <c r="AQ48" s="239"/>
      <c r="AR48" s="239"/>
      <c r="AS48" s="239"/>
      <c r="AT48" s="239"/>
    </row>
    <row r="49" spans="1:46" s="124" customFormat="1" x14ac:dyDescent="0.3">
      <c r="A49" s="131"/>
      <c r="B49" s="133"/>
      <c r="C49" s="133"/>
      <c r="D49" s="129"/>
      <c r="E49" s="133"/>
      <c r="F49" s="131"/>
      <c r="X49" s="239"/>
      <c r="Y49" s="239"/>
      <c r="Z49" s="239"/>
      <c r="AA49" s="239"/>
      <c r="AB49" s="239"/>
      <c r="AC49" s="239"/>
      <c r="AD49" s="239"/>
      <c r="AE49" s="239"/>
      <c r="AF49" s="239"/>
      <c r="AG49" s="239"/>
      <c r="AH49" s="239"/>
      <c r="AI49" s="239"/>
      <c r="AJ49" s="239"/>
      <c r="AK49" s="239"/>
      <c r="AL49" s="239"/>
      <c r="AM49" s="239"/>
      <c r="AN49" s="239"/>
      <c r="AO49" s="239"/>
      <c r="AP49" s="239"/>
      <c r="AQ49" s="239"/>
      <c r="AR49" s="239"/>
      <c r="AS49" s="239"/>
      <c r="AT49" s="239"/>
    </row>
    <row r="50" spans="1:46" x14ac:dyDescent="0.3">
      <c r="A50" s="242"/>
      <c r="B50" s="243"/>
      <c r="C50" s="243"/>
      <c r="D50" s="244"/>
      <c r="E50" s="243"/>
      <c r="F50" s="242"/>
      <c r="G50" s="245"/>
      <c r="H50" s="245"/>
      <c r="I50" s="245"/>
      <c r="J50" s="245"/>
      <c r="K50" s="245"/>
      <c r="L50" s="245"/>
      <c r="M50" s="245"/>
    </row>
    <row r="58" spans="1:46" x14ac:dyDescent="0.3">
      <c r="B58" s="137"/>
    </row>
  </sheetData>
  <mergeCells count="3">
    <mergeCell ref="A6:C6"/>
    <mergeCell ref="A48:B48"/>
    <mergeCell ref="A1:B1"/>
  </mergeCells>
  <phoneticPr fontId="8" type="noConversion"/>
  <conditionalFormatting sqref="D6 D8:D19 AL7:AL18 D25:D28 AD7:AD45 D45:D49">
    <cfRule type="cellIs" dxfId="2" priority="13" operator="between">
      <formula>1</formula>
      <formula>10</formula>
    </cfRule>
  </conditionalFormatting>
  <conditionalFormatting sqref="P6">
    <cfRule type="cellIs" dxfId="1" priority="12" operator="between">
      <formula>1</formula>
      <formula>10</formula>
    </cfRule>
  </conditionalFormatting>
  <conditionalFormatting sqref="D7">
    <cfRule type="cellIs" dxfId="0" priority="1" operator="between">
      <formula>1</formula>
      <formula>10</formula>
    </cfRule>
  </conditionalFormatting>
  <pageMargins left="0.25" right="0.25" top="0.75" bottom="0.75" header="0.3" footer="0.3"/>
  <pageSetup paperSize="9" scale="66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56"/>
  <sheetViews>
    <sheetView topLeftCell="A17" zoomScale="97" zoomScaleNormal="120" workbookViewId="0">
      <selection activeCell="B7" sqref="B7"/>
    </sheetView>
  </sheetViews>
  <sheetFormatPr defaultRowHeight="14.4" x14ac:dyDescent="0.3"/>
  <cols>
    <col min="1" max="1" width="29.21875" customWidth="1"/>
    <col min="2" max="2" width="20.21875" customWidth="1"/>
    <col min="3" max="3" width="44" bestFit="1" customWidth="1"/>
    <col min="4" max="4" width="10.21875" customWidth="1"/>
    <col min="5" max="5" width="22.77734375" customWidth="1"/>
    <col min="6" max="6" width="14.5546875" customWidth="1"/>
  </cols>
  <sheetData>
    <row r="1" spans="1:6" x14ac:dyDescent="0.3">
      <c r="A1" s="287" t="s">
        <v>59</v>
      </c>
      <c r="B1" s="287"/>
    </row>
    <row r="2" spans="1:6" ht="15" thickBot="1" x14ac:dyDescent="0.35"/>
    <row r="3" spans="1:6" ht="15" thickBot="1" x14ac:dyDescent="0.35">
      <c r="A3" s="15" t="s">
        <v>60</v>
      </c>
      <c r="B3" s="16">
        <f>'2020-2021 Current Account'!F10</f>
        <v>2101.56</v>
      </c>
      <c r="C3" s="24"/>
      <c r="D3" s="24"/>
      <c r="E3" s="24"/>
      <c r="F3" s="24"/>
    </row>
    <row r="4" spans="1:6" x14ac:dyDescent="0.3">
      <c r="A4" s="17"/>
      <c r="B4" s="18" t="s">
        <v>61</v>
      </c>
      <c r="C4" s="18" t="s">
        <v>62</v>
      </c>
      <c r="D4" s="50"/>
      <c r="E4" s="50" t="s">
        <v>63</v>
      </c>
    </row>
    <row r="5" spans="1:6" x14ac:dyDescent="0.3">
      <c r="A5" s="19" t="s">
        <v>53</v>
      </c>
      <c r="B5" s="20"/>
      <c r="C5" s="20"/>
      <c r="D5" s="21"/>
      <c r="E5" s="21"/>
    </row>
    <row r="6" spans="1:6" x14ac:dyDescent="0.3">
      <c r="A6" s="22" t="s">
        <v>64</v>
      </c>
      <c r="B6" s="23">
        <f>HLOOKUP($A6,Account_table,2,FALSE)</f>
        <v>5000</v>
      </c>
      <c r="C6" s="23">
        <f>HLOOKUP($A6,Account_table,3,FALSE)</f>
        <v>0</v>
      </c>
      <c r="D6" s="21"/>
      <c r="E6" s="21">
        <v>0</v>
      </c>
    </row>
    <row r="7" spans="1:6" x14ac:dyDescent="0.3">
      <c r="A7" s="22" t="str">
        <f>Report!A21</f>
        <v>College Budget</v>
      </c>
      <c r="B7" s="23">
        <f>HLOOKUP($A7,Account_table,2,FALSE)</f>
        <v>13750</v>
      </c>
      <c r="C7" s="23">
        <v>13500</v>
      </c>
      <c r="D7" s="21"/>
      <c r="E7" s="21">
        <v>13750</v>
      </c>
    </row>
    <row r="8" spans="1:6" x14ac:dyDescent="0.3">
      <c r="A8" s="22" t="s">
        <v>5</v>
      </c>
      <c r="B8" s="23">
        <f>HLOOKUP($A8,Account_table,2,FALSE)</f>
        <v>180</v>
      </c>
      <c r="C8" s="23">
        <v>3600</v>
      </c>
      <c r="D8" s="21"/>
      <c r="E8" s="21">
        <v>3600</v>
      </c>
    </row>
    <row r="9" spans="1:6" x14ac:dyDescent="0.3">
      <c r="A9" s="22" t="str">
        <f>Report!A23</f>
        <v>Equipment hire</v>
      </c>
      <c r="B9" s="23">
        <f>HLOOKUP($A9,Account_table,2,FALSE)</f>
        <v>1665</v>
      </c>
      <c r="C9" s="23">
        <f>HLOOKUP($A9,Account_table,3,FALSE)</f>
        <v>3500</v>
      </c>
      <c r="D9" s="21"/>
      <c r="E9" s="21">
        <v>5500</v>
      </c>
    </row>
    <row r="10" spans="1:6" x14ac:dyDescent="0.3">
      <c r="A10" s="22" t="str">
        <f>Report!A24</f>
        <v>Sponsorship</v>
      </c>
      <c r="B10" s="23">
        <f>HLOOKUP($A10,Account_table,2,FALSE)</f>
        <v>5000</v>
      </c>
      <c r="C10" s="23">
        <f>HLOOKUP($A10,Account_table,3,FALSE)</f>
        <v>5000</v>
      </c>
      <c r="D10" s="21"/>
      <c r="E10" s="21">
        <v>5000</v>
      </c>
    </row>
    <row r="11" spans="1:6" x14ac:dyDescent="0.3">
      <c r="A11" s="22"/>
      <c r="B11" s="23"/>
      <c r="C11" s="23"/>
      <c r="D11" s="21"/>
      <c r="E11" s="21"/>
    </row>
    <row r="12" spans="1:6" x14ac:dyDescent="0.3">
      <c r="A12" s="19" t="s">
        <v>54</v>
      </c>
      <c r="B12" s="25">
        <f>SUM(B6:B10)</f>
        <v>25595</v>
      </c>
      <c r="C12" s="25">
        <f>SUM(C6:C10)</f>
        <v>25600</v>
      </c>
      <c r="D12" s="26"/>
      <c r="E12" s="26">
        <f>SUM(E6:E10)</f>
        <v>27850</v>
      </c>
    </row>
    <row r="13" spans="1:6" x14ac:dyDescent="0.3">
      <c r="A13" s="22"/>
      <c r="B13" s="23"/>
      <c r="C13" s="27"/>
      <c r="D13" s="21"/>
      <c r="E13" s="21"/>
    </row>
    <row r="14" spans="1:6" x14ac:dyDescent="0.3">
      <c r="A14" s="19" t="s">
        <v>56</v>
      </c>
      <c r="B14" s="23"/>
      <c r="C14" s="27"/>
      <c r="D14" s="21"/>
      <c r="E14" s="21"/>
    </row>
    <row r="15" spans="1:6" x14ac:dyDescent="0.3">
      <c r="A15" s="22" t="str">
        <f>Report!A29</f>
        <v>Bank charges</v>
      </c>
      <c r="B15" s="23">
        <f t="shared" ref="B15:B30" si="0">HLOOKUP($A15,Account_table,2,FALSE)</f>
        <v>72</v>
      </c>
      <c r="C15" s="23">
        <f t="shared" ref="C15:C30" si="1">HLOOKUP($A15,Account_table,3,FALSE)</f>
        <v>72</v>
      </c>
      <c r="D15" s="21"/>
      <c r="E15" s="21">
        <v>72</v>
      </c>
    </row>
    <row r="16" spans="1:6" x14ac:dyDescent="0.3">
      <c r="A16" s="22" t="str">
        <f>Report!A30</f>
        <v>Insurance</v>
      </c>
      <c r="B16" s="23">
        <f t="shared" si="0"/>
        <v>3597.1000000000004</v>
      </c>
      <c r="C16" s="23">
        <f>HLOOKUP($A16,Account_table,3,FALSE)</f>
        <v>3800</v>
      </c>
      <c r="D16" s="21"/>
      <c r="E16" s="21">
        <v>3800</v>
      </c>
    </row>
    <row r="17" spans="1:5" x14ac:dyDescent="0.3">
      <c r="A17" s="22" t="str">
        <f>Report!A31</f>
        <v>Membership</v>
      </c>
      <c r="B17" s="23">
        <f t="shared" si="0"/>
        <v>1506</v>
      </c>
      <c r="C17" s="23">
        <f t="shared" si="1"/>
        <v>1600</v>
      </c>
      <c r="D17" s="21"/>
      <c r="E17" s="21">
        <v>1600</v>
      </c>
    </row>
    <row r="18" spans="1:5" x14ac:dyDescent="0.3">
      <c r="A18" s="22" t="str">
        <f>Report!A32</f>
        <v>Maintenance and Boat Refurb</v>
      </c>
      <c r="B18" s="23">
        <f t="shared" si="0"/>
        <v>6264.9299999999994</v>
      </c>
      <c r="C18" s="23">
        <f t="shared" si="1"/>
        <v>6250</v>
      </c>
      <c r="D18" s="21"/>
      <c r="E18" s="21">
        <v>6250</v>
      </c>
    </row>
    <row r="19" spans="1:5" x14ac:dyDescent="0.3">
      <c r="A19" s="22" t="str">
        <f>Report!A33</f>
        <v>Race entry</v>
      </c>
      <c r="B19" s="23">
        <f t="shared" si="0"/>
        <v>890.4</v>
      </c>
      <c r="C19" s="23">
        <f t="shared" si="1"/>
        <v>5000</v>
      </c>
      <c r="D19" s="21"/>
      <c r="E19" s="21">
        <v>5000</v>
      </c>
    </row>
    <row r="20" spans="1:5" x14ac:dyDescent="0.3">
      <c r="A20" s="22" t="str">
        <f>Report!A34</f>
        <v>Transport</v>
      </c>
      <c r="B20" s="23">
        <f t="shared" si="0"/>
        <v>0</v>
      </c>
      <c r="C20" s="23">
        <v>200</v>
      </c>
      <c r="D20" s="21"/>
      <c r="E20" s="21">
        <v>200</v>
      </c>
    </row>
    <row r="21" spans="1:5" x14ac:dyDescent="0.3">
      <c r="A21" s="22" t="str">
        <f>Report!A35</f>
        <v>Training camp</v>
      </c>
      <c r="B21" s="23">
        <f t="shared" si="0"/>
        <v>-1777.1000000000001</v>
      </c>
      <c r="C21" s="23">
        <f t="shared" si="1"/>
        <v>1000</v>
      </c>
      <c r="D21" s="21"/>
      <c r="E21" s="21">
        <v>3575</v>
      </c>
    </row>
    <row r="22" spans="1:5" x14ac:dyDescent="0.3">
      <c r="A22" s="22" t="str">
        <f>Report!A36</f>
        <v>Training</v>
      </c>
      <c r="B22" s="23">
        <f t="shared" si="0"/>
        <v>0</v>
      </c>
      <c r="C22" s="23">
        <f t="shared" si="1"/>
        <v>1000</v>
      </c>
      <c r="D22" s="21"/>
      <c r="E22" s="21">
        <v>1000</v>
      </c>
    </row>
    <row r="23" spans="1:5" x14ac:dyDescent="0.3">
      <c r="A23" s="22" t="str">
        <f>Report!A37</f>
        <v>Coaching</v>
      </c>
      <c r="B23" s="23">
        <f t="shared" si="0"/>
        <v>3695</v>
      </c>
      <c r="C23" s="23">
        <f t="shared" si="1"/>
        <v>6500</v>
      </c>
      <c r="D23" s="21"/>
      <c r="E23" s="21">
        <v>6500</v>
      </c>
    </row>
    <row r="24" spans="1:5" x14ac:dyDescent="0.3">
      <c r="A24" s="22" t="str">
        <f>Report!A38</f>
        <v>Fines</v>
      </c>
      <c r="B24" s="23">
        <f t="shared" si="0"/>
        <v>0</v>
      </c>
      <c r="C24" s="23">
        <f t="shared" si="1"/>
        <v>300</v>
      </c>
      <c r="D24" s="21"/>
      <c r="E24" s="21">
        <v>300</v>
      </c>
    </row>
    <row r="25" spans="1:5" x14ac:dyDescent="0.3">
      <c r="A25" s="22" t="str">
        <f>Report!A39</f>
        <v>Ents</v>
      </c>
      <c r="B25" s="23">
        <f t="shared" si="0"/>
        <v>119.22999999999999</v>
      </c>
      <c r="C25" s="23">
        <f t="shared" si="1"/>
        <v>200</v>
      </c>
      <c r="D25" s="21"/>
      <c r="E25" s="21">
        <v>200</v>
      </c>
    </row>
    <row r="26" spans="1:5" x14ac:dyDescent="0.3">
      <c r="A26" s="22" t="str">
        <f>Report!A40</f>
        <v>Freshers/BBQ</v>
      </c>
      <c r="B26" s="23">
        <f t="shared" si="0"/>
        <v>172.62</v>
      </c>
      <c r="C26" s="23">
        <f t="shared" si="1"/>
        <v>450</v>
      </c>
      <c r="D26" s="21"/>
      <c r="E26" s="21">
        <v>450</v>
      </c>
    </row>
    <row r="27" spans="1:5" x14ac:dyDescent="0.3">
      <c r="A27" s="22" t="str">
        <f>Report!A41</f>
        <v>Misc</v>
      </c>
      <c r="B27" s="23">
        <f t="shared" si="0"/>
        <v>304.25</v>
      </c>
      <c r="C27" s="23">
        <f t="shared" si="1"/>
        <v>325</v>
      </c>
      <c r="D27" s="21"/>
      <c r="E27" s="21">
        <v>325</v>
      </c>
    </row>
    <row r="28" spans="1:5" x14ac:dyDescent="0.3">
      <c r="A28" s="22" t="str">
        <f>Report!A42</f>
        <v>Signage</v>
      </c>
      <c r="B28" s="23">
        <f t="shared" si="0"/>
        <v>0</v>
      </c>
      <c r="C28" s="23">
        <v>350</v>
      </c>
      <c r="D28" s="21"/>
      <c r="E28" s="21">
        <v>350</v>
      </c>
    </row>
    <row r="29" spans="1:5" x14ac:dyDescent="0.3">
      <c r="A29" s="22" t="str">
        <f>Report!A43</f>
        <v>Kit</v>
      </c>
      <c r="B29" s="23">
        <f t="shared" si="0"/>
        <v>528.29999999999995</v>
      </c>
      <c r="C29" s="23">
        <f t="shared" si="1"/>
        <v>500</v>
      </c>
      <c r="D29" s="21"/>
      <c r="E29" s="21">
        <v>0</v>
      </c>
    </row>
    <row r="30" spans="1:5" x14ac:dyDescent="0.3">
      <c r="A30" s="22" t="str">
        <f>Report!A44</f>
        <v>Contingency</v>
      </c>
      <c r="B30" s="23">
        <f t="shared" si="0"/>
        <v>331.37</v>
      </c>
      <c r="C30" s="23">
        <f t="shared" si="1"/>
        <v>500</v>
      </c>
      <c r="D30" s="21"/>
      <c r="E30" s="21">
        <v>500</v>
      </c>
    </row>
    <row r="31" spans="1:5" x14ac:dyDescent="0.3">
      <c r="A31" s="22"/>
      <c r="B31" s="23"/>
      <c r="C31" s="23"/>
      <c r="D31" s="21"/>
      <c r="E31" s="21"/>
    </row>
    <row r="32" spans="1:5" x14ac:dyDescent="0.3">
      <c r="A32" s="19" t="str">
        <f>Report!A46</f>
        <v>Total</v>
      </c>
      <c r="B32" s="25">
        <f>SUM(B15:B30)</f>
        <v>15704.099999999999</v>
      </c>
      <c r="C32" s="25">
        <f>SUM(C15:C30)</f>
        <v>28047</v>
      </c>
      <c r="D32" s="26"/>
      <c r="E32" s="26">
        <f>SUM(E15:E30)</f>
        <v>30122</v>
      </c>
    </row>
    <row r="33" spans="1:6" x14ac:dyDescent="0.3">
      <c r="A33" s="22"/>
      <c r="B33" s="23"/>
      <c r="C33" s="23"/>
      <c r="D33" s="26"/>
      <c r="E33" s="57"/>
    </row>
    <row r="34" spans="1:6" ht="15" thickBot="1" x14ac:dyDescent="0.35">
      <c r="A34" s="28" t="s">
        <v>65</v>
      </c>
      <c r="B34" s="29">
        <f>B12-B32</f>
        <v>9890.9000000000015</v>
      </c>
      <c r="C34" s="29">
        <f>C12-C32</f>
        <v>-2447</v>
      </c>
      <c r="D34" s="55"/>
      <c r="E34" s="55">
        <f>E12-E32</f>
        <v>-2272</v>
      </c>
    </row>
    <row r="35" spans="1:6" ht="15" thickBot="1" x14ac:dyDescent="0.35">
      <c r="A35" s="33" t="s">
        <v>66</v>
      </c>
      <c r="B35" s="34"/>
      <c r="C35" s="32"/>
      <c r="D35" s="32"/>
      <c r="E35" s="32"/>
      <c r="F35" s="32"/>
    </row>
    <row r="37" spans="1:6" x14ac:dyDescent="0.3">
      <c r="A37" s="287" t="s">
        <v>67</v>
      </c>
      <c r="B37" s="287"/>
    </row>
    <row r="38" spans="1:6" ht="15" thickBot="1" x14ac:dyDescent="0.35"/>
    <row r="39" spans="1:6" ht="15" thickBot="1" x14ac:dyDescent="0.35">
      <c r="A39" s="37" t="s">
        <v>60</v>
      </c>
      <c r="B39" s="38">
        <f>'2020-2021 Current Account'!G10</f>
        <v>109220.93</v>
      </c>
    </row>
    <row r="40" spans="1:6" x14ac:dyDescent="0.3">
      <c r="A40" s="39"/>
      <c r="B40" s="40" t="s">
        <v>61</v>
      </c>
      <c r="C40" s="18" t="s">
        <v>68</v>
      </c>
      <c r="D40" s="50"/>
      <c r="E40" s="50" t="s">
        <v>69</v>
      </c>
    </row>
    <row r="41" spans="1:6" x14ac:dyDescent="0.3">
      <c r="A41" s="41" t="s">
        <v>53</v>
      </c>
      <c r="B41" s="42"/>
      <c r="D41" s="21"/>
      <c r="E41" s="51"/>
    </row>
    <row r="42" spans="1:6" x14ac:dyDescent="0.3">
      <c r="A42" s="43" t="e">
        <f>Report!#REF!</f>
        <v>#REF!</v>
      </c>
      <c r="B42" s="23" t="e">
        <f>HLOOKUP($A42,Account_table,2,FALSE)</f>
        <v>#REF!</v>
      </c>
      <c r="C42" s="23" t="e">
        <f>B42+24000</f>
        <v>#REF!</v>
      </c>
      <c r="D42" s="21"/>
      <c r="E42" s="52">
        <v>7500</v>
      </c>
    </row>
    <row r="43" spans="1:6" x14ac:dyDescent="0.3">
      <c r="A43" s="43"/>
      <c r="B43" s="44"/>
      <c r="C43" s="44"/>
      <c r="D43" s="21"/>
      <c r="E43" s="51"/>
    </row>
    <row r="44" spans="1:6" x14ac:dyDescent="0.3">
      <c r="A44" s="41" t="s">
        <v>54</v>
      </c>
      <c r="B44" s="45" t="e">
        <f>SUM(B42:B43)</f>
        <v>#REF!</v>
      </c>
      <c r="C44" s="45" t="e">
        <f>SUM(C42:C43)</f>
        <v>#REF!</v>
      </c>
      <c r="D44" s="21"/>
      <c r="E44" s="53">
        <f>SUM(E42:E42)</f>
        <v>7500</v>
      </c>
    </row>
    <row r="45" spans="1:6" x14ac:dyDescent="0.3">
      <c r="A45" s="46"/>
      <c r="B45" s="42"/>
      <c r="C45" s="42"/>
      <c r="D45" s="21"/>
      <c r="E45" s="54"/>
    </row>
    <row r="46" spans="1:6" x14ac:dyDescent="0.3">
      <c r="A46" s="41" t="s">
        <v>56</v>
      </c>
      <c r="B46" s="42"/>
      <c r="C46" s="42"/>
      <c r="D46" s="21"/>
      <c r="E46" s="51"/>
    </row>
    <row r="47" spans="1:6" x14ac:dyDescent="0.3">
      <c r="A47" s="43" t="e">
        <f>Report!#REF!</f>
        <v>#REF!</v>
      </c>
      <c r="B47" s="23" t="e">
        <f>HLOOKUP($A47,Account_table,2,FALSE)</f>
        <v>#REF!</v>
      </c>
      <c r="C47" s="23" t="e">
        <f>HLOOKUP($A47,Account_table,3,FALSE)</f>
        <v>#REF!</v>
      </c>
      <c r="D47" s="26"/>
      <c r="E47" s="51">
        <v>10000</v>
      </c>
    </row>
    <row r="48" spans="1:6" x14ac:dyDescent="0.3">
      <c r="A48" s="43" t="e">
        <f>Report!#REF!</f>
        <v>#REF!</v>
      </c>
      <c r="B48" s="23" t="e">
        <f>HLOOKUP($A48,Account_table,2,FALSE)</f>
        <v>#REF!</v>
      </c>
      <c r="C48" s="23" t="e">
        <f>HLOOKUP($A48,Account_table,3,FALSE)</f>
        <v>#REF!</v>
      </c>
      <c r="D48" s="21"/>
      <c r="E48" s="52">
        <v>25000</v>
      </c>
    </row>
    <row r="49" spans="1:6" x14ac:dyDescent="0.3">
      <c r="A49" s="43" t="e">
        <f>Report!#REF!</f>
        <v>#REF!</v>
      </c>
      <c r="B49" s="23" t="e">
        <f>HLOOKUP($A49,Account_table,2,FALSE)</f>
        <v>#REF!</v>
      </c>
      <c r="C49" s="23" t="e">
        <f>HLOOKUP($A49,Account_table,3,FALSE)</f>
        <v>#REF!</v>
      </c>
      <c r="D49" s="21"/>
      <c r="E49" s="51">
        <v>0</v>
      </c>
    </row>
    <row r="50" spans="1:6" x14ac:dyDescent="0.3">
      <c r="A50" s="43" t="e">
        <f>Report!#REF!</f>
        <v>#REF!</v>
      </c>
      <c r="B50" s="23" t="e">
        <f>HLOOKUP($A50,Account_table,2,FALSE)</f>
        <v>#REF!</v>
      </c>
      <c r="C50" s="23">
        <v>3000</v>
      </c>
      <c r="D50" s="21"/>
      <c r="E50" s="51">
        <v>2500</v>
      </c>
    </row>
    <row r="51" spans="1:6" x14ac:dyDescent="0.3">
      <c r="A51" s="43" t="e">
        <f>Report!#REF!</f>
        <v>#REF!</v>
      </c>
      <c r="B51" s="23" t="e">
        <f>HLOOKUP($A51,Account_table,2,FALSE)</f>
        <v>#REF!</v>
      </c>
      <c r="C51" s="23">
        <v>500</v>
      </c>
      <c r="D51" s="21"/>
      <c r="E51" s="52">
        <v>350</v>
      </c>
    </row>
    <row r="52" spans="1:6" x14ac:dyDescent="0.3">
      <c r="A52" s="46"/>
      <c r="B52" s="48"/>
      <c r="C52" s="47"/>
      <c r="D52" s="21"/>
      <c r="E52" s="52"/>
    </row>
    <row r="53" spans="1:6" x14ac:dyDescent="0.3">
      <c r="A53" s="41" t="s">
        <v>54</v>
      </c>
      <c r="B53" s="45" t="e">
        <f>SUM(B47:B51)</f>
        <v>#REF!</v>
      </c>
      <c r="C53" s="45" t="e">
        <f>SUM(C47:C51)</f>
        <v>#REF!</v>
      </c>
      <c r="D53" s="21"/>
      <c r="E53" s="53">
        <f>SUM(E47:E51)</f>
        <v>37850</v>
      </c>
    </row>
    <row r="54" spans="1:6" x14ac:dyDescent="0.3">
      <c r="A54" s="41"/>
      <c r="B54" s="42"/>
      <c r="C54" s="47"/>
      <c r="D54" s="21"/>
      <c r="E54" s="51"/>
    </row>
    <row r="55" spans="1:6" ht="15" thickBot="1" x14ac:dyDescent="0.35">
      <c r="A55" s="49" t="s">
        <v>65</v>
      </c>
      <c r="B55" s="29" t="e">
        <f>B44-B53</f>
        <v>#REF!</v>
      </c>
      <c r="C55" s="29" t="e">
        <f>C44-C53</f>
        <v>#REF!</v>
      </c>
      <c r="D55" s="55"/>
      <c r="E55" s="55">
        <f>E44-E53</f>
        <v>-30350</v>
      </c>
      <c r="F55" t="s">
        <v>70</v>
      </c>
    </row>
    <row r="56" spans="1:6" ht="15" thickBot="1" x14ac:dyDescent="0.35">
      <c r="A56" s="30" t="s">
        <v>71</v>
      </c>
      <c r="B56" s="31" t="e">
        <f>B39+B55</f>
        <v>#REF!</v>
      </c>
    </row>
  </sheetData>
  <mergeCells count="2">
    <mergeCell ref="A1:B1"/>
    <mergeCell ref="A37:B3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B6C0-FCD0-4F2A-8861-E684E6C0C5F1}">
  <sheetPr>
    <tabColor rgb="FFFFFF00"/>
  </sheetPr>
  <dimension ref="A1:F92"/>
  <sheetViews>
    <sheetView topLeftCell="A17" workbookViewId="0">
      <selection activeCell="D91" sqref="D91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7" t="s">
        <v>80</v>
      </c>
      <c r="B1" s="157" t="s">
        <v>81</v>
      </c>
      <c r="C1" s="158" t="s">
        <v>82</v>
      </c>
      <c r="D1" s="158" t="s">
        <v>83</v>
      </c>
      <c r="E1" s="159"/>
      <c r="F1" s="159"/>
    </row>
    <row r="2" spans="1:6" x14ac:dyDescent="0.3">
      <c r="A2" s="160" t="s">
        <v>227</v>
      </c>
      <c r="B2" s="160" t="s">
        <v>85</v>
      </c>
      <c r="C2" s="160" t="s">
        <v>228</v>
      </c>
      <c r="D2" s="162">
        <v>5</v>
      </c>
      <c r="E2" s="159"/>
      <c r="F2" s="163" t="s">
        <v>87</v>
      </c>
    </row>
    <row r="3" spans="1:6" x14ac:dyDescent="0.3">
      <c r="A3" s="160" t="s">
        <v>229</v>
      </c>
      <c r="B3" s="160" t="s">
        <v>230</v>
      </c>
      <c r="C3" s="160" t="s">
        <v>231</v>
      </c>
      <c r="D3" s="162">
        <v>5</v>
      </c>
      <c r="E3" s="159"/>
      <c r="F3" s="159" t="s">
        <v>88</v>
      </c>
    </row>
    <row r="4" spans="1:6" x14ac:dyDescent="0.3">
      <c r="A4" s="160" t="s">
        <v>232</v>
      </c>
      <c r="B4" s="160" t="s">
        <v>233</v>
      </c>
      <c r="C4" s="160" t="s">
        <v>234</v>
      </c>
      <c r="D4" s="162">
        <v>5</v>
      </c>
      <c r="E4" s="159"/>
      <c r="F4" s="159"/>
    </row>
    <row r="5" spans="1:6" x14ac:dyDescent="0.3">
      <c r="A5" s="160" t="s">
        <v>235</v>
      </c>
      <c r="B5" s="160" t="s">
        <v>236</v>
      </c>
      <c r="C5" s="160" t="s">
        <v>237</v>
      </c>
      <c r="D5" s="162">
        <v>5</v>
      </c>
      <c r="E5" s="159"/>
      <c r="F5" s="159"/>
    </row>
    <row r="6" spans="1:6" x14ac:dyDescent="0.3">
      <c r="A6" s="160" t="s">
        <v>238</v>
      </c>
      <c r="B6" s="160" t="s">
        <v>239</v>
      </c>
      <c r="C6" s="160" t="s">
        <v>240</v>
      </c>
      <c r="D6" s="162">
        <v>5</v>
      </c>
      <c r="E6" s="159"/>
      <c r="F6" s="159"/>
    </row>
    <row r="7" spans="1:6" x14ac:dyDescent="0.3">
      <c r="A7" s="160" t="s">
        <v>241</v>
      </c>
      <c r="B7" s="160" t="s">
        <v>242</v>
      </c>
      <c r="C7" s="160" t="s">
        <v>243</v>
      </c>
      <c r="D7" s="162">
        <v>5</v>
      </c>
      <c r="E7" s="159"/>
      <c r="F7" s="159"/>
    </row>
    <row r="8" spans="1:6" x14ac:dyDescent="0.3">
      <c r="A8" s="160" t="s">
        <v>244</v>
      </c>
      <c r="B8" s="160" t="s">
        <v>245</v>
      </c>
      <c r="C8" s="160" t="s">
        <v>246</v>
      </c>
      <c r="D8" s="162">
        <v>5</v>
      </c>
      <c r="E8" s="159"/>
      <c r="F8" s="159"/>
    </row>
    <row r="9" spans="1:6" x14ac:dyDescent="0.3">
      <c r="A9" s="160" t="s">
        <v>247</v>
      </c>
      <c r="B9" s="160" t="s">
        <v>248</v>
      </c>
      <c r="C9" s="160" t="s">
        <v>249</v>
      </c>
      <c r="D9" s="162">
        <v>5</v>
      </c>
      <c r="E9" s="159"/>
      <c r="F9" s="159"/>
    </row>
    <row r="10" spans="1:6" x14ac:dyDescent="0.3">
      <c r="A10" s="160" t="s">
        <v>250</v>
      </c>
      <c r="B10" s="160" t="s">
        <v>251</v>
      </c>
      <c r="C10" s="160" t="s">
        <v>252</v>
      </c>
      <c r="D10" s="162">
        <v>5</v>
      </c>
      <c r="E10" s="159"/>
      <c r="F10" s="159"/>
    </row>
    <row r="11" spans="1:6" ht="28.8" x14ac:dyDescent="0.3">
      <c r="A11" s="160" t="s">
        <v>253</v>
      </c>
      <c r="B11" s="160" t="s">
        <v>254</v>
      </c>
      <c r="C11" s="160" t="s">
        <v>255</v>
      </c>
      <c r="D11" s="162">
        <v>5</v>
      </c>
      <c r="E11" s="159"/>
      <c r="F11" s="159"/>
    </row>
    <row r="12" spans="1:6" x14ac:dyDescent="0.3">
      <c r="A12" s="160" t="s">
        <v>256</v>
      </c>
      <c r="B12" s="160" t="s">
        <v>257</v>
      </c>
      <c r="C12" s="160" t="s">
        <v>258</v>
      </c>
      <c r="D12" s="162">
        <v>5</v>
      </c>
      <c r="E12" s="159"/>
      <c r="F12" s="159"/>
    </row>
    <row r="13" spans="1:6" x14ac:dyDescent="0.3">
      <c r="A13" s="160" t="s">
        <v>259</v>
      </c>
      <c r="B13" s="160" t="s">
        <v>260</v>
      </c>
      <c r="C13" s="160" t="s">
        <v>261</v>
      </c>
      <c r="D13" s="162">
        <v>5</v>
      </c>
      <c r="E13" s="159"/>
      <c r="F13" s="159"/>
    </row>
    <row r="14" spans="1:6" x14ac:dyDescent="0.3">
      <c r="A14" s="160" t="s">
        <v>262</v>
      </c>
      <c r="B14" s="160" t="s">
        <v>97</v>
      </c>
      <c r="C14" s="160" t="s">
        <v>98</v>
      </c>
      <c r="D14" s="162">
        <v>5</v>
      </c>
      <c r="E14" s="159"/>
      <c r="F14" s="159"/>
    </row>
    <row r="15" spans="1:6" x14ac:dyDescent="0.3">
      <c r="A15" s="160" t="s">
        <v>263</v>
      </c>
      <c r="B15" s="160" t="s">
        <v>264</v>
      </c>
      <c r="C15" s="160" t="s">
        <v>265</v>
      </c>
      <c r="D15" s="162">
        <v>5</v>
      </c>
      <c r="E15" s="159"/>
      <c r="F15" s="159"/>
    </row>
    <row r="16" spans="1:6" x14ac:dyDescent="0.3">
      <c r="A16" s="160" t="s">
        <v>266</v>
      </c>
      <c r="B16" s="160" t="s">
        <v>267</v>
      </c>
      <c r="C16" s="160" t="s">
        <v>268</v>
      </c>
      <c r="D16" s="162">
        <v>5</v>
      </c>
      <c r="E16" s="159"/>
      <c r="F16" s="159"/>
    </row>
    <row r="17" spans="1:6" x14ac:dyDescent="0.3">
      <c r="A17" s="160" t="s">
        <v>269</v>
      </c>
      <c r="B17" s="160" t="s">
        <v>270</v>
      </c>
      <c r="C17" s="160" t="s">
        <v>271</v>
      </c>
      <c r="D17" s="162">
        <v>5</v>
      </c>
      <c r="E17" s="159"/>
      <c r="F17" s="159"/>
    </row>
    <row r="18" spans="1:6" ht="28.8" x14ac:dyDescent="0.3">
      <c r="A18" s="160" t="s">
        <v>272</v>
      </c>
      <c r="B18" s="160" t="s">
        <v>273</v>
      </c>
      <c r="C18" s="160" t="s">
        <v>274</v>
      </c>
      <c r="D18" s="162">
        <v>5</v>
      </c>
      <c r="E18" s="159"/>
      <c r="F18" s="159"/>
    </row>
    <row r="19" spans="1:6" x14ac:dyDescent="0.3">
      <c r="A19" s="160" t="s">
        <v>275</v>
      </c>
      <c r="B19" s="161" t="s">
        <v>276</v>
      </c>
      <c r="C19" s="160" t="s">
        <v>277</v>
      </c>
      <c r="D19" s="162">
        <v>5</v>
      </c>
      <c r="E19" s="159"/>
      <c r="F19" s="159"/>
    </row>
    <row r="20" spans="1:6" x14ac:dyDescent="0.3">
      <c r="A20" s="160" t="s">
        <v>278</v>
      </c>
      <c r="B20" s="160" t="s">
        <v>279</v>
      </c>
      <c r="C20" s="160" t="s">
        <v>280</v>
      </c>
      <c r="D20" s="162">
        <v>5</v>
      </c>
      <c r="E20" s="159"/>
      <c r="F20" s="159"/>
    </row>
    <row r="21" spans="1:6" x14ac:dyDescent="0.3">
      <c r="A21" s="160" t="s">
        <v>281</v>
      </c>
      <c r="B21" s="160" t="s">
        <v>282</v>
      </c>
      <c r="C21" s="160" t="s">
        <v>283</v>
      </c>
      <c r="D21" s="162">
        <v>5</v>
      </c>
      <c r="E21" s="159"/>
      <c r="F21" s="159"/>
    </row>
    <row r="22" spans="1:6" x14ac:dyDescent="0.3">
      <c r="A22" s="160" t="s">
        <v>143</v>
      </c>
      <c r="B22" s="160" t="s">
        <v>103</v>
      </c>
      <c r="C22" s="160" t="s">
        <v>284</v>
      </c>
      <c r="D22" s="162">
        <v>5</v>
      </c>
      <c r="E22" s="159"/>
      <c r="F22" s="159"/>
    </row>
    <row r="23" spans="1:6" x14ac:dyDescent="0.3">
      <c r="A23" s="160" t="s">
        <v>285</v>
      </c>
      <c r="B23" s="160" t="s">
        <v>286</v>
      </c>
      <c r="C23" s="160" t="s">
        <v>287</v>
      </c>
      <c r="D23" s="162">
        <v>5</v>
      </c>
      <c r="E23" s="159"/>
      <c r="F23" s="159"/>
    </row>
    <row r="24" spans="1:6" x14ac:dyDescent="0.3">
      <c r="A24" s="160" t="s">
        <v>112</v>
      </c>
      <c r="B24" s="160" t="s">
        <v>288</v>
      </c>
      <c r="C24" s="160" t="s">
        <v>289</v>
      </c>
      <c r="D24" s="162">
        <v>5</v>
      </c>
      <c r="E24" s="159"/>
      <c r="F24" s="159"/>
    </row>
    <row r="25" spans="1:6" x14ac:dyDescent="0.3">
      <c r="A25" s="160" t="s">
        <v>290</v>
      </c>
      <c r="B25" s="160" t="s">
        <v>291</v>
      </c>
      <c r="C25" s="160" t="s">
        <v>292</v>
      </c>
      <c r="D25" s="162">
        <v>5</v>
      </c>
      <c r="E25" s="159"/>
      <c r="F25" s="159"/>
    </row>
    <row r="26" spans="1:6" x14ac:dyDescent="0.3">
      <c r="A26" s="160" t="s">
        <v>293</v>
      </c>
      <c r="B26" s="160" t="s">
        <v>294</v>
      </c>
      <c r="C26" s="160" t="s">
        <v>295</v>
      </c>
      <c r="D26" s="162">
        <v>5</v>
      </c>
      <c r="E26" s="159"/>
      <c r="F26" s="159"/>
    </row>
    <row r="27" spans="1:6" x14ac:dyDescent="0.3">
      <c r="A27" s="160" t="s">
        <v>227</v>
      </c>
      <c r="B27" s="160" t="s">
        <v>296</v>
      </c>
      <c r="C27" s="160" t="s">
        <v>297</v>
      </c>
      <c r="D27" s="162">
        <v>5</v>
      </c>
      <c r="E27" s="159"/>
      <c r="F27" s="159"/>
    </row>
    <row r="28" spans="1:6" x14ac:dyDescent="0.3">
      <c r="A28" s="160" t="s">
        <v>298</v>
      </c>
      <c r="B28" s="160" t="s">
        <v>299</v>
      </c>
      <c r="C28" s="160" t="s">
        <v>300</v>
      </c>
      <c r="D28" s="162">
        <v>5</v>
      </c>
      <c r="E28" s="159"/>
      <c r="F28" s="159"/>
    </row>
    <row r="29" spans="1:6" x14ac:dyDescent="0.3">
      <c r="A29" s="160" t="s">
        <v>301</v>
      </c>
      <c r="B29" s="160" t="s">
        <v>302</v>
      </c>
      <c r="C29" s="160" t="s">
        <v>303</v>
      </c>
      <c r="D29" s="162">
        <v>5</v>
      </c>
      <c r="E29" s="159"/>
      <c r="F29" s="159"/>
    </row>
    <row r="30" spans="1:6" x14ac:dyDescent="0.3">
      <c r="A30" s="160" t="s">
        <v>304</v>
      </c>
      <c r="B30" s="160" t="s">
        <v>305</v>
      </c>
      <c r="C30" s="160" t="s">
        <v>306</v>
      </c>
      <c r="D30" s="162">
        <v>5</v>
      </c>
      <c r="E30" s="159"/>
      <c r="F30" s="159"/>
    </row>
    <row r="31" spans="1:6" x14ac:dyDescent="0.3">
      <c r="A31" s="160" t="s">
        <v>307</v>
      </c>
      <c r="B31" s="160" t="s">
        <v>308</v>
      </c>
      <c r="C31" s="160" t="s">
        <v>309</v>
      </c>
      <c r="D31" s="162">
        <v>5</v>
      </c>
      <c r="E31" s="159"/>
      <c r="F31" s="159"/>
    </row>
    <row r="32" spans="1:6" x14ac:dyDescent="0.3">
      <c r="A32" s="160" t="s">
        <v>310</v>
      </c>
      <c r="B32" s="160" t="s">
        <v>311</v>
      </c>
      <c r="C32" s="160" t="s">
        <v>312</v>
      </c>
      <c r="D32" s="162">
        <v>5</v>
      </c>
      <c r="E32" s="159"/>
      <c r="F32" s="159"/>
    </row>
    <row r="33" spans="1:6" x14ac:dyDescent="0.3">
      <c r="A33" s="160" t="s">
        <v>313</v>
      </c>
      <c r="B33" s="160" t="s">
        <v>314</v>
      </c>
      <c r="C33" s="160" t="s">
        <v>315</v>
      </c>
      <c r="D33" s="162">
        <v>5</v>
      </c>
      <c r="E33" s="159"/>
      <c r="F33" s="159"/>
    </row>
    <row r="34" spans="1:6" x14ac:dyDescent="0.3">
      <c r="A34" s="160" t="s">
        <v>316</v>
      </c>
      <c r="B34" s="160" t="s">
        <v>317</v>
      </c>
      <c r="C34" s="160" t="s">
        <v>318</v>
      </c>
      <c r="D34" s="162">
        <v>5</v>
      </c>
      <c r="E34" s="159"/>
      <c r="F34" s="159"/>
    </row>
    <row r="35" spans="1:6" x14ac:dyDescent="0.3">
      <c r="A35" s="160" t="s">
        <v>235</v>
      </c>
      <c r="B35" s="160" t="s">
        <v>319</v>
      </c>
      <c r="C35" s="160" t="s">
        <v>320</v>
      </c>
      <c r="D35" s="162">
        <v>5</v>
      </c>
      <c r="E35" s="159"/>
      <c r="F35" s="159"/>
    </row>
    <row r="36" spans="1:6" x14ac:dyDescent="0.3">
      <c r="A36" s="160" t="s">
        <v>321</v>
      </c>
      <c r="B36" s="160" t="s">
        <v>322</v>
      </c>
      <c r="C36" s="160" t="s">
        <v>323</v>
      </c>
      <c r="D36" s="162">
        <v>5</v>
      </c>
      <c r="E36" s="159"/>
      <c r="F36" s="159"/>
    </row>
    <row r="37" spans="1:6" x14ac:dyDescent="0.3">
      <c r="A37" s="160" t="s">
        <v>324</v>
      </c>
      <c r="B37" s="160" t="s">
        <v>325</v>
      </c>
      <c r="C37" s="160" t="s">
        <v>326</v>
      </c>
      <c r="D37" s="162">
        <v>5</v>
      </c>
      <c r="E37" s="159"/>
      <c r="F37" s="159"/>
    </row>
    <row r="38" spans="1:6" x14ac:dyDescent="0.3">
      <c r="A38" s="160" t="s">
        <v>327</v>
      </c>
      <c r="B38" s="160" t="s">
        <v>328</v>
      </c>
      <c r="C38" s="160" t="s">
        <v>329</v>
      </c>
      <c r="D38" s="162">
        <v>5</v>
      </c>
      <c r="E38" s="159"/>
      <c r="F38" s="159"/>
    </row>
    <row r="39" spans="1:6" x14ac:dyDescent="0.3">
      <c r="A39" s="160" t="s">
        <v>330</v>
      </c>
      <c r="B39" s="160" t="s">
        <v>331</v>
      </c>
      <c r="C39" s="160" t="s">
        <v>332</v>
      </c>
      <c r="D39" s="162">
        <v>5</v>
      </c>
      <c r="E39" s="159"/>
      <c r="F39" s="159"/>
    </row>
    <row r="40" spans="1:6" x14ac:dyDescent="0.3">
      <c r="A40" s="160" t="s">
        <v>333</v>
      </c>
      <c r="B40" s="160" t="s">
        <v>334</v>
      </c>
      <c r="C40" s="160" t="s">
        <v>335</v>
      </c>
      <c r="D40" s="162">
        <v>5</v>
      </c>
      <c r="E40" s="159"/>
      <c r="F40" s="159"/>
    </row>
    <row r="41" spans="1:6" x14ac:dyDescent="0.3">
      <c r="A41" s="160" t="s">
        <v>336</v>
      </c>
      <c r="B41" s="160" t="s">
        <v>337</v>
      </c>
      <c r="C41" s="160" t="s">
        <v>338</v>
      </c>
      <c r="D41" s="162">
        <v>5</v>
      </c>
      <c r="E41" s="159"/>
      <c r="F41" s="159"/>
    </row>
    <row r="42" spans="1:6" x14ac:dyDescent="0.3">
      <c r="A42" s="160" t="s">
        <v>339</v>
      </c>
      <c r="B42" s="160" t="s">
        <v>340</v>
      </c>
      <c r="C42" s="160" t="s">
        <v>341</v>
      </c>
      <c r="D42" s="162">
        <v>5</v>
      </c>
      <c r="E42" s="159"/>
      <c r="F42" s="159"/>
    </row>
    <row r="43" spans="1:6" x14ac:dyDescent="0.3">
      <c r="A43" s="160" t="s">
        <v>342</v>
      </c>
      <c r="B43" s="160" t="s">
        <v>343</v>
      </c>
      <c r="C43" s="160" t="s">
        <v>344</v>
      </c>
      <c r="D43" s="162">
        <v>5</v>
      </c>
      <c r="E43" s="159"/>
      <c r="F43" s="159"/>
    </row>
    <row r="44" spans="1:6" x14ac:dyDescent="0.3">
      <c r="A44" s="160" t="s">
        <v>345</v>
      </c>
      <c r="B44" s="160" t="s">
        <v>346</v>
      </c>
      <c r="C44" s="160" t="s">
        <v>347</v>
      </c>
      <c r="D44" s="162">
        <v>5</v>
      </c>
      <c r="E44" s="159"/>
      <c r="F44" s="159"/>
    </row>
    <row r="45" spans="1:6" x14ac:dyDescent="0.3">
      <c r="A45" s="160" t="s">
        <v>348</v>
      </c>
      <c r="B45" s="160" t="s">
        <v>349</v>
      </c>
      <c r="C45" s="160" t="s">
        <v>350</v>
      </c>
      <c r="D45" s="162">
        <v>5</v>
      </c>
      <c r="E45" s="159"/>
      <c r="F45" s="159"/>
    </row>
    <row r="46" spans="1:6" x14ac:dyDescent="0.3">
      <c r="A46" s="160" t="s">
        <v>351</v>
      </c>
      <c r="B46" s="160" t="s">
        <v>352</v>
      </c>
      <c r="C46" s="160" t="s">
        <v>353</v>
      </c>
      <c r="D46" s="162">
        <v>5</v>
      </c>
      <c r="E46" s="159"/>
      <c r="F46" s="159"/>
    </row>
    <row r="47" spans="1:6" x14ac:dyDescent="0.3">
      <c r="A47" s="160" t="s">
        <v>354</v>
      </c>
      <c r="B47" s="160" t="s">
        <v>355</v>
      </c>
      <c r="C47" s="160" t="s">
        <v>356</v>
      </c>
      <c r="D47" s="162">
        <v>5</v>
      </c>
      <c r="E47" s="159"/>
      <c r="F47" s="159"/>
    </row>
    <row r="48" spans="1:6" x14ac:dyDescent="0.3">
      <c r="A48" s="160" t="s">
        <v>357</v>
      </c>
      <c r="B48" s="160" t="s">
        <v>358</v>
      </c>
      <c r="C48" s="160" t="s">
        <v>359</v>
      </c>
      <c r="D48" s="162">
        <v>5</v>
      </c>
      <c r="E48" s="159"/>
      <c r="F48" s="159"/>
    </row>
    <row r="49" spans="1:6" x14ac:dyDescent="0.3">
      <c r="A49" s="160" t="s">
        <v>360</v>
      </c>
      <c r="B49" s="160" t="s">
        <v>361</v>
      </c>
      <c r="C49" s="160" t="s">
        <v>362</v>
      </c>
      <c r="D49" s="162">
        <v>5</v>
      </c>
      <c r="E49" s="159"/>
      <c r="F49" s="159"/>
    </row>
    <row r="50" spans="1:6" x14ac:dyDescent="0.3">
      <c r="A50" s="160" t="s">
        <v>363</v>
      </c>
      <c r="B50" s="160" t="s">
        <v>364</v>
      </c>
      <c r="C50" s="160" t="s">
        <v>365</v>
      </c>
      <c r="D50" s="162">
        <v>5</v>
      </c>
      <c r="E50" s="159"/>
      <c r="F50" s="159"/>
    </row>
    <row r="51" spans="1:6" x14ac:dyDescent="0.3">
      <c r="A51" s="160" t="s">
        <v>366</v>
      </c>
      <c r="B51" s="160" t="s">
        <v>367</v>
      </c>
      <c r="C51" s="160" t="s">
        <v>368</v>
      </c>
      <c r="D51" s="162">
        <v>5</v>
      </c>
      <c r="E51" s="159"/>
      <c r="F51" s="159"/>
    </row>
    <row r="52" spans="1:6" x14ac:dyDescent="0.3">
      <c r="A52" s="160" t="s">
        <v>369</v>
      </c>
      <c r="B52" s="160" t="s">
        <v>370</v>
      </c>
      <c r="C52" s="160" t="s">
        <v>371</v>
      </c>
      <c r="D52" s="162">
        <v>5</v>
      </c>
      <c r="E52" s="159"/>
      <c r="F52" s="159"/>
    </row>
    <row r="53" spans="1:6" x14ac:dyDescent="0.3">
      <c r="A53" s="160" t="s">
        <v>372</v>
      </c>
      <c r="B53" s="160" t="s">
        <v>373</v>
      </c>
      <c r="C53" s="160" t="s">
        <v>374</v>
      </c>
      <c r="D53" s="162">
        <v>5</v>
      </c>
      <c r="E53" s="159"/>
      <c r="F53" s="159"/>
    </row>
    <row r="54" spans="1:6" x14ac:dyDescent="0.3">
      <c r="A54" s="160" t="s">
        <v>375</v>
      </c>
      <c r="B54" s="160" t="s">
        <v>376</v>
      </c>
      <c r="C54" s="160" t="s">
        <v>377</v>
      </c>
      <c r="D54" s="162">
        <v>5</v>
      </c>
      <c r="E54" s="159"/>
      <c r="F54" s="159"/>
    </row>
    <row r="55" spans="1:6" x14ac:dyDescent="0.3">
      <c r="A55" s="160" t="s">
        <v>378</v>
      </c>
      <c r="B55" s="160" t="s">
        <v>379</v>
      </c>
      <c r="C55" s="160" t="s">
        <v>380</v>
      </c>
      <c r="D55" s="162">
        <v>5</v>
      </c>
      <c r="E55" s="159"/>
      <c r="F55" s="159"/>
    </row>
    <row r="56" spans="1:6" x14ac:dyDescent="0.3">
      <c r="A56" s="160" t="s">
        <v>381</v>
      </c>
      <c r="B56" s="160" t="s">
        <v>382</v>
      </c>
      <c r="C56" s="160" t="s">
        <v>383</v>
      </c>
      <c r="D56" s="162">
        <v>5</v>
      </c>
      <c r="E56" s="159"/>
      <c r="F56" s="159"/>
    </row>
    <row r="57" spans="1:6" x14ac:dyDescent="0.3">
      <c r="A57" s="160" t="s">
        <v>384</v>
      </c>
      <c r="B57" s="160" t="s">
        <v>385</v>
      </c>
      <c r="C57" s="160" t="s">
        <v>386</v>
      </c>
      <c r="D57" s="162">
        <v>5</v>
      </c>
      <c r="E57" s="159"/>
      <c r="F57" s="159"/>
    </row>
    <row r="58" spans="1:6" x14ac:dyDescent="0.3">
      <c r="A58" s="160" t="s">
        <v>387</v>
      </c>
      <c r="B58" s="160" t="s">
        <v>388</v>
      </c>
      <c r="C58" s="160" t="s">
        <v>389</v>
      </c>
      <c r="D58" s="162">
        <v>5</v>
      </c>
      <c r="E58" s="159"/>
      <c r="F58" s="159"/>
    </row>
    <row r="59" spans="1:6" x14ac:dyDescent="0.3">
      <c r="A59" s="160" t="s">
        <v>390</v>
      </c>
      <c r="B59" s="160" t="s">
        <v>391</v>
      </c>
      <c r="C59" s="160" t="s">
        <v>392</v>
      </c>
      <c r="D59" s="162">
        <v>5</v>
      </c>
      <c r="E59" s="159"/>
      <c r="F59" s="159"/>
    </row>
    <row r="60" spans="1:6" x14ac:dyDescent="0.3">
      <c r="A60" s="160" t="s">
        <v>393</v>
      </c>
      <c r="B60" s="160" t="s">
        <v>394</v>
      </c>
      <c r="C60" s="160" t="s">
        <v>395</v>
      </c>
      <c r="D60" s="162">
        <v>5</v>
      </c>
      <c r="E60" s="159"/>
      <c r="F60" s="159"/>
    </row>
    <row r="61" spans="1:6" x14ac:dyDescent="0.3">
      <c r="A61" s="160" t="s">
        <v>396</v>
      </c>
      <c r="B61" s="160" t="s">
        <v>397</v>
      </c>
      <c r="C61" s="160" t="s">
        <v>398</v>
      </c>
      <c r="D61" s="162">
        <v>5</v>
      </c>
      <c r="E61" s="159"/>
      <c r="F61" s="159"/>
    </row>
    <row r="62" spans="1:6" x14ac:dyDescent="0.3">
      <c r="A62" s="160" t="s">
        <v>399</v>
      </c>
      <c r="B62" s="160" t="s">
        <v>400</v>
      </c>
      <c r="C62" s="160" t="s">
        <v>401</v>
      </c>
      <c r="D62" s="162">
        <v>5</v>
      </c>
      <c r="E62" s="159"/>
      <c r="F62" s="159"/>
    </row>
    <row r="63" spans="1:6" x14ac:dyDescent="0.3">
      <c r="A63" s="164" t="s">
        <v>84</v>
      </c>
      <c r="B63" s="164" t="s">
        <v>85</v>
      </c>
      <c r="C63" s="164" t="s">
        <v>86</v>
      </c>
      <c r="D63" s="165">
        <v>12.5</v>
      </c>
      <c r="E63" s="159"/>
      <c r="F63" s="159"/>
    </row>
    <row r="64" spans="1:6" x14ac:dyDescent="0.3">
      <c r="A64" s="164" t="s">
        <v>402</v>
      </c>
      <c r="B64" s="164" t="s">
        <v>89</v>
      </c>
      <c r="C64" s="164" t="s">
        <v>90</v>
      </c>
      <c r="D64" s="165">
        <v>12.5</v>
      </c>
      <c r="E64" s="159"/>
      <c r="F64" s="159"/>
    </row>
    <row r="65" spans="1:6" x14ac:dyDescent="0.3">
      <c r="A65" s="164" t="s">
        <v>91</v>
      </c>
      <c r="B65" s="164" t="s">
        <v>92</v>
      </c>
      <c r="C65" s="164" t="s">
        <v>93</v>
      </c>
      <c r="D65" s="165">
        <v>12.5</v>
      </c>
      <c r="E65" s="159"/>
      <c r="F65" s="159"/>
    </row>
    <row r="66" spans="1:6" x14ac:dyDescent="0.3">
      <c r="A66" s="164" t="s">
        <v>94</v>
      </c>
      <c r="B66" s="164" t="s">
        <v>95</v>
      </c>
      <c r="C66" s="164" t="s">
        <v>96</v>
      </c>
      <c r="D66" s="165">
        <v>12.5</v>
      </c>
      <c r="E66" s="159"/>
      <c r="F66" s="159"/>
    </row>
    <row r="67" spans="1:6" x14ac:dyDescent="0.3">
      <c r="A67" s="164" t="s">
        <v>127</v>
      </c>
      <c r="B67" s="164" t="s">
        <v>128</v>
      </c>
      <c r="C67" s="164" t="s">
        <v>129</v>
      </c>
      <c r="D67" s="165">
        <v>12.5</v>
      </c>
      <c r="E67" s="159"/>
      <c r="F67" s="159"/>
    </row>
    <row r="68" spans="1:6" x14ac:dyDescent="0.3">
      <c r="A68" s="164" t="s">
        <v>99</v>
      </c>
      <c r="B68" s="164" t="s">
        <v>100</v>
      </c>
      <c r="C68" s="164" t="s">
        <v>101</v>
      </c>
      <c r="D68" s="165">
        <v>12.5</v>
      </c>
      <c r="E68" s="159"/>
      <c r="F68" s="159"/>
    </row>
    <row r="69" spans="1:6" x14ac:dyDescent="0.3">
      <c r="A69" s="164" t="s">
        <v>152</v>
      </c>
      <c r="B69" s="164" t="s">
        <v>153</v>
      </c>
      <c r="C69" s="164" t="s">
        <v>154</v>
      </c>
      <c r="D69" s="165">
        <v>12.5</v>
      </c>
      <c r="E69" s="159"/>
      <c r="F69" s="159"/>
    </row>
    <row r="70" spans="1:6" x14ac:dyDescent="0.3">
      <c r="A70" s="164" t="s">
        <v>130</v>
      </c>
      <c r="B70" s="164" t="s">
        <v>103</v>
      </c>
      <c r="C70" s="164" t="s">
        <v>131</v>
      </c>
      <c r="D70" s="165">
        <v>12.5</v>
      </c>
      <c r="E70" s="159"/>
      <c r="F70" s="159"/>
    </row>
    <row r="71" spans="1:6" x14ac:dyDescent="0.3">
      <c r="A71" s="164" t="s">
        <v>132</v>
      </c>
      <c r="B71" s="164" t="s">
        <v>403</v>
      </c>
      <c r="C71" s="164" t="s">
        <v>133</v>
      </c>
      <c r="D71" s="165">
        <v>12.5</v>
      </c>
      <c r="E71" s="159"/>
      <c r="F71" s="159"/>
    </row>
    <row r="72" spans="1:6" x14ac:dyDescent="0.3">
      <c r="A72" s="164" t="s">
        <v>134</v>
      </c>
      <c r="B72" s="164" t="s">
        <v>135</v>
      </c>
      <c r="C72" s="164" t="s">
        <v>136</v>
      </c>
      <c r="D72" s="165">
        <v>12.5</v>
      </c>
      <c r="E72" s="159"/>
      <c r="F72" s="159"/>
    </row>
    <row r="73" spans="1:6" x14ac:dyDescent="0.3">
      <c r="A73" s="164" t="s">
        <v>137</v>
      </c>
      <c r="B73" s="164" t="s">
        <v>138</v>
      </c>
      <c r="C73" s="164" t="s">
        <v>139</v>
      </c>
      <c r="D73" s="165">
        <v>12.5</v>
      </c>
      <c r="E73" s="159"/>
      <c r="F73" s="159"/>
    </row>
    <row r="74" spans="1:6" x14ac:dyDescent="0.3">
      <c r="A74" s="164" t="s">
        <v>104</v>
      </c>
      <c r="B74" s="164" t="s">
        <v>105</v>
      </c>
      <c r="C74" s="164" t="s">
        <v>106</v>
      </c>
      <c r="D74" s="165">
        <v>12.5</v>
      </c>
      <c r="E74" s="159"/>
      <c r="F74" s="159"/>
    </row>
    <row r="75" spans="1:6" x14ac:dyDescent="0.3">
      <c r="A75" s="164" t="s">
        <v>404</v>
      </c>
      <c r="B75" s="164" t="s">
        <v>405</v>
      </c>
      <c r="C75" s="164" t="s">
        <v>406</v>
      </c>
      <c r="D75" s="165">
        <v>12.5</v>
      </c>
      <c r="E75" s="159"/>
      <c r="F75" s="159"/>
    </row>
    <row r="76" spans="1:6" x14ac:dyDescent="0.3">
      <c r="A76" s="164" t="s">
        <v>107</v>
      </c>
      <c r="B76" s="164" t="s">
        <v>108</v>
      </c>
      <c r="C76" s="164" t="s">
        <v>109</v>
      </c>
      <c r="D76" s="165">
        <v>12.5</v>
      </c>
      <c r="E76" s="159"/>
      <c r="F76" s="159"/>
    </row>
    <row r="77" spans="1:6" x14ac:dyDescent="0.3">
      <c r="A77" s="164" t="s">
        <v>102</v>
      </c>
      <c r="B77" s="164" t="s">
        <v>110</v>
      </c>
      <c r="C77" s="164" t="s">
        <v>111</v>
      </c>
      <c r="D77" s="165">
        <v>12.5</v>
      </c>
      <c r="E77" s="159"/>
      <c r="F77" s="159"/>
    </row>
    <row r="78" spans="1:6" x14ac:dyDescent="0.3">
      <c r="A78" s="164" t="s">
        <v>112</v>
      </c>
      <c r="B78" s="164" t="s">
        <v>113</v>
      </c>
      <c r="C78" s="164" t="s">
        <v>114</v>
      </c>
      <c r="D78" s="165">
        <v>12.5</v>
      </c>
      <c r="E78" s="159"/>
      <c r="F78" s="159"/>
    </row>
    <row r="79" spans="1:6" x14ac:dyDescent="0.3">
      <c r="A79" s="164" t="s">
        <v>115</v>
      </c>
      <c r="B79" s="164" t="s">
        <v>116</v>
      </c>
      <c r="C79" s="164" t="s">
        <v>117</v>
      </c>
      <c r="D79" s="165">
        <v>12.5</v>
      </c>
      <c r="E79" s="159"/>
      <c r="F79" s="159"/>
    </row>
    <row r="80" spans="1:6" x14ac:dyDescent="0.3">
      <c r="A80" s="164" t="s">
        <v>118</v>
      </c>
      <c r="B80" s="164" t="s">
        <v>119</v>
      </c>
      <c r="C80" s="164" t="s">
        <v>120</v>
      </c>
      <c r="D80" s="165">
        <v>12.5</v>
      </c>
      <c r="E80" s="159"/>
      <c r="F80" s="159"/>
    </row>
    <row r="81" spans="1:6" x14ac:dyDescent="0.3">
      <c r="A81" s="164" t="s">
        <v>155</v>
      </c>
      <c r="B81" s="164" t="s">
        <v>156</v>
      </c>
      <c r="C81" s="164" t="s">
        <v>157</v>
      </c>
      <c r="D81" s="165">
        <v>12.5</v>
      </c>
      <c r="E81" s="159"/>
      <c r="F81" s="159"/>
    </row>
    <row r="82" spans="1:6" x14ac:dyDescent="0.3">
      <c r="A82" s="164" t="s">
        <v>121</v>
      </c>
      <c r="B82" s="164" t="s">
        <v>122</v>
      </c>
      <c r="C82" s="164" t="s">
        <v>123</v>
      </c>
      <c r="D82" s="165">
        <v>12.5</v>
      </c>
      <c r="E82" s="159"/>
      <c r="F82" s="159"/>
    </row>
    <row r="83" spans="1:6" x14ac:dyDescent="0.3">
      <c r="A83" s="164" t="s">
        <v>140</v>
      </c>
      <c r="B83" s="164" t="s">
        <v>141</v>
      </c>
      <c r="C83" s="164" t="s">
        <v>142</v>
      </c>
      <c r="D83" s="165">
        <v>12.5</v>
      </c>
      <c r="E83" s="159"/>
      <c r="F83" s="159"/>
    </row>
    <row r="84" spans="1:6" x14ac:dyDescent="0.3">
      <c r="A84" s="164" t="s">
        <v>407</v>
      </c>
      <c r="B84" s="164" t="s">
        <v>408</v>
      </c>
      <c r="C84" s="164" t="s">
        <v>409</v>
      </c>
      <c r="D84" s="165">
        <v>12.5</v>
      </c>
      <c r="E84" s="159"/>
      <c r="F84" s="159"/>
    </row>
    <row r="85" spans="1:6" x14ac:dyDescent="0.3">
      <c r="A85" s="164" t="s">
        <v>143</v>
      </c>
      <c r="B85" s="164" t="s">
        <v>144</v>
      </c>
      <c r="C85" s="164" t="s">
        <v>145</v>
      </c>
      <c r="D85" s="165">
        <v>12.5</v>
      </c>
      <c r="E85" s="159"/>
      <c r="F85" s="159"/>
    </row>
    <row r="86" spans="1:6" x14ac:dyDescent="0.3">
      <c r="A86" s="164" t="s">
        <v>124</v>
      </c>
      <c r="B86" s="164" t="s">
        <v>125</v>
      </c>
      <c r="C86" s="164" t="s">
        <v>126</v>
      </c>
      <c r="D86" s="165">
        <v>12.5</v>
      </c>
      <c r="E86" s="159"/>
      <c r="F86" s="159"/>
    </row>
    <row r="87" spans="1:6" x14ac:dyDescent="0.3">
      <c r="A87" s="164" t="s">
        <v>146</v>
      </c>
      <c r="B87" s="164" t="s">
        <v>147</v>
      </c>
      <c r="C87" s="164" t="s">
        <v>148</v>
      </c>
      <c r="D87" s="165">
        <v>12.5</v>
      </c>
      <c r="E87" s="159"/>
      <c r="F87" s="159"/>
    </row>
    <row r="88" spans="1:6" x14ac:dyDescent="0.3">
      <c r="A88" s="164" t="s">
        <v>410</v>
      </c>
      <c r="B88" s="164" t="s">
        <v>158</v>
      </c>
      <c r="C88" s="164" t="s">
        <v>159</v>
      </c>
      <c r="D88" s="165">
        <v>12.5</v>
      </c>
      <c r="E88" s="159"/>
      <c r="F88" s="159"/>
    </row>
    <row r="89" spans="1:6" x14ac:dyDescent="0.3">
      <c r="A89" s="164" t="s">
        <v>149</v>
      </c>
      <c r="B89" s="164" t="s">
        <v>150</v>
      </c>
      <c r="C89" s="164" t="s">
        <v>151</v>
      </c>
      <c r="D89" s="165">
        <v>12.5</v>
      </c>
      <c r="E89" s="159"/>
      <c r="F89" s="159"/>
    </row>
    <row r="90" spans="1:6" x14ac:dyDescent="0.3">
      <c r="A90" s="159"/>
      <c r="B90" s="159"/>
      <c r="C90" s="159"/>
      <c r="D90" s="159"/>
      <c r="E90" s="159"/>
      <c r="F90" s="159"/>
    </row>
    <row r="91" spans="1:6" x14ac:dyDescent="0.3">
      <c r="A91" s="159"/>
      <c r="B91" s="159"/>
      <c r="C91" s="166" t="s">
        <v>54</v>
      </c>
      <c r="D91" s="165">
        <f>SUM(D2:D90)</f>
        <v>642.5</v>
      </c>
      <c r="E91" s="159"/>
      <c r="F91" s="159"/>
    </row>
    <row r="92" spans="1:6" x14ac:dyDescent="0.3">
      <c r="A92" s="159"/>
      <c r="B92" s="159"/>
      <c r="C92" s="159"/>
      <c r="D92" s="159"/>
      <c r="E92" s="159"/>
      <c r="F92" s="1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C7F2-EA2E-40D1-99C2-DCB37DDE36E6}">
  <sheetPr>
    <tabColor rgb="FFFFFF00"/>
  </sheetPr>
  <dimension ref="A1:F58"/>
  <sheetViews>
    <sheetView topLeftCell="A25" workbookViewId="0">
      <selection activeCell="C2" sqref="C2"/>
    </sheetView>
  </sheetViews>
  <sheetFormatPr defaultRowHeight="14.4" x14ac:dyDescent="0.3"/>
  <cols>
    <col min="1" max="1" width="15.6640625" bestFit="1" customWidth="1"/>
    <col min="2" max="2" width="24.21875" bestFit="1" customWidth="1"/>
    <col min="3" max="3" width="7.77734375" bestFit="1" customWidth="1"/>
    <col min="4" max="4" width="15.21875" bestFit="1" customWidth="1"/>
  </cols>
  <sheetData>
    <row r="1" spans="1:6" ht="19.8" x14ac:dyDescent="0.4">
      <c r="A1" s="157" t="s">
        <v>80</v>
      </c>
      <c r="B1" s="157" t="s">
        <v>81</v>
      </c>
      <c r="C1" s="158" t="s">
        <v>82</v>
      </c>
      <c r="D1" s="158" t="s">
        <v>83</v>
      </c>
      <c r="E1" s="159"/>
      <c r="F1" s="159"/>
    </row>
    <row r="2" spans="1:6" x14ac:dyDescent="0.3">
      <c r="A2" s="160" t="s">
        <v>227</v>
      </c>
      <c r="B2" s="160" t="s">
        <v>85</v>
      </c>
      <c r="C2" s="160" t="s">
        <v>228</v>
      </c>
      <c r="D2" s="162">
        <v>10</v>
      </c>
      <c r="E2" s="159"/>
      <c r="F2" s="163" t="s">
        <v>87</v>
      </c>
    </row>
    <row r="3" spans="1:6" x14ac:dyDescent="0.3">
      <c r="A3" s="160" t="s">
        <v>232</v>
      </c>
      <c r="B3" s="160" t="s">
        <v>233</v>
      </c>
      <c r="C3" s="160" t="s">
        <v>234</v>
      </c>
      <c r="D3" s="162">
        <v>10</v>
      </c>
      <c r="E3" s="159"/>
      <c r="F3" s="159" t="s">
        <v>88</v>
      </c>
    </row>
    <row r="4" spans="1:6" x14ac:dyDescent="0.3">
      <c r="A4" s="160" t="s">
        <v>235</v>
      </c>
      <c r="B4" s="160" t="s">
        <v>236</v>
      </c>
      <c r="C4" s="160" t="s">
        <v>237</v>
      </c>
      <c r="D4" s="162">
        <v>10</v>
      </c>
      <c r="E4" s="159"/>
      <c r="F4" s="159"/>
    </row>
    <row r="5" spans="1:6" ht="28.8" x14ac:dyDescent="0.3">
      <c r="A5" s="160" t="s">
        <v>463</v>
      </c>
      <c r="B5" s="160" t="s">
        <v>455</v>
      </c>
      <c r="C5" s="160" t="s">
        <v>462</v>
      </c>
      <c r="D5" s="162">
        <v>10</v>
      </c>
      <c r="E5" s="159"/>
      <c r="F5" s="159"/>
    </row>
    <row r="6" spans="1:6" x14ac:dyDescent="0.3">
      <c r="A6" s="160" t="s">
        <v>238</v>
      </c>
      <c r="B6" s="160" t="s">
        <v>239</v>
      </c>
      <c r="C6" s="160" t="s">
        <v>240</v>
      </c>
      <c r="D6" s="162">
        <v>10</v>
      </c>
      <c r="E6" s="159"/>
      <c r="F6" s="159"/>
    </row>
    <row r="7" spans="1:6" x14ac:dyDescent="0.3">
      <c r="A7" s="160" t="s">
        <v>456</v>
      </c>
      <c r="B7" s="160" t="s">
        <v>242</v>
      </c>
      <c r="C7" s="160" t="s">
        <v>464</v>
      </c>
      <c r="D7" s="162">
        <v>10</v>
      </c>
      <c r="E7" s="159"/>
      <c r="F7" s="159"/>
    </row>
    <row r="8" spans="1:6" x14ac:dyDescent="0.3">
      <c r="A8" s="160" t="s">
        <v>244</v>
      </c>
      <c r="B8" s="160" t="s">
        <v>245</v>
      </c>
      <c r="C8" s="160" t="s">
        <v>246</v>
      </c>
      <c r="D8" s="162">
        <v>10</v>
      </c>
      <c r="E8" s="159"/>
      <c r="F8" s="159"/>
    </row>
    <row r="9" spans="1:6" x14ac:dyDescent="0.3">
      <c r="A9" s="160" t="s">
        <v>247</v>
      </c>
      <c r="B9" s="160" t="s">
        <v>248</v>
      </c>
      <c r="C9" s="160" t="s">
        <v>249</v>
      </c>
      <c r="D9" s="162">
        <v>10</v>
      </c>
      <c r="E9" s="159"/>
      <c r="F9" s="159"/>
    </row>
    <row r="10" spans="1:6" x14ac:dyDescent="0.3">
      <c r="A10" s="160" t="s">
        <v>250</v>
      </c>
      <c r="B10" s="160" t="s">
        <v>251</v>
      </c>
      <c r="C10" s="160" t="s">
        <v>252</v>
      </c>
      <c r="D10" s="162">
        <v>10</v>
      </c>
      <c r="E10" s="159"/>
      <c r="F10" s="159"/>
    </row>
    <row r="11" spans="1:6" x14ac:dyDescent="0.3">
      <c r="A11" s="160" t="s">
        <v>457</v>
      </c>
      <c r="B11" s="160" t="s">
        <v>458</v>
      </c>
      <c r="C11" s="160" t="s">
        <v>465</v>
      </c>
      <c r="D11" s="162">
        <v>10</v>
      </c>
      <c r="E11" s="159"/>
      <c r="F11" s="159"/>
    </row>
    <row r="12" spans="1:6" x14ac:dyDescent="0.3">
      <c r="A12" s="160" t="s">
        <v>143</v>
      </c>
      <c r="B12" s="160" t="s">
        <v>103</v>
      </c>
      <c r="C12" s="160" t="s">
        <v>284</v>
      </c>
      <c r="D12" s="162">
        <v>10</v>
      </c>
      <c r="E12" s="159"/>
      <c r="F12" s="159"/>
    </row>
    <row r="13" spans="1:6" x14ac:dyDescent="0.3">
      <c r="A13" s="160" t="s">
        <v>459</v>
      </c>
      <c r="B13" s="160" t="s">
        <v>460</v>
      </c>
      <c r="C13" s="160" t="s">
        <v>466</v>
      </c>
      <c r="D13" s="162">
        <v>10</v>
      </c>
      <c r="E13" s="159"/>
      <c r="F13" s="159"/>
    </row>
    <row r="14" spans="1:6" x14ac:dyDescent="0.3">
      <c r="A14" s="160" t="s">
        <v>227</v>
      </c>
      <c r="B14" s="160" t="s">
        <v>296</v>
      </c>
      <c r="C14" s="160" t="s">
        <v>297</v>
      </c>
      <c r="D14" s="162">
        <v>10</v>
      </c>
      <c r="E14" s="159"/>
      <c r="F14" s="159"/>
    </row>
    <row r="15" spans="1:6" x14ac:dyDescent="0.3">
      <c r="A15" s="160" t="s">
        <v>301</v>
      </c>
      <c r="B15" s="160" t="s">
        <v>302</v>
      </c>
      <c r="C15" s="160" t="s">
        <v>303</v>
      </c>
      <c r="D15" s="162">
        <v>10</v>
      </c>
      <c r="E15" s="159"/>
      <c r="F15" s="159"/>
    </row>
    <row r="16" spans="1:6" x14ac:dyDescent="0.3">
      <c r="A16" s="160" t="s">
        <v>307</v>
      </c>
      <c r="B16" s="160" t="s">
        <v>308</v>
      </c>
      <c r="C16" s="160" t="s">
        <v>309</v>
      </c>
      <c r="D16" s="162">
        <v>10</v>
      </c>
      <c r="E16" s="159"/>
      <c r="F16" s="159"/>
    </row>
    <row r="17" spans="1:6" x14ac:dyDescent="0.3">
      <c r="A17" s="160" t="s">
        <v>461</v>
      </c>
      <c r="B17" s="160" t="s">
        <v>314</v>
      </c>
      <c r="C17" s="160" t="s">
        <v>467</v>
      </c>
      <c r="D17" s="162">
        <v>10</v>
      </c>
      <c r="E17" s="159"/>
      <c r="F17" s="159"/>
    </row>
    <row r="18" spans="1:6" x14ac:dyDescent="0.3">
      <c r="A18" s="160" t="s">
        <v>321</v>
      </c>
      <c r="B18" s="160" t="s">
        <v>322</v>
      </c>
      <c r="C18" s="160" t="s">
        <v>323</v>
      </c>
      <c r="D18" s="162">
        <v>10</v>
      </c>
      <c r="E18" s="159"/>
      <c r="F18" s="159"/>
    </row>
    <row r="19" spans="1:6" x14ac:dyDescent="0.3">
      <c r="A19" s="160" t="s">
        <v>324</v>
      </c>
      <c r="B19" s="160" t="s">
        <v>325</v>
      </c>
      <c r="C19" s="160" t="s">
        <v>326</v>
      </c>
      <c r="D19" s="162">
        <v>10</v>
      </c>
      <c r="E19" s="159"/>
      <c r="F19" s="159"/>
    </row>
    <row r="20" spans="1:6" x14ac:dyDescent="0.3">
      <c r="A20" s="160" t="s">
        <v>327</v>
      </c>
      <c r="B20" s="160" t="s">
        <v>328</v>
      </c>
      <c r="C20" s="160" t="s">
        <v>329</v>
      </c>
      <c r="D20" s="162">
        <v>10</v>
      </c>
      <c r="E20" s="159"/>
      <c r="F20" s="159"/>
    </row>
    <row r="21" spans="1:6" x14ac:dyDescent="0.3">
      <c r="A21" s="160" t="s">
        <v>342</v>
      </c>
      <c r="B21" s="160" t="s">
        <v>343</v>
      </c>
      <c r="C21" s="160" t="s">
        <v>344</v>
      </c>
      <c r="D21" s="162">
        <v>10</v>
      </c>
      <c r="E21" s="159"/>
      <c r="F21" s="159"/>
    </row>
    <row r="22" spans="1:6" x14ac:dyDescent="0.3">
      <c r="A22" s="160" t="s">
        <v>345</v>
      </c>
      <c r="B22" s="160" t="s">
        <v>346</v>
      </c>
      <c r="C22" s="160" t="s">
        <v>347</v>
      </c>
      <c r="D22" s="162">
        <v>10</v>
      </c>
      <c r="E22" s="159"/>
      <c r="F22" s="159"/>
    </row>
    <row r="23" spans="1:6" x14ac:dyDescent="0.3">
      <c r="A23" s="160" t="s">
        <v>351</v>
      </c>
      <c r="B23" s="160" t="s">
        <v>352</v>
      </c>
      <c r="C23" s="160" t="s">
        <v>353</v>
      </c>
      <c r="D23" s="162">
        <v>10</v>
      </c>
      <c r="E23" s="159"/>
      <c r="F23" s="159"/>
    </row>
    <row r="24" spans="1:6" x14ac:dyDescent="0.3">
      <c r="A24" s="160" t="s">
        <v>357</v>
      </c>
      <c r="B24" s="160" t="s">
        <v>358</v>
      </c>
      <c r="C24" s="160" t="s">
        <v>359</v>
      </c>
      <c r="D24" s="162">
        <v>10</v>
      </c>
      <c r="E24" s="159"/>
      <c r="F24" s="159"/>
    </row>
    <row r="25" spans="1:6" x14ac:dyDescent="0.3">
      <c r="A25" s="160" t="s">
        <v>372</v>
      </c>
      <c r="B25" s="160" t="s">
        <v>373</v>
      </c>
      <c r="C25" s="160" t="s">
        <v>374</v>
      </c>
      <c r="D25" s="162">
        <v>10</v>
      </c>
      <c r="E25" s="159"/>
      <c r="F25" s="159"/>
    </row>
    <row r="26" spans="1:6" x14ac:dyDescent="0.3">
      <c r="A26" s="160" t="s">
        <v>378</v>
      </c>
      <c r="B26" s="160" t="s">
        <v>379</v>
      </c>
      <c r="C26" s="160" t="s">
        <v>380</v>
      </c>
      <c r="D26" s="162">
        <v>10</v>
      </c>
      <c r="E26" s="159"/>
      <c r="F26" s="159"/>
    </row>
    <row r="27" spans="1:6" x14ac:dyDescent="0.3">
      <c r="A27" s="160" t="s">
        <v>387</v>
      </c>
      <c r="B27" s="160" t="s">
        <v>388</v>
      </c>
      <c r="C27" s="160" t="s">
        <v>389</v>
      </c>
      <c r="D27" s="162">
        <v>10</v>
      </c>
      <c r="E27" s="159"/>
      <c r="F27" s="159"/>
    </row>
    <row r="28" spans="1:6" x14ac:dyDescent="0.3">
      <c r="A28" s="164" t="s">
        <v>402</v>
      </c>
      <c r="B28" s="164" t="s">
        <v>89</v>
      </c>
      <c r="C28" s="164" t="s">
        <v>90</v>
      </c>
      <c r="D28" s="165">
        <v>25</v>
      </c>
      <c r="E28" s="159"/>
      <c r="F28" s="159"/>
    </row>
    <row r="29" spans="1:6" x14ac:dyDescent="0.3">
      <c r="A29" s="164" t="s">
        <v>91</v>
      </c>
      <c r="B29" s="164" t="s">
        <v>92</v>
      </c>
      <c r="C29" s="164" t="s">
        <v>93</v>
      </c>
      <c r="D29" s="165">
        <v>25</v>
      </c>
      <c r="E29" s="159"/>
      <c r="F29" s="159"/>
    </row>
    <row r="30" spans="1:6" x14ac:dyDescent="0.3">
      <c r="A30" s="164" t="s">
        <v>94</v>
      </c>
      <c r="B30" s="164" t="s">
        <v>95</v>
      </c>
      <c r="C30" s="164" t="s">
        <v>96</v>
      </c>
      <c r="D30" s="165">
        <v>25</v>
      </c>
      <c r="E30" s="159"/>
      <c r="F30" s="159"/>
    </row>
    <row r="31" spans="1:6" x14ac:dyDescent="0.3">
      <c r="A31" s="164" t="s">
        <v>410</v>
      </c>
      <c r="B31" s="164" t="s">
        <v>445</v>
      </c>
      <c r="C31" s="164" t="s">
        <v>446</v>
      </c>
      <c r="D31" s="165">
        <v>25</v>
      </c>
      <c r="E31" s="159"/>
      <c r="F31" s="159"/>
    </row>
    <row r="32" spans="1:6" x14ac:dyDescent="0.3">
      <c r="A32" s="164" t="s">
        <v>127</v>
      </c>
      <c r="B32" s="164" t="s">
        <v>128</v>
      </c>
      <c r="C32" s="164" t="s">
        <v>129</v>
      </c>
      <c r="D32" s="165">
        <v>25</v>
      </c>
      <c r="E32" s="159"/>
      <c r="F32" s="159"/>
    </row>
    <row r="33" spans="1:6" x14ac:dyDescent="0.3">
      <c r="A33" s="164" t="s">
        <v>447</v>
      </c>
      <c r="B33" s="164" t="s">
        <v>448</v>
      </c>
      <c r="C33" s="164" t="s">
        <v>468</v>
      </c>
      <c r="D33" s="165">
        <v>25</v>
      </c>
      <c r="E33" s="159"/>
      <c r="F33" s="159"/>
    </row>
    <row r="34" spans="1:6" x14ac:dyDescent="0.3">
      <c r="A34" s="164" t="s">
        <v>99</v>
      </c>
      <c r="B34" s="164" t="s">
        <v>100</v>
      </c>
      <c r="C34" s="164" t="s">
        <v>101</v>
      </c>
      <c r="D34" s="165">
        <v>25</v>
      </c>
      <c r="E34" s="159"/>
      <c r="F34" s="159"/>
    </row>
    <row r="35" spans="1:6" x14ac:dyDescent="0.3">
      <c r="A35" s="164" t="s">
        <v>281</v>
      </c>
      <c r="B35" s="164" t="s">
        <v>282</v>
      </c>
      <c r="C35" s="164" t="s">
        <v>283</v>
      </c>
      <c r="D35" s="165">
        <v>25</v>
      </c>
      <c r="E35" s="159"/>
      <c r="F35" s="159"/>
    </row>
    <row r="36" spans="1:6" x14ac:dyDescent="0.3">
      <c r="A36" s="164" t="s">
        <v>130</v>
      </c>
      <c r="B36" s="164" t="s">
        <v>103</v>
      </c>
      <c r="C36" s="164" t="s">
        <v>131</v>
      </c>
      <c r="D36" s="165">
        <v>25</v>
      </c>
      <c r="E36" s="159"/>
      <c r="F36" s="159"/>
    </row>
    <row r="37" spans="1:6" x14ac:dyDescent="0.3">
      <c r="A37" s="164" t="s">
        <v>449</v>
      </c>
      <c r="B37" s="164" t="s">
        <v>450</v>
      </c>
      <c r="C37" s="164" t="s">
        <v>469</v>
      </c>
      <c r="D37" s="165">
        <v>25</v>
      </c>
      <c r="E37" s="159"/>
      <c r="F37" s="159"/>
    </row>
    <row r="38" spans="1:6" x14ac:dyDescent="0.3">
      <c r="A38" s="164" t="s">
        <v>134</v>
      </c>
      <c r="B38" s="164" t="s">
        <v>135</v>
      </c>
      <c r="C38" s="164" t="s">
        <v>136</v>
      </c>
      <c r="D38" s="165">
        <v>25</v>
      </c>
      <c r="E38" s="159"/>
      <c r="F38" s="159"/>
    </row>
    <row r="39" spans="1:6" x14ac:dyDescent="0.3">
      <c r="A39" s="164" t="s">
        <v>451</v>
      </c>
      <c r="B39" s="164" t="s">
        <v>452</v>
      </c>
      <c r="C39" s="164" t="s">
        <v>470</v>
      </c>
      <c r="D39" s="165">
        <v>25</v>
      </c>
      <c r="E39" s="159"/>
      <c r="F39" s="159"/>
    </row>
    <row r="40" spans="1:6" x14ac:dyDescent="0.3">
      <c r="A40" s="164" t="s">
        <v>104</v>
      </c>
      <c r="B40" s="164" t="s">
        <v>105</v>
      </c>
      <c r="C40" s="164" t="s">
        <v>106</v>
      </c>
      <c r="D40" s="165">
        <v>25</v>
      </c>
      <c r="E40" s="159"/>
      <c r="F40" s="159"/>
    </row>
    <row r="41" spans="1:6" x14ac:dyDescent="0.3">
      <c r="A41" s="164" t="s">
        <v>330</v>
      </c>
      <c r="B41" s="164" t="s">
        <v>331</v>
      </c>
      <c r="C41" s="164" t="s">
        <v>332</v>
      </c>
      <c r="D41" s="165">
        <v>25</v>
      </c>
      <c r="E41" s="159"/>
      <c r="F41" s="159"/>
    </row>
    <row r="42" spans="1:6" x14ac:dyDescent="0.3">
      <c r="A42" s="164" t="s">
        <v>339</v>
      </c>
      <c r="B42" s="164" t="s">
        <v>340</v>
      </c>
      <c r="C42" s="164" t="s">
        <v>341</v>
      </c>
      <c r="D42" s="165">
        <v>25</v>
      </c>
      <c r="E42" s="159"/>
      <c r="F42" s="159"/>
    </row>
    <row r="43" spans="1:6" x14ac:dyDescent="0.3">
      <c r="A43" s="164" t="s">
        <v>396</v>
      </c>
      <c r="B43" s="164" t="s">
        <v>453</v>
      </c>
      <c r="C43" s="164" t="s">
        <v>398</v>
      </c>
      <c r="D43" s="165">
        <v>25</v>
      </c>
      <c r="E43" s="159"/>
      <c r="F43" s="159"/>
    </row>
    <row r="44" spans="1:6" x14ac:dyDescent="0.3">
      <c r="A44" s="164" t="s">
        <v>112</v>
      </c>
      <c r="B44" s="164" t="s">
        <v>113</v>
      </c>
      <c r="C44" s="164" t="s">
        <v>114</v>
      </c>
      <c r="D44" s="165">
        <v>25</v>
      </c>
      <c r="E44" s="159"/>
      <c r="F44" s="159"/>
    </row>
    <row r="45" spans="1:6" x14ac:dyDescent="0.3">
      <c r="A45" s="164" t="s">
        <v>115</v>
      </c>
      <c r="B45" s="164" t="s">
        <v>116</v>
      </c>
      <c r="C45" s="164" t="s">
        <v>117</v>
      </c>
      <c r="D45" s="165">
        <v>25</v>
      </c>
      <c r="E45" s="159"/>
      <c r="F45" s="159"/>
    </row>
    <row r="46" spans="1:6" x14ac:dyDescent="0.3">
      <c r="A46" s="164" t="s">
        <v>118</v>
      </c>
      <c r="B46" s="164" t="s">
        <v>119</v>
      </c>
      <c r="C46" s="164" t="s">
        <v>120</v>
      </c>
      <c r="D46" s="165">
        <v>25</v>
      </c>
      <c r="E46" s="159"/>
      <c r="F46" s="159"/>
    </row>
    <row r="47" spans="1:6" x14ac:dyDescent="0.3">
      <c r="A47" s="164" t="s">
        <v>155</v>
      </c>
      <c r="B47" s="164" t="s">
        <v>156</v>
      </c>
      <c r="C47" s="164" t="s">
        <v>157</v>
      </c>
      <c r="D47" s="165">
        <v>25</v>
      </c>
      <c r="E47" s="159"/>
      <c r="F47" s="159"/>
    </row>
    <row r="48" spans="1:6" x14ac:dyDescent="0.3">
      <c r="A48" s="164" t="s">
        <v>363</v>
      </c>
      <c r="B48" s="164" t="s">
        <v>364</v>
      </c>
      <c r="C48" s="164" t="s">
        <v>365</v>
      </c>
      <c r="D48" s="165">
        <v>25</v>
      </c>
      <c r="E48" s="159"/>
      <c r="F48" s="159"/>
    </row>
    <row r="49" spans="1:6" x14ac:dyDescent="0.3">
      <c r="A49" s="164" t="s">
        <v>121</v>
      </c>
      <c r="B49" s="164" t="s">
        <v>122</v>
      </c>
      <c r="C49" s="164" t="s">
        <v>123</v>
      </c>
      <c r="D49" s="165">
        <v>25</v>
      </c>
      <c r="E49" s="159"/>
      <c r="F49" s="159"/>
    </row>
    <row r="50" spans="1:6" x14ac:dyDescent="0.3">
      <c r="A50" s="164" t="s">
        <v>140</v>
      </c>
      <c r="B50" s="164" t="s">
        <v>141</v>
      </c>
      <c r="C50" s="164" t="s">
        <v>142</v>
      </c>
      <c r="D50" s="165">
        <v>25</v>
      </c>
      <c r="E50" s="159"/>
      <c r="F50" s="159"/>
    </row>
    <row r="51" spans="1:6" x14ac:dyDescent="0.3">
      <c r="A51" s="164" t="s">
        <v>143</v>
      </c>
      <c r="B51" s="164" t="s">
        <v>144</v>
      </c>
      <c r="C51" s="164" t="s">
        <v>145</v>
      </c>
      <c r="D51" s="165">
        <v>25</v>
      </c>
      <c r="E51" s="159"/>
      <c r="F51" s="159"/>
    </row>
    <row r="52" spans="1:6" x14ac:dyDescent="0.3">
      <c r="A52" s="164" t="s">
        <v>124</v>
      </c>
      <c r="B52" s="164" t="s">
        <v>125</v>
      </c>
      <c r="C52" s="164" t="s">
        <v>126</v>
      </c>
      <c r="D52" s="165">
        <v>25</v>
      </c>
      <c r="E52" s="159"/>
      <c r="F52" s="159"/>
    </row>
    <row r="53" spans="1:6" x14ac:dyDescent="0.3">
      <c r="A53" s="164" t="s">
        <v>454</v>
      </c>
      <c r="B53" s="164" t="s">
        <v>385</v>
      </c>
      <c r="C53" s="164" t="s">
        <v>386</v>
      </c>
      <c r="D53" s="165">
        <v>25</v>
      </c>
      <c r="E53" s="159"/>
      <c r="F53" s="159"/>
    </row>
    <row r="54" spans="1:6" x14ac:dyDescent="0.3">
      <c r="A54" s="164" t="s">
        <v>146</v>
      </c>
      <c r="B54" s="164" t="s">
        <v>147</v>
      </c>
      <c r="C54" s="164" t="s">
        <v>148</v>
      </c>
      <c r="D54" s="165">
        <v>25</v>
      </c>
      <c r="E54" s="159"/>
      <c r="F54" s="159"/>
    </row>
    <row r="55" spans="1:6" x14ac:dyDescent="0.3">
      <c r="A55" s="164" t="s">
        <v>410</v>
      </c>
      <c r="B55" s="164" t="s">
        <v>158</v>
      </c>
      <c r="C55" s="164" t="s">
        <v>159</v>
      </c>
      <c r="D55" s="165">
        <v>25</v>
      </c>
      <c r="E55" s="159"/>
      <c r="F55" s="159"/>
    </row>
    <row r="56" spans="1:6" x14ac:dyDescent="0.3">
      <c r="A56" s="159"/>
      <c r="B56" s="159"/>
      <c r="C56" s="159"/>
      <c r="D56" s="159"/>
      <c r="E56" s="159"/>
      <c r="F56" s="159"/>
    </row>
    <row r="57" spans="1:6" x14ac:dyDescent="0.3">
      <c r="A57" s="159"/>
      <c r="B57" s="159"/>
      <c r="C57" s="166" t="s">
        <v>54</v>
      </c>
      <c r="D57" s="165">
        <f>SUM(D2:D56)</f>
        <v>960</v>
      </c>
      <c r="E57" s="159"/>
      <c r="F57" s="159"/>
    </row>
    <row r="58" spans="1:6" x14ac:dyDescent="0.3">
      <c r="A58" s="159"/>
      <c r="B58" s="159"/>
      <c r="C58" s="159"/>
      <c r="D58" s="159"/>
      <c r="E58" s="159"/>
      <c r="F58" s="15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DD0F9-BC4E-49B7-956D-72BBFE5037B6}">
  <sheetPr>
    <tabColor rgb="FFADF7F5"/>
  </sheetPr>
  <dimension ref="B2:O40"/>
  <sheetViews>
    <sheetView workbookViewId="0">
      <selection activeCell="H22" sqref="H22"/>
    </sheetView>
  </sheetViews>
  <sheetFormatPr defaultRowHeight="14.4" x14ac:dyDescent="0.3"/>
  <cols>
    <col min="2" max="2" width="26.77734375" bestFit="1" customWidth="1"/>
    <col min="3" max="3" width="7.21875" customWidth="1"/>
    <col min="4" max="4" width="0.5546875" hidden="1" customWidth="1"/>
    <col min="5" max="5" width="0.77734375" hidden="1" customWidth="1"/>
    <col min="6" max="6" width="0.5546875" hidden="1" customWidth="1"/>
    <col min="7" max="7" width="16.21875" bestFit="1" customWidth="1"/>
    <col min="8" max="8" width="15.5546875" customWidth="1"/>
    <col min="9" max="9" width="20.44140625" bestFit="1" customWidth="1"/>
    <col min="10" max="10" width="10.5546875" bestFit="1" customWidth="1"/>
    <col min="11" max="11" width="13" customWidth="1"/>
    <col min="12" max="12" width="29.21875" customWidth="1"/>
    <col min="13" max="13" width="34.21875" customWidth="1"/>
    <col min="14" max="14" width="17.44140625" customWidth="1"/>
  </cols>
  <sheetData>
    <row r="2" spans="2:14" x14ac:dyDescent="0.3">
      <c r="C2" s="35"/>
      <c r="D2" s="167"/>
      <c r="G2" s="167"/>
      <c r="H2" s="167"/>
    </row>
    <row r="3" spans="2:14" x14ac:dyDescent="0.3">
      <c r="B3" s="168" t="s">
        <v>420</v>
      </c>
      <c r="C3" s="169"/>
      <c r="D3" s="168"/>
      <c r="E3" s="170"/>
      <c r="F3" s="170"/>
      <c r="G3" s="168"/>
      <c r="H3" s="168"/>
      <c r="K3" s="185"/>
      <c r="M3" s="185"/>
    </row>
    <row r="4" spans="2:14" x14ac:dyDescent="0.3">
      <c r="C4" s="35"/>
      <c r="D4" s="167"/>
      <c r="G4" s="167"/>
      <c r="H4" s="167"/>
      <c r="M4" s="104"/>
      <c r="N4" s="13"/>
    </row>
    <row r="5" spans="2:14" x14ac:dyDescent="0.3">
      <c r="C5" s="35"/>
      <c r="D5" s="171"/>
      <c r="G5" s="172"/>
      <c r="H5" s="172"/>
      <c r="M5" s="104"/>
      <c r="N5" s="188"/>
    </row>
    <row r="6" spans="2:14" x14ac:dyDescent="0.3">
      <c r="C6" s="35"/>
      <c r="M6" s="123"/>
      <c r="N6" s="189"/>
    </row>
    <row r="7" spans="2:14" x14ac:dyDescent="0.3">
      <c r="C7" s="35"/>
      <c r="D7" s="171"/>
      <c r="G7" s="173"/>
      <c r="H7" s="173"/>
      <c r="M7" s="123"/>
      <c r="N7" s="156"/>
    </row>
    <row r="8" spans="2:14" x14ac:dyDescent="0.3">
      <c r="C8" s="35"/>
      <c r="D8" s="174"/>
      <c r="G8" s="172"/>
      <c r="H8" s="172"/>
      <c r="M8" s="123"/>
      <c r="N8" s="156"/>
    </row>
    <row r="9" spans="2:14" x14ac:dyDescent="0.3">
      <c r="B9" s="167"/>
      <c r="C9" s="175"/>
      <c r="D9" s="176"/>
      <c r="E9" s="167"/>
      <c r="F9" s="167"/>
      <c r="G9" s="177"/>
      <c r="H9" s="177"/>
      <c r="M9" s="123"/>
      <c r="N9" s="156"/>
    </row>
    <row r="10" spans="2:14" x14ac:dyDescent="0.3">
      <c r="B10" s="178"/>
      <c r="C10" s="179"/>
      <c r="D10" s="178"/>
      <c r="E10" s="178"/>
      <c r="F10" s="178"/>
      <c r="G10" s="178"/>
      <c r="M10" s="123"/>
      <c r="N10" s="156"/>
    </row>
    <row r="11" spans="2:14" x14ac:dyDescent="0.3">
      <c r="B11" s="167"/>
      <c r="C11" s="35"/>
      <c r="M11" s="123"/>
      <c r="N11" s="156"/>
    </row>
    <row r="12" spans="2:14" x14ac:dyDescent="0.3">
      <c r="C12" s="35"/>
      <c r="D12" s="180"/>
      <c r="G12" s="172"/>
      <c r="H12" s="172"/>
      <c r="M12" s="123"/>
      <c r="N12" s="156"/>
    </row>
    <row r="13" spans="2:14" x14ac:dyDescent="0.3">
      <c r="C13" s="35"/>
      <c r="D13" s="180"/>
      <c r="G13" s="172"/>
      <c r="M13" s="123"/>
      <c r="N13" s="156"/>
    </row>
    <row r="14" spans="2:14" x14ac:dyDescent="0.3">
      <c r="C14" s="35"/>
      <c r="D14" s="180"/>
      <c r="G14" s="172"/>
      <c r="M14" s="123"/>
      <c r="N14" s="156"/>
    </row>
    <row r="15" spans="2:14" x14ac:dyDescent="0.3">
      <c r="C15" s="35"/>
      <c r="D15" s="180"/>
      <c r="G15" s="172"/>
      <c r="M15" s="123"/>
      <c r="N15" s="156"/>
    </row>
    <row r="16" spans="2:14" x14ac:dyDescent="0.3">
      <c r="C16" s="35"/>
      <c r="D16" s="180"/>
      <c r="G16" s="172"/>
      <c r="M16" s="123"/>
      <c r="N16" s="156"/>
    </row>
    <row r="17" spans="2:15" x14ac:dyDescent="0.3">
      <c r="C17" s="35"/>
      <c r="D17" s="180"/>
      <c r="G17" s="172"/>
      <c r="H17" s="181"/>
      <c r="M17" s="123"/>
      <c r="N17" s="156"/>
    </row>
    <row r="18" spans="2:15" x14ac:dyDescent="0.3">
      <c r="C18" s="35"/>
      <c r="D18" s="180"/>
      <c r="G18" s="172"/>
      <c r="M18" s="123"/>
      <c r="N18" s="156"/>
    </row>
    <row r="19" spans="2:15" x14ac:dyDescent="0.3">
      <c r="C19" s="35"/>
      <c r="D19" s="180"/>
      <c r="G19" s="172"/>
      <c r="M19" s="123"/>
      <c r="N19" s="156"/>
    </row>
    <row r="20" spans="2:15" x14ac:dyDescent="0.3">
      <c r="C20" s="35"/>
      <c r="D20" s="180"/>
      <c r="G20" s="172"/>
      <c r="K20" s="178"/>
      <c r="M20" s="123"/>
      <c r="N20" s="156"/>
    </row>
    <row r="21" spans="2:15" x14ac:dyDescent="0.3">
      <c r="C21" s="35"/>
      <c r="D21" s="180"/>
      <c r="G21" s="172"/>
      <c r="K21" s="172"/>
      <c r="M21" s="123"/>
      <c r="N21" s="156"/>
    </row>
    <row r="22" spans="2:15" x14ac:dyDescent="0.3">
      <c r="C22" s="35"/>
      <c r="D22" s="180"/>
      <c r="G22" s="187"/>
      <c r="M22" s="123"/>
      <c r="N22" s="156"/>
    </row>
    <row r="23" spans="2:15" x14ac:dyDescent="0.3">
      <c r="C23" s="35"/>
      <c r="D23" s="180"/>
      <c r="G23" s="172"/>
      <c r="M23" s="123"/>
      <c r="N23" s="156"/>
    </row>
    <row r="24" spans="2:15" x14ac:dyDescent="0.3">
      <c r="B24" s="167"/>
      <c r="C24" s="175"/>
      <c r="D24" s="182"/>
      <c r="E24" s="167"/>
      <c r="F24" s="167"/>
      <c r="G24" s="183"/>
      <c r="H24" s="183"/>
      <c r="M24" s="123"/>
      <c r="N24" s="156"/>
    </row>
    <row r="25" spans="2:15" x14ac:dyDescent="0.3">
      <c r="C25" s="35"/>
      <c r="D25" s="182"/>
      <c r="G25" s="172"/>
      <c r="H25" s="172"/>
      <c r="M25" s="104"/>
      <c r="N25" s="156"/>
    </row>
    <row r="26" spans="2:15" x14ac:dyDescent="0.3">
      <c r="B26" s="167"/>
      <c r="C26" s="175"/>
      <c r="D26" s="182"/>
      <c r="E26" s="167"/>
      <c r="F26" s="167"/>
      <c r="G26" s="183"/>
      <c r="H26" s="183"/>
      <c r="M26" s="104"/>
      <c r="N26" s="156"/>
    </row>
    <row r="27" spans="2:15" s="167" customFormat="1" x14ac:dyDescent="0.3">
      <c r="I27"/>
      <c r="J27"/>
      <c r="M27" s="123"/>
      <c r="N27" s="156"/>
    </row>
    <row r="28" spans="2:15" x14ac:dyDescent="0.3">
      <c r="G28" s="173"/>
      <c r="M28" s="104"/>
      <c r="N28" s="156"/>
    </row>
    <row r="29" spans="2:15" x14ac:dyDescent="0.3">
      <c r="J29" s="172"/>
      <c r="M29" s="104"/>
      <c r="N29" s="156"/>
    </row>
    <row r="30" spans="2:15" x14ac:dyDescent="0.3">
      <c r="J30" s="172"/>
      <c r="M30" s="104"/>
      <c r="N30" s="156"/>
    </row>
    <row r="31" spans="2:15" x14ac:dyDescent="0.3">
      <c r="M31" s="104"/>
      <c r="N31" s="156"/>
    </row>
    <row r="32" spans="2:15" x14ac:dyDescent="0.3">
      <c r="M32" s="104"/>
      <c r="N32" s="156"/>
      <c r="O32" s="184"/>
    </row>
    <row r="33" spans="13:14" x14ac:dyDescent="0.3">
      <c r="M33" s="123"/>
      <c r="N33" s="156"/>
    </row>
    <row r="34" spans="13:14" x14ac:dyDescent="0.3">
      <c r="M34" s="123"/>
      <c r="N34" s="156"/>
    </row>
    <row r="35" spans="13:14" x14ac:dyDescent="0.3">
      <c r="M35" s="123"/>
      <c r="N35" s="156"/>
    </row>
    <row r="36" spans="13:14" x14ac:dyDescent="0.3">
      <c r="M36" s="104"/>
      <c r="N36" s="156"/>
    </row>
    <row r="37" spans="13:14" x14ac:dyDescent="0.3">
      <c r="M37" s="104"/>
      <c r="N37" s="13"/>
    </row>
    <row r="38" spans="13:14" x14ac:dyDescent="0.3">
      <c r="M38" s="104"/>
      <c r="N38" s="13"/>
    </row>
    <row r="40" spans="13:14" x14ac:dyDescent="0.3">
      <c r="M40" s="186"/>
      <c r="N40" s="1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2020-2021 Current Account</vt:lpstr>
      <vt:lpstr>Report</vt:lpstr>
      <vt:lpstr>JCR Budget</vt:lpstr>
      <vt:lpstr>Mich20 Subs</vt:lpstr>
      <vt:lpstr>Easter21 Subs</vt:lpstr>
      <vt:lpstr>Training Camp 2020</vt:lpstr>
      <vt:lpstr>Account_table</vt:lpstr>
      <vt:lpstr>Capital_Account_Balance</vt:lpstr>
      <vt:lpstr>Current_account_balance</vt:lpstr>
      <vt:lpstr>Latest_Capital_Balance</vt:lpstr>
      <vt:lpstr>Latest_Current_Balance</vt:lpstr>
      <vt:lpstr>Report!Print_Area</vt:lpstr>
      <vt:lpstr>uncashed_cheques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</dc:creator>
  <cp:keywords/>
  <dc:description/>
  <cp:lastModifiedBy>Sam Drury</cp:lastModifiedBy>
  <cp:revision/>
  <cp:lastPrinted>2021-04-08T18:06:15Z</cp:lastPrinted>
  <dcterms:created xsi:type="dcterms:W3CDTF">2012-09-25T06:46:20Z</dcterms:created>
  <dcterms:modified xsi:type="dcterms:W3CDTF">2021-08-19T18:51:35Z</dcterms:modified>
  <cp:category/>
  <cp:contentStatus/>
</cp:coreProperties>
</file>