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315" firstSheet="7" activeTab="8"/>
  </bookViews>
  <sheets>
    <sheet name="车手" sheetId="1" r:id="rId1"/>
    <sheet name="三大件更换次数" sheetId="2" r:id="rId2"/>
    <sheet name="预算帽" sheetId="3" r:id="rId3"/>
    <sheet name="巴林" sheetId="4" r:id="rId4"/>
    <sheet name="沙特" sheetId="5" r:id="rId5"/>
    <sheet name="澳大利亚" sheetId="6" r:id="rId6"/>
    <sheet name="伊莫拉" sheetId="7" r:id="rId7"/>
    <sheet name="迈阿密" sheetId="8" r:id="rId8"/>
    <sheet name="西班牙" sheetId="9" r:id="rId9"/>
    <sheet name="积分榜" sheetId="10" r:id="rId10"/>
    <sheet name="WDC" sheetId="11" r:id="rId11"/>
    <sheet name="WCC" sheetId="12" r:id="rId12"/>
    <sheet name="怀信评分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<sst xmlns="http://schemas.openxmlformats.org/spreadsheetml/2006/main" count="3031" uniqueCount="704">
  <si>
    <r>
      <rPr>
        <sz val="11"/>
        <rFont val="宋体"/>
        <charset val="134"/>
      </rPr>
      <t>车号</t>
    </r>
  </si>
  <si>
    <r>
      <rPr>
        <sz val="11"/>
        <rFont val="宋体"/>
        <charset val="134"/>
      </rPr>
      <t>车手</t>
    </r>
  </si>
  <si>
    <r>
      <rPr>
        <sz val="11"/>
        <rFont val="宋体"/>
        <charset val="134"/>
      </rPr>
      <t>所属</t>
    </r>
  </si>
  <si>
    <t>DR</t>
  </si>
  <si>
    <r>
      <rPr>
        <sz val="11"/>
        <rFont val="宋体"/>
        <charset val="134"/>
      </rPr>
      <t>技能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</si>
  <si>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技能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</si>
  <si>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维斯塔潘</t>
    </r>
  </si>
  <si>
    <r>
      <rPr>
        <sz val="11"/>
        <rFont val="宋体"/>
        <charset val="134"/>
      </rPr>
      <t>红牛</t>
    </r>
  </si>
  <si>
    <r>
      <rPr>
        <sz val="11"/>
        <rFont val="宋体"/>
        <charset val="134"/>
      </rPr>
      <t>老潘课堂：雨天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</t>
    </r>
  </si>
  <si>
    <r>
      <rPr>
        <sz val="11"/>
        <rFont val="宋体"/>
        <charset val="134"/>
      </rPr>
      <t>佩雷兹</t>
    </r>
  </si>
  <si>
    <r>
      <rPr>
        <sz val="11"/>
        <rFont val="宋体"/>
        <charset val="134"/>
      </rPr>
      <t>保胎大师：</t>
    </r>
    <r>
      <rPr>
        <sz val="11"/>
        <rFont val="Times New Roman"/>
        <charset val="134"/>
      </rPr>
      <t>Stint</t>
    </r>
    <r>
      <rPr>
        <sz val="11"/>
        <rFont val="宋体"/>
        <charset val="134"/>
      </rPr>
      <t>过损耗点后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值损耗减0.3</t>
    </r>
  </si>
  <si>
    <r>
      <rPr>
        <sz val="11"/>
        <rFont val="宋体"/>
        <charset val="134"/>
      </rPr>
      <t>勒克莱尔</t>
    </r>
  </si>
  <si>
    <r>
      <rPr>
        <sz val="11"/>
        <rFont val="宋体"/>
        <charset val="134"/>
      </rPr>
      <t>法拉利</t>
    </r>
  </si>
  <si>
    <r>
      <rPr>
        <sz val="11"/>
        <rFont val="宋体"/>
        <charset val="134"/>
      </rPr>
      <t>勒一圈：排位赛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</t>
    </r>
    <r>
      <rPr>
        <sz val="11"/>
        <rFont val="宋体"/>
        <charset val="134"/>
      </rPr>
      <t>，但</t>
    </r>
    <r>
      <rPr>
        <sz val="11"/>
        <rFont val="Times New Roman"/>
        <charset val="134"/>
      </rPr>
      <t>Q3</t>
    </r>
    <r>
      <rPr>
        <sz val="11"/>
        <rFont val="宋体"/>
        <charset val="134"/>
      </rPr>
      <t>以及</t>
    </r>
    <r>
      <rPr>
        <sz val="11"/>
        <rFont val="Times New Roman"/>
        <charset val="134"/>
      </rPr>
      <t>Q1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Q2</t>
    </r>
    <r>
      <rPr>
        <sz val="11"/>
        <rFont val="宋体"/>
        <charset val="134"/>
      </rPr>
      <t>危险时限定</t>
    </r>
  </si>
  <si>
    <t>极限哥：三圈及以上在其他车手DRS区，或其他车手在自己DRS区时，R+0.5，但每圈增加Ra10判定会不会操作变形，Ra10成功时R在基础值上倒扣0.5，该状态20圈后提升至Ra20</t>
  </si>
  <si>
    <r>
      <rPr>
        <sz val="11"/>
        <rFont val="宋体"/>
        <charset val="134"/>
      </rPr>
      <t>塞恩斯</t>
    </r>
  </si>
  <si>
    <r>
      <rPr>
        <sz val="11"/>
        <rFont val="Times New Roman"/>
        <charset val="134"/>
      </rPr>
      <t>Smooth Operator</t>
    </r>
    <r>
      <rPr>
        <sz val="11"/>
        <rFont val="宋体"/>
        <charset val="134"/>
      </rPr>
      <t>：</t>
    </r>
    <r>
      <rPr>
        <b/>
        <sz val="11"/>
        <rFont val="宋体"/>
        <charset val="134"/>
      </rPr>
      <t>防守时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+0.3</t>
    </r>
    <r>
      <rPr>
        <sz val="11"/>
        <rFont val="宋体"/>
        <charset val="134"/>
      </rPr>
      <t>，</t>
    </r>
    <r>
      <rPr>
        <b/>
        <sz val="11"/>
        <rFont val="宋体"/>
        <charset val="134"/>
      </rPr>
      <t>形成火车队</t>
    </r>
    <r>
      <rPr>
        <sz val="11"/>
        <rFont val="宋体"/>
        <charset val="134"/>
      </rPr>
      <t>时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值再</t>
    </r>
    <r>
      <rPr>
        <sz val="11"/>
        <rFont val="Times New Roman"/>
        <charset val="134"/>
      </rPr>
      <t>+0.3</t>
    </r>
  </si>
  <si>
    <r>
      <rPr>
        <sz val="11"/>
        <rFont val="宋体"/>
        <charset val="134"/>
      </rPr>
      <t>拉力传承：失控救车骰，</t>
    </r>
    <r>
      <rPr>
        <sz val="11"/>
        <rFont val="Times New Roman"/>
        <charset val="134"/>
      </rPr>
      <t>90%</t>
    </r>
    <r>
      <rPr>
        <sz val="11"/>
        <rFont val="宋体"/>
        <charset val="134"/>
      </rPr>
      <t>成功</t>
    </r>
  </si>
  <si>
    <t>车手都是自私的：在对LEC处于劣势且LEC有直接威胁的情况下R+0.5</t>
  </si>
  <si>
    <r>
      <rPr>
        <sz val="11"/>
        <rFont val="宋体"/>
        <charset val="134"/>
      </rPr>
      <t>汉密尔顿</t>
    </r>
  </si>
  <si>
    <r>
      <rPr>
        <sz val="11"/>
        <rFont val="宋体"/>
        <charset val="134"/>
      </rPr>
      <t>奔驰</t>
    </r>
  </si>
  <si>
    <r>
      <rPr>
        <sz val="11"/>
        <rFont val="宋体"/>
        <charset val="134"/>
      </rPr>
      <t>刘一圈：排位赛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</t>
    </r>
    <r>
      <rPr>
        <sz val="11"/>
        <rFont val="宋体"/>
        <charset val="134"/>
      </rPr>
      <t>，但</t>
    </r>
    <r>
      <rPr>
        <sz val="11"/>
        <rFont val="Times New Roman"/>
        <charset val="134"/>
      </rPr>
      <t>Q3</t>
    </r>
    <r>
      <rPr>
        <sz val="11"/>
        <rFont val="宋体"/>
        <charset val="134"/>
      </rPr>
      <t>以及</t>
    </r>
    <r>
      <rPr>
        <sz val="11"/>
        <rFont val="Times New Roman"/>
        <charset val="134"/>
      </rPr>
      <t>Q1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Q2</t>
    </r>
    <r>
      <rPr>
        <sz val="11"/>
        <rFont val="宋体"/>
        <charset val="134"/>
      </rPr>
      <t>危险时限定</t>
    </r>
  </si>
  <si>
    <r>
      <rPr>
        <sz val="11"/>
        <rFont val="宋体"/>
        <charset val="134"/>
      </rPr>
      <t>振金超车：超车时骰子控制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值增点，成功则</t>
    </r>
    <r>
      <rPr>
        <sz val="11"/>
        <rFont val="Times New Roman"/>
        <charset val="134"/>
      </rPr>
      <t>R+0.5</t>
    </r>
    <r>
      <rPr>
        <sz val="11"/>
        <rFont val="宋体"/>
        <charset val="134"/>
      </rPr>
      <t>；超车成功时会把人撞出去，自己无损</t>
    </r>
  </si>
  <si>
    <r>
      <rPr>
        <sz val="11"/>
        <rFont val="宋体"/>
        <charset val="134"/>
      </rPr>
      <t>拉塞尔</t>
    </r>
  </si>
  <si>
    <r>
      <rPr>
        <sz val="11"/>
        <rFont val="宋体"/>
        <charset val="134"/>
      </rPr>
      <t>团队精神：</t>
    </r>
    <r>
      <rPr>
        <b/>
        <sz val="11"/>
        <rFont val="宋体"/>
        <charset val="134"/>
      </rPr>
      <t>车队指令要求让车</t>
    </r>
    <r>
      <rPr>
        <sz val="11"/>
        <rFont val="宋体"/>
        <charset val="134"/>
      </rPr>
      <t>时</t>
    </r>
    <r>
      <rPr>
        <sz val="11"/>
        <rFont val="Times New Roman"/>
        <charset val="134"/>
      </rPr>
      <t>80%</t>
    </r>
    <r>
      <rPr>
        <sz val="11"/>
        <rFont val="宋体"/>
        <charset val="134"/>
      </rPr>
      <t>骰让车</t>
    </r>
  </si>
  <si>
    <r>
      <rPr>
        <sz val="11"/>
        <rFont val="宋体"/>
        <charset val="134"/>
      </rPr>
      <t>加斯利</t>
    </r>
  </si>
  <si>
    <r>
      <rPr>
        <sz val="11"/>
        <rFont val="宋体"/>
        <charset val="134"/>
      </rPr>
      <t>小红牛</t>
    </r>
  </si>
  <si>
    <r>
      <rPr>
        <sz val="11"/>
        <rFont val="宋体"/>
        <charset val="134"/>
      </rPr>
      <t>斗小牛士：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</t>
    </r>
  </si>
  <si>
    <r>
      <rPr>
        <sz val="11"/>
        <rFont val="宋体"/>
        <charset val="134"/>
      </rPr>
      <t>角田裕毅</t>
    </r>
  </si>
  <si>
    <r>
      <rPr>
        <sz val="11"/>
        <rFont val="宋体"/>
        <charset val="134"/>
      </rPr>
      <t>武士道！：</t>
    </r>
    <r>
      <rPr>
        <sz val="11"/>
        <rFont val="Times New Roman"/>
        <charset val="134"/>
      </rPr>
      <t>R+1</t>
    </r>
    <r>
      <rPr>
        <sz val="11"/>
        <rFont val="宋体"/>
        <charset val="134"/>
      </rPr>
      <t>，但多一个骰子判断下个超车点是否失误</t>
    </r>
  </si>
  <si>
    <r>
      <rPr>
        <sz val="11"/>
        <rFont val="宋体"/>
        <charset val="134"/>
      </rPr>
      <t>维特尔</t>
    </r>
  </si>
  <si>
    <r>
      <rPr>
        <sz val="11"/>
        <rFont val="宋体"/>
        <charset val="134"/>
      </rPr>
      <t>马丁</t>
    </r>
  </si>
  <si>
    <r>
      <rPr>
        <sz val="11"/>
        <rFont val="宋体"/>
        <charset val="134"/>
      </rPr>
      <t>全能老农：与车队、车深度磨合，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+0.8</t>
    </r>
  </si>
  <si>
    <r>
      <rPr>
        <sz val="11"/>
        <rFont val="宋体"/>
        <charset val="134"/>
      </rPr>
      <t>斯特罗尔</t>
    </r>
  </si>
  <si>
    <r>
      <rPr>
        <sz val="11"/>
        <rFont val="宋体"/>
        <charset val="134"/>
      </rPr>
      <t>直感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：</t>
    </r>
    <r>
      <rPr>
        <b/>
        <sz val="11"/>
        <rFont val="宋体"/>
        <charset val="134"/>
      </rPr>
      <t>防守位和雨天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+0.3</t>
    </r>
  </si>
  <si>
    <r>
      <rPr>
        <sz val="11"/>
        <rFont val="宋体"/>
        <charset val="134"/>
      </rPr>
      <t>阿隆索</t>
    </r>
  </si>
  <si>
    <t>Alpine</t>
  </si>
  <si>
    <r>
      <rPr>
        <sz val="11"/>
        <rFont val="Times New Roman"/>
        <charset val="134"/>
      </rPr>
      <t>WIDELONSO</t>
    </r>
    <r>
      <rPr>
        <sz val="11"/>
        <rFont val="宋体"/>
        <charset val="134"/>
      </rPr>
      <t>：防守位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+0.8</t>
    </r>
    <r>
      <rPr>
        <sz val="11"/>
        <rFont val="宋体"/>
        <charset val="134"/>
      </rPr>
      <t>，若防守连续成功</t>
    </r>
    <r>
      <rPr>
        <sz val="11"/>
        <rFont val="Times New Roman"/>
        <charset val="134"/>
      </rPr>
      <t>10</t>
    </r>
    <r>
      <rPr>
        <sz val="11"/>
        <rFont val="宋体"/>
        <charset val="134"/>
      </rPr>
      <t>次则骰子确认车辆性能损耗</t>
    </r>
  </si>
  <si>
    <r>
      <rPr>
        <sz val="11"/>
        <rFont val="宋体"/>
        <charset val="134"/>
      </rPr>
      <t>奥康</t>
    </r>
  </si>
  <si>
    <r>
      <rPr>
        <sz val="11"/>
        <rFont val="宋体"/>
        <charset val="134"/>
      </rPr>
      <t>狮子：防守位下，无论进攻位是否是队友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+0.5,</t>
    </r>
    <r>
      <rPr>
        <sz val="11"/>
        <rFont val="宋体"/>
        <charset val="134"/>
      </rPr>
      <t>无视车队指令</t>
    </r>
  </si>
  <si>
    <r>
      <rPr>
        <sz val="11"/>
        <rFont val="宋体"/>
        <charset val="134"/>
      </rPr>
      <t>博塔斯</t>
    </r>
  </si>
  <si>
    <r>
      <rPr>
        <sz val="11"/>
        <rFont val="宋体"/>
        <charset val="134"/>
      </rPr>
      <t>阿罗</t>
    </r>
  </si>
  <si>
    <r>
      <rPr>
        <sz val="11"/>
        <rFont val="宋体"/>
        <charset val="134"/>
      </rPr>
      <t>昏厥起步：起步时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-0.5</t>
    </r>
    <r>
      <rPr>
        <sz val="11"/>
        <rFont val="宋体"/>
        <charset val="134"/>
      </rPr>
      <t>，骰娘概率</t>
    </r>
    <r>
      <rPr>
        <sz val="11"/>
        <rFont val="Times New Roman"/>
        <charset val="134"/>
      </rPr>
      <t>10%</t>
    </r>
    <r>
      <rPr>
        <sz val="11"/>
        <rFont val="宋体"/>
        <charset val="134"/>
      </rPr>
      <t>，后期稳定性上升后削减至</t>
    </r>
    <r>
      <rPr>
        <sz val="11"/>
        <rFont val="Times New Roman"/>
        <charset val="134"/>
      </rPr>
      <t>5 - 2 - 1%</t>
    </r>
  </si>
  <si>
    <r>
      <rPr>
        <sz val="11"/>
        <rFont val="宋体"/>
        <charset val="134"/>
      </rPr>
      <t>好大哥：在车队指令或帮助周冠宇防守时下</t>
    </r>
    <r>
      <rPr>
        <sz val="11"/>
        <rFont val="Times New Roman"/>
        <charset val="134"/>
      </rPr>
      <t>R+1</t>
    </r>
  </si>
  <si>
    <r>
      <rPr>
        <sz val="11"/>
        <rFont val="宋体"/>
        <charset val="134"/>
      </rPr>
      <t>周冠宇</t>
    </r>
  </si>
  <si>
    <r>
      <rPr>
        <sz val="11"/>
        <rFont val="Times New Roman"/>
        <charset val="134"/>
      </rPr>
      <t>WIDEZHOU</t>
    </r>
    <r>
      <rPr>
        <sz val="11"/>
        <rFont val="宋体"/>
        <charset val="134"/>
      </rPr>
      <t>：防守位</t>
    </r>
    <r>
      <rPr>
        <sz val="11"/>
        <rFont val="Times New Roman"/>
        <charset val="134"/>
      </rPr>
      <t>R+0.5</t>
    </r>
  </si>
  <si>
    <r>
      <rPr>
        <sz val="11"/>
        <rFont val="宋体"/>
        <charset val="134"/>
      </rPr>
      <t>诺里斯</t>
    </r>
  </si>
  <si>
    <r>
      <rPr>
        <sz val="11"/>
        <rFont val="宋体"/>
        <charset val="134"/>
      </rPr>
      <t>迈凯轮</t>
    </r>
  </si>
  <si>
    <r>
      <rPr>
        <sz val="11"/>
        <color rgb="FF000000"/>
        <rFont val="宋体"/>
        <charset val="134"/>
      </rPr>
      <t>盲盒车：每站骰子决定</t>
    </r>
    <r>
      <rPr>
        <sz val="11"/>
        <color rgb="FF000000"/>
        <rFont val="Times New Roman"/>
        <charset val="134"/>
      </rPr>
      <t>R</t>
    </r>
    <r>
      <rPr>
        <sz val="11"/>
        <color rgb="FF000000"/>
        <rFont val="宋体"/>
        <charset val="134"/>
      </rPr>
      <t>值变化，分为</t>
    </r>
    <r>
      <rPr>
        <sz val="11"/>
        <color rgb="FF000000"/>
        <rFont val="Times New Roman"/>
        <charset val="134"/>
      </rPr>
      <t>-0.5, -0.3, 0, +0.3, +0.5</t>
    </r>
    <r>
      <rPr>
        <sz val="11"/>
        <color rgb="FF000000"/>
        <rFont val="宋体"/>
        <charset val="134"/>
      </rPr>
      <t>五个档，车所有指标过90即取消</t>
    </r>
  </si>
  <si>
    <r>
      <rPr>
        <sz val="11"/>
        <rFont val="宋体"/>
        <charset val="134"/>
      </rPr>
      <t>里卡多</t>
    </r>
  </si>
  <si>
    <r>
      <rPr>
        <sz val="11"/>
        <rFont val="宋体"/>
        <charset val="134"/>
      </rPr>
      <t>马格努森</t>
    </r>
  </si>
  <si>
    <r>
      <rPr>
        <sz val="11"/>
        <rFont val="宋体"/>
        <charset val="134"/>
      </rPr>
      <t>哈斯</t>
    </r>
  </si>
  <si>
    <r>
      <rPr>
        <sz val="11"/>
        <rFont val="宋体"/>
        <charset val="134"/>
      </rPr>
      <t>画龙高手：防守位</t>
    </r>
    <r>
      <rPr>
        <sz val="11"/>
        <rFont val="Times New Roman"/>
        <charset val="134"/>
      </rPr>
      <t>R+0.8</t>
    </r>
    <r>
      <rPr>
        <sz val="11"/>
        <rFont val="宋体"/>
        <charset val="134"/>
      </rPr>
      <t>，但会多一骰确定是否二次变线（会罚）</t>
    </r>
  </si>
  <si>
    <r>
      <rPr>
        <sz val="11"/>
        <rFont val="宋体"/>
        <charset val="134"/>
      </rPr>
      <t>排位神车：排位赛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+0.8</t>
    </r>
  </si>
  <si>
    <r>
      <rPr>
        <sz val="11"/>
        <rFont val="宋体"/>
        <charset val="134"/>
      </rPr>
      <t>米克</t>
    </r>
  </si>
  <si>
    <r>
      <rPr>
        <sz val="11"/>
        <rFont val="宋体"/>
        <charset val="134"/>
      </rPr>
      <t>我也是舒马赫：</t>
    </r>
    <r>
      <rPr>
        <sz val="11"/>
        <rFont val="Times New Roman"/>
        <charset val="134"/>
      </rPr>
      <t>R+1</t>
    </r>
    <r>
      <rPr>
        <sz val="11"/>
        <rFont val="宋体"/>
        <charset val="134"/>
      </rPr>
      <t>，但多一个骰子判断下个超车点是否失误</t>
    </r>
  </si>
  <si>
    <r>
      <rPr>
        <sz val="11"/>
        <rFont val="宋体"/>
        <charset val="134"/>
      </rPr>
      <t>阿尔本</t>
    </r>
  </si>
  <si>
    <r>
      <rPr>
        <sz val="11"/>
        <rFont val="宋体"/>
        <charset val="134"/>
      </rPr>
      <t>威队</t>
    </r>
  </si>
  <si>
    <r>
      <rPr>
        <sz val="11"/>
        <rFont val="宋体"/>
        <charset val="134"/>
      </rPr>
      <t>拉提菲</t>
    </r>
  </si>
  <si>
    <t>总导演：每站一个骰子确定会不会整活，撞出去后再一个骰子确认是否干涉比赛进程</t>
  </si>
  <si>
    <r>
      <rPr>
        <sz val="11"/>
        <rFont val="宋体"/>
        <charset val="134"/>
      </rPr>
      <t>霍肯伯格</t>
    </r>
  </si>
  <si>
    <r>
      <rPr>
        <sz val="11"/>
        <rFont val="宋体"/>
        <charset val="134"/>
      </rPr>
      <t>嗦球队：对马格努森特攻，</t>
    </r>
    <r>
      <rPr>
        <sz val="11"/>
        <rFont val="Times New Roman"/>
        <charset val="134"/>
      </rPr>
      <t>R</t>
    </r>
    <r>
      <rPr>
        <sz val="11"/>
        <rFont val="宋体"/>
        <charset val="134"/>
      </rPr>
      <t>值</t>
    </r>
    <r>
      <rPr>
        <sz val="11"/>
        <rFont val="Times New Roman"/>
        <charset val="134"/>
      </rPr>
      <t>+0.5</t>
    </r>
  </si>
  <si>
    <r>
      <rPr>
        <sz val="11"/>
        <rFont val="宋体"/>
        <charset val="134"/>
      </rPr>
      <t>菲蒂帕尔迪</t>
    </r>
  </si>
  <si>
    <r>
      <rPr>
        <sz val="11"/>
        <color theme="1"/>
        <rFont val="宋体"/>
        <charset val="134"/>
      </rPr>
      <t>德弗里斯</t>
    </r>
  </si>
  <si>
    <r>
      <rPr>
        <sz val="11"/>
        <color theme="1"/>
        <rFont val="宋体"/>
        <charset val="134"/>
      </rPr>
      <t>小红牛</t>
    </r>
  </si>
  <si>
    <r>
      <rPr>
        <sz val="11"/>
        <color rgb="FF000000"/>
        <rFont val="宋体"/>
        <charset val="134"/>
      </rPr>
      <t>（疑似）最强代打：</t>
    </r>
    <r>
      <rPr>
        <sz val="11"/>
        <color rgb="FF000000"/>
        <rFont val="Times New Roman"/>
        <charset val="134"/>
      </rPr>
      <t>R</t>
    </r>
    <r>
      <rPr>
        <sz val="11"/>
        <color rgb="FF000000"/>
        <rFont val="宋体"/>
        <charset val="134"/>
      </rPr>
      <t>值</t>
    </r>
    <r>
      <rPr>
        <sz val="11"/>
        <color rgb="FF000000"/>
        <rFont val="Times New Roman"/>
        <charset val="134"/>
      </rPr>
      <t>+1</t>
    </r>
  </si>
  <si>
    <t>皮亚斯特里</t>
  </si>
  <si>
    <r>
      <rPr>
        <sz val="11"/>
        <color rgb="FF000000"/>
        <rFont val="宋体"/>
        <charset val="134"/>
      </rPr>
      <t>迈</t>
    </r>
    <r>
      <rPr>
        <sz val="11"/>
        <color rgb="FF000000"/>
        <rFont val="Times New Roman"/>
        <charset val="134"/>
      </rPr>
      <t>/Alpine</t>
    </r>
  </si>
  <si>
    <t>冰人继承人：不会发生斗车事故、在事故后面时永不受损</t>
  </si>
  <si>
    <t>抽象怪（在？？赛后开始）：在不是澳大利亚的赛道认一个在围场的主场车手（不能是自己）当干爹，此时父子二人R+0.5并免除事故及大失败</t>
  </si>
  <si>
    <t>施瓦茨曼</t>
  </si>
  <si>
    <t>安德雷蒂</t>
  </si>
  <si>
    <t>?</t>
  </si>
  <si>
    <t>格罗斯让</t>
  </si>
  <si>
    <t>大旗：默认团队精神，队友落后三个名次及以上或退赛时，Rating补偿+0.5</t>
  </si>
  <si>
    <t>车斗术：具有振金能力</t>
  </si>
  <si>
    <t>振金流程：10%骰增加R值 -&gt; 10%骰前车未发觉，同时成立时振。振金率1%。</t>
  </si>
  <si>
    <t>鸡狗车技排名（不是DR）</t>
  </si>
  <si>
    <t>灯</t>
  </si>
  <si>
    <t>上限50</t>
  </si>
  <si>
    <t>立希</t>
  </si>
  <si>
    <t>Soyo</t>
  </si>
  <si>
    <t>认真模式86</t>
  </si>
  <si>
    <t>爱音</t>
  </si>
  <si>
    <t>猫猫</t>
  </si>
  <si>
    <t>无聊的事情</t>
  </si>
  <si>
    <t>祥子</t>
  </si>
  <si>
    <t>？？？</t>
  </si>
  <si>
    <t>喵梦</t>
  </si>
  <si>
    <t>初华</t>
  </si>
  <si>
    <t>海铃</t>
  </si>
  <si>
    <t>但摩托车是83</t>
  </si>
  <si>
    <t>睦</t>
  </si>
  <si>
    <t>黑化模式84</t>
  </si>
  <si>
    <t>ICE</t>
  </si>
  <si>
    <t>ERS</t>
  </si>
  <si>
    <r>
      <rPr>
        <sz val="11"/>
        <color theme="1"/>
        <rFont val="宋体"/>
        <charset val="134"/>
      </rPr>
      <t>变速箱</t>
    </r>
  </si>
  <si>
    <t>3 81</t>
  </si>
  <si>
    <t>里卡多/皮亚斯特里</t>
  </si>
  <si>
    <r>
      <rPr>
        <sz val="11"/>
        <rFont val="宋体"/>
        <charset val="134"/>
      </rPr>
      <t>米克舒马赫</t>
    </r>
  </si>
  <si>
    <r>
      <rPr>
        <sz val="11"/>
        <rFont val="宋体"/>
        <charset val="134"/>
      </rPr>
      <t>花费</t>
    </r>
  </si>
  <si>
    <r>
      <rPr>
        <sz val="11"/>
        <rFont val="宋体"/>
        <charset val="134"/>
      </rPr>
      <t>车队</t>
    </r>
  </si>
  <si>
    <r>
      <rPr>
        <sz val="11"/>
        <color theme="1"/>
        <rFont val="宋体"/>
        <charset val="134"/>
      </rPr>
      <t>每月开销</t>
    </r>
  </si>
  <si>
    <r>
      <rPr>
        <sz val="11"/>
        <color theme="1"/>
        <rFont val="宋体"/>
        <charset val="134"/>
      </rPr>
      <t>总计开销</t>
    </r>
  </si>
  <si>
    <r>
      <rPr>
        <sz val="11"/>
        <color theme="1"/>
        <rFont val="宋体"/>
        <charset val="134"/>
      </rPr>
      <t>盈余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</si>
  <si>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</si>
  <si>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</si>
  <si>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</si>
  <si>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</si>
  <si>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</si>
  <si>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</si>
  <si>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</si>
  <si>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</si>
  <si>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</si>
  <si>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</si>
  <si>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</si>
  <si>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</si>
  <si>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</si>
  <si>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</si>
  <si>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</si>
  <si>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月造车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</si>
  <si>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月升级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</si>
  <si>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月造车</t>
    </r>
  </si>
  <si>
    <r>
      <rPr>
        <sz val="11"/>
        <rFont val="宋体"/>
        <charset val="134"/>
      </rPr>
      <t>威廉姆斯</t>
    </r>
  </si>
  <si>
    <r>
      <rPr>
        <sz val="11"/>
        <rFont val="宋体"/>
        <charset val="134"/>
        <scheme val="minor"/>
      </rPr>
      <t>车队</t>
    </r>
  </si>
  <si>
    <r>
      <rPr>
        <sz val="11"/>
        <rFont val="宋体"/>
        <charset val="134"/>
        <scheme val="minor"/>
      </rPr>
      <t>机械</t>
    </r>
  </si>
  <si>
    <r>
      <rPr>
        <sz val="11"/>
        <rFont val="宋体"/>
        <charset val="134"/>
        <scheme val="minor"/>
      </rPr>
      <t>空动</t>
    </r>
  </si>
  <si>
    <r>
      <rPr>
        <sz val="11"/>
        <rFont val="宋体"/>
        <charset val="134"/>
        <scheme val="minor"/>
      </rPr>
      <t>动力</t>
    </r>
  </si>
  <si>
    <t>PR</t>
  </si>
  <si>
    <r>
      <rPr>
        <sz val="11"/>
        <rFont val="宋体"/>
        <charset val="134"/>
        <scheme val="minor"/>
      </rPr>
      <t>稳定性</t>
    </r>
  </si>
  <si>
    <t>RO</t>
  </si>
  <si>
    <t>deltaR</t>
  </si>
  <si>
    <t>R</t>
  </si>
  <si>
    <r>
      <rPr>
        <sz val="11"/>
        <rFont val="宋体"/>
        <charset val="134"/>
      </rPr>
      <t>备注</t>
    </r>
  </si>
  <si>
    <r>
      <rPr>
        <sz val="12"/>
        <rFont val="宋体"/>
        <charset val="134"/>
      </rPr>
      <t>法拉利</t>
    </r>
  </si>
  <si>
    <r>
      <rPr>
        <sz val="11"/>
        <rFont val="宋体"/>
        <charset val="134"/>
      </rPr>
      <t>技能</t>
    </r>
    <r>
      <rPr>
        <sz val="11"/>
        <rFont val="Times New Roman"/>
        <charset val="134"/>
      </rPr>
      <t>0.5+0.3=0.8</t>
    </r>
  </si>
  <si>
    <r>
      <rPr>
        <sz val="12"/>
        <rFont val="宋体"/>
        <charset val="134"/>
      </rPr>
      <t>红牛</t>
    </r>
  </si>
  <si>
    <r>
      <rPr>
        <sz val="12"/>
        <rFont val="宋体"/>
        <charset val="134"/>
      </rPr>
      <t>奔驰</t>
    </r>
  </si>
  <si>
    <r>
      <rPr>
        <sz val="11"/>
        <rFont val="宋体"/>
        <charset val="134"/>
      </rPr>
      <t>技能</t>
    </r>
    <r>
      <rPr>
        <sz val="11"/>
        <rFont val="Times New Roman"/>
        <charset val="134"/>
      </rPr>
      <t>0.5</t>
    </r>
  </si>
  <si>
    <r>
      <rPr>
        <sz val="12"/>
        <rFont val="宋体"/>
        <charset val="134"/>
      </rPr>
      <t>小红牛</t>
    </r>
  </si>
  <si>
    <r>
      <rPr>
        <sz val="12"/>
        <rFont val="宋体"/>
        <charset val="134"/>
      </rPr>
      <t>马丁</t>
    </r>
  </si>
  <si>
    <r>
      <rPr>
        <sz val="12"/>
        <rFont val="宋体"/>
        <charset val="134"/>
      </rPr>
      <t>阿罗</t>
    </r>
  </si>
  <si>
    <r>
      <rPr>
        <sz val="12"/>
        <rFont val="宋体"/>
        <charset val="134"/>
      </rPr>
      <t>迈凯轮</t>
    </r>
  </si>
  <si>
    <r>
      <rPr>
        <sz val="12"/>
        <rFont val="宋体"/>
        <charset val="134"/>
      </rPr>
      <t>哈斯</t>
    </r>
  </si>
  <si>
    <r>
      <rPr>
        <sz val="12"/>
        <rFont val="宋体"/>
        <charset val="134"/>
      </rPr>
      <t>威队</t>
    </r>
  </si>
  <si>
    <t>C(M)</t>
  </si>
  <si>
    <t>C(A)</t>
  </si>
  <si>
    <t>C(P)</t>
  </si>
  <si>
    <r>
      <rPr>
        <sz val="11"/>
        <rFont val="宋体"/>
        <charset val="134"/>
        <scheme val="minor"/>
      </rPr>
      <t>巴林</t>
    </r>
  </si>
  <si>
    <r>
      <rPr>
        <sz val="11"/>
        <rFont val="宋体"/>
        <charset val="134"/>
      </rPr>
      <t>技能</t>
    </r>
    <r>
      <rPr>
        <sz val="11"/>
        <rFont val="Times New Roman"/>
        <charset val="134"/>
      </rPr>
      <t>0.8</t>
    </r>
  </si>
  <si>
    <r>
      <rPr>
        <sz val="11"/>
        <rFont val="宋体"/>
        <charset val="134"/>
      </rPr>
      <t>名次</t>
    </r>
  </si>
  <si>
    <r>
      <rPr>
        <sz val="11"/>
        <rFont val="宋体"/>
        <charset val="134"/>
      </rPr>
      <t>起步轮胎</t>
    </r>
  </si>
  <si>
    <r>
      <rPr>
        <sz val="11"/>
        <rFont val="Times New Roman"/>
        <charset val="134"/>
      </rPr>
      <t>deltaR</t>
    </r>
    <r>
      <rPr>
        <sz val="11"/>
        <rFont val="宋体"/>
        <charset val="134"/>
      </rPr>
      <t>（胎）</t>
    </r>
  </si>
  <si>
    <r>
      <rPr>
        <sz val="11"/>
        <rFont val="Times New Roman"/>
        <charset val="134"/>
      </rPr>
      <t>deltaR</t>
    </r>
    <r>
      <rPr>
        <sz val="11"/>
        <rFont val="宋体"/>
        <charset val="134"/>
      </rPr>
      <t>（技能）</t>
    </r>
  </si>
  <si>
    <t>排名</t>
  </si>
  <si>
    <t>车手</t>
  </si>
  <si>
    <t>Stint1衰减后</t>
  </si>
  <si>
    <r>
      <rPr>
        <sz val="11"/>
        <rFont val="宋体"/>
        <charset val="134"/>
      </rPr>
      <t>软</t>
    </r>
  </si>
  <si>
    <t>勒克莱尔</t>
  </si>
  <si>
    <t>维斯塔潘</t>
  </si>
  <si>
    <t>塞恩斯</t>
  </si>
  <si>
    <t>佩雷兹</t>
  </si>
  <si>
    <r>
      <rPr>
        <sz val="11"/>
        <rFont val="宋体"/>
        <charset val="134"/>
      </rPr>
      <t>中</t>
    </r>
  </si>
  <si>
    <t>汉密尔顿</t>
  </si>
  <si>
    <t>拉塞尔</t>
  </si>
  <si>
    <t>阿隆索</t>
  </si>
  <si>
    <t>加斯利</t>
  </si>
  <si>
    <t>霍肯伯格</t>
  </si>
  <si>
    <t>角田裕毅</t>
  </si>
  <si>
    <t>斯特罗尔</t>
  </si>
  <si>
    <t>奥康</t>
  </si>
  <si>
    <t>诺里斯</t>
  </si>
  <si>
    <t>马格努森</t>
  </si>
  <si>
    <t>里卡多</t>
  </si>
  <si>
    <t>周冠宇</t>
  </si>
  <si>
    <t>博塔斯</t>
  </si>
  <si>
    <t>阿尔本</t>
  </si>
  <si>
    <t>米克</t>
  </si>
  <si>
    <t>拉提菲</t>
  </si>
  <si>
    <t>车队</t>
  </si>
  <si>
    <t>???</t>
  </si>
  <si>
    <t>Pass</t>
  </si>
  <si>
    <r>
      <rPr>
        <sz val="12"/>
        <rFont val="宋体"/>
        <charset val="134"/>
      </rPr>
      <t>排名</t>
    </r>
  </si>
  <si>
    <r>
      <rPr>
        <sz val="11"/>
        <rFont val="宋体"/>
        <charset val="134"/>
      </rPr>
      <t>轮胎补偿</t>
    </r>
  </si>
  <si>
    <r>
      <rPr>
        <sz val="11"/>
        <rFont val="Times New Roman"/>
        <charset val="134"/>
      </rPr>
      <t>Stint 2</t>
    </r>
    <r>
      <rPr>
        <sz val="11"/>
        <rFont val="宋体"/>
        <charset val="134"/>
      </rPr>
      <t>开始</t>
    </r>
  </si>
  <si>
    <t>Delta</t>
  </si>
  <si>
    <r>
      <rPr>
        <sz val="11"/>
        <rFont val="宋体"/>
        <charset val="134"/>
      </rPr>
      <t>后期损耗</t>
    </r>
  </si>
  <si>
    <r>
      <rPr>
        <sz val="11"/>
        <rFont val="Times New Roman"/>
        <charset val="134"/>
      </rPr>
      <t>Stint 2</t>
    </r>
    <r>
      <rPr>
        <sz val="11"/>
        <rFont val="宋体"/>
        <charset val="134"/>
      </rPr>
      <t>结束</t>
    </r>
  </si>
  <si>
    <t>X</t>
  </si>
  <si>
    <t>(技能补偿)</t>
  </si>
  <si>
    <t>剩3软2中3硬</t>
  </si>
  <si>
    <t>剩2软3中3硬</t>
  </si>
  <si>
    <t>骰点1</t>
  </si>
  <si>
    <t>时间</t>
  </si>
  <si>
    <t>骰点2</t>
  </si>
  <si>
    <t>掉名次吗？</t>
  </si>
  <si>
    <t>Safe</t>
  </si>
  <si>
    <t>掉小周后面</t>
  </si>
  <si>
    <t>10 -&gt; 2</t>
  </si>
  <si>
    <t>彻底垫底了</t>
  </si>
  <si>
    <r>
      <rPr>
        <sz val="11"/>
        <rFont val="宋体"/>
        <charset val="134"/>
      </rPr>
      <t>排名</t>
    </r>
  </si>
  <si>
    <r>
      <rPr>
        <sz val="11"/>
        <rFont val="Times New Roman"/>
        <charset val="134"/>
      </rPr>
      <t>SC</t>
    </r>
    <r>
      <rPr>
        <sz val="11"/>
        <rFont val="宋体"/>
        <charset val="134"/>
      </rPr>
      <t>后</t>
    </r>
  </si>
  <si>
    <r>
      <rPr>
        <sz val="11"/>
        <rFont val="宋体"/>
        <charset val="134"/>
      </rPr>
      <t>损耗后</t>
    </r>
  </si>
  <si>
    <t>DNF</t>
  </si>
  <si>
    <t>Rac</t>
  </si>
  <si>
    <t>配方</t>
  </si>
  <si>
    <t>硬</t>
  </si>
  <si>
    <t>中</t>
  </si>
  <si>
    <t>软</t>
  </si>
  <si>
    <t>3.1 + 5秒罚时 = 8.1</t>
  </si>
  <si>
    <t>机械</t>
  </si>
  <si>
    <t>空动</t>
  </si>
  <si>
    <t>动力</t>
  </si>
  <si>
    <t>稳定性</t>
  </si>
  <si>
    <t>轮内稳定性</t>
  </si>
  <si>
    <t>Rating</t>
  </si>
  <si>
    <t>耐热</t>
  </si>
  <si>
    <r>
      <rPr>
        <sz val="11"/>
        <rFont val="宋体"/>
        <charset val="134"/>
      </rPr>
      <t>耐热性</t>
    </r>
  </si>
  <si>
    <r>
      <rPr>
        <sz val="11"/>
        <rFont val="宋体"/>
        <charset val="134"/>
      </rPr>
      <t>理由（参考</t>
    </r>
    <r>
      <rPr>
        <sz val="11"/>
        <rFont val="Times New Roman"/>
        <charset val="134"/>
      </rPr>
      <t>23</t>
    </r>
    <r>
      <rPr>
        <sz val="11"/>
        <rFont val="宋体"/>
        <charset val="134"/>
      </rPr>
      <t>卡塔尔）</t>
    </r>
  </si>
  <si>
    <t>红牛</t>
  </si>
  <si>
    <r>
      <rPr>
        <sz val="11"/>
        <rFont val="宋体"/>
        <charset val="134"/>
      </rPr>
      <t>采访吐槽</t>
    </r>
    <r>
      <rPr>
        <sz val="11"/>
        <rFont val="Times New Roman"/>
        <charset val="134"/>
      </rPr>
      <t xml:space="preserve"> d(70-85)</t>
    </r>
  </si>
  <si>
    <t>法拉利</t>
  </si>
  <si>
    <t>奔驰</t>
  </si>
  <si>
    <t>d(70-98)</t>
  </si>
  <si>
    <t>小红牛</t>
  </si>
  <si>
    <t>马丁</t>
  </si>
  <si>
    <r>
      <rPr>
        <sz val="11"/>
        <rFont val="Times New Roman"/>
        <charset val="134"/>
      </rPr>
      <t>75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</si>
  <si>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差点热晕</t>
    </r>
  </si>
  <si>
    <t>阿罗</t>
  </si>
  <si>
    <r>
      <rPr>
        <sz val="11"/>
        <rFont val="Times New Roman"/>
        <charset val="134"/>
      </rPr>
      <t>99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</si>
  <si>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仙人掌一号</t>
    </r>
  </si>
  <si>
    <t>哈斯</t>
  </si>
  <si>
    <t>迈凯轮</t>
  </si>
  <si>
    <r>
      <rPr>
        <sz val="11"/>
        <rFont val="宋体"/>
        <charset val="134"/>
      </rPr>
      <t>病刚好（</t>
    </r>
    <r>
      <rPr>
        <sz val="11"/>
        <rFont val="Times New Roman"/>
        <charset val="134"/>
      </rPr>
      <t>22</t>
    </r>
    <r>
      <rPr>
        <sz val="11"/>
        <rFont val="宋体"/>
        <charset val="134"/>
      </rPr>
      <t>巴林后）</t>
    </r>
  </si>
  <si>
    <t>威队</t>
  </si>
  <si>
    <r>
      <rPr>
        <sz val="11"/>
        <rFont val="Times New Roman"/>
        <charset val="134"/>
      </rPr>
      <t>50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</si>
  <si>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已经抽过去了</t>
    </r>
  </si>
  <si>
    <r>
      <rPr>
        <sz val="11"/>
        <rFont val="Times New Roman"/>
        <charset val="134"/>
      </rPr>
      <t>65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</si>
  <si>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吐两次的含金量</t>
    </r>
  </si>
  <si>
    <t>沙特</t>
  </si>
  <si>
    <t>c</t>
  </si>
  <si>
    <r>
      <rPr>
        <sz val="11"/>
        <rFont val="Times New Roman"/>
        <charset val="134"/>
      </rPr>
      <t>100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</si>
  <si>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仙人掌二号</t>
    </r>
  </si>
  <si>
    <r>
      <rPr>
        <sz val="11"/>
        <rFont val="Times New Roman"/>
        <charset val="134"/>
      </rPr>
      <t>70</t>
    </r>
    <r>
      <rPr>
        <sz val="11"/>
        <rFont val="宋体"/>
        <charset val="134"/>
      </rPr>
      <t>（指定）</t>
    </r>
  </si>
  <si>
    <r>
      <rPr>
        <sz val="11"/>
        <rFont val="宋体"/>
        <charset val="134"/>
      </rPr>
      <t>差点是抬出来的</t>
    </r>
  </si>
  <si>
    <t>Q</t>
  </si>
  <si>
    <t>0.8+0.5</t>
  </si>
  <si>
    <t>0/50</t>
  </si>
  <si>
    <t>fix</t>
  </si>
  <si>
    <t>delta</t>
  </si>
  <si>
    <t>16/50</t>
  </si>
  <si>
    <t>fix(-)</t>
  </si>
  <si>
    <t>fix(+)</t>
  </si>
  <si>
    <t>19/50</t>
  </si>
  <si>
    <r>
      <rPr>
        <sz val="11"/>
        <rFont val="宋体"/>
        <charset val="134"/>
      </rPr>
      <t>骰点</t>
    </r>
  </si>
  <si>
    <r>
      <rPr>
        <sz val="11"/>
        <rFont val="宋体"/>
        <charset val="134"/>
      </rPr>
      <t>总套数</t>
    </r>
  </si>
  <si>
    <r>
      <rPr>
        <sz val="11"/>
        <rFont val="宋体"/>
        <charset val="134"/>
      </rPr>
      <t>配方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</si>
  <si>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配方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</si>
  <si>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配方</t>
    </r>
    <r>
      <rPr>
        <sz val="11"/>
        <rFont val="Times New Roman"/>
        <charset val="134"/>
      </rPr>
      <t>3</t>
    </r>
  </si>
  <si>
    <t>x</t>
  </si>
  <si>
    <t>2M1H</t>
  </si>
  <si>
    <t>M</t>
  </si>
  <si>
    <t>H</t>
  </si>
  <si>
    <t>1M2H</t>
  </si>
  <si>
    <t>34/50</t>
  </si>
  <si>
    <t>36/50</t>
  </si>
  <si>
    <r>
      <rPr>
        <sz val="11"/>
        <rFont val="宋体"/>
        <charset val="134"/>
      </rPr>
      <t>下一套胎</t>
    </r>
  </si>
  <si>
    <r>
      <rPr>
        <sz val="11"/>
        <rFont val="宋体"/>
        <charset val="134"/>
      </rPr>
      <t>换胎骰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</si>
  <si>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换胎骰</t>
    </r>
    <r>
      <rPr>
        <sz val="11"/>
        <rFont val="Times New Roman"/>
        <charset val="134"/>
      </rPr>
      <t>2</t>
    </r>
  </si>
  <si>
    <r>
      <rPr>
        <sz val="11"/>
        <rFont val="宋体"/>
        <charset val="134"/>
      </rPr>
      <t>时间</t>
    </r>
  </si>
  <si>
    <t>39.3+2.5</t>
  </si>
  <si>
    <t>37/50</t>
  </si>
  <si>
    <t>Final</t>
  </si>
  <si>
    <t>积分</t>
  </si>
  <si>
    <t>澳大利亚</t>
  </si>
  <si>
    <t>升级内容骰点</t>
  </si>
  <si>
    <t>升级大项目</t>
  </si>
  <si>
    <t>升级小项骰</t>
  </si>
  <si>
    <t>升级小项</t>
  </si>
  <si>
    <t>升级点数骰</t>
  </si>
  <si>
    <t>升级点数</t>
  </si>
  <si>
    <t>附加PU升级？</t>
  </si>
  <si>
    <t>PU升级点数</t>
  </si>
  <si>
    <t>PU</t>
  </si>
  <si>
    <t>爆Token</t>
  </si>
  <si>
    <t>Y</t>
  </si>
  <si>
    <t>Ra70=39 -&gt; Y</t>
  </si>
  <si>
    <t>N</t>
  </si>
  <si>
    <t>底板补强</t>
  </si>
  <si>
    <t>Ra70=47 -&gt; Y</t>
  </si>
  <si>
    <t>空气动力</t>
  </si>
  <si>
    <t>底板</t>
  </si>
  <si>
    <t>Ra30=77 -&gt; N</t>
  </si>
  <si>
    <t>FP1</t>
  </si>
  <si>
    <t>出车排序</t>
  </si>
  <si>
    <t>放车1D10</t>
  </si>
  <si>
    <t>队内顺序1D2</t>
  </si>
  <si>
    <t>飞行圈1D10</t>
  </si>
  <si>
    <t>调车骰1D5</t>
  </si>
  <si>
    <t>PR修正系数</t>
  </si>
  <si>
    <t>轮胎选择1D2，1黄2白,白胎选手本场不还白，开两套红</t>
  </si>
  <si>
    <t>　</t>
  </si>
  <si>
    <t>迈凯伦</t>
  </si>
  <si>
    <t>练习赛放车顺序</t>
  </si>
  <si>
    <t>练习赛飞行圈顺序</t>
  </si>
  <si>
    <t>车手赛道适应骰1D5</t>
  </si>
  <si>
    <t>DR修正系数</t>
  </si>
  <si>
    <t>stint1模拟圈速（54圈油，4-12圈）</t>
  </si>
  <si>
    <t>飞行圈1</t>
  </si>
  <si>
    <t>飞行圈2</t>
  </si>
  <si>
    <t>stint2模拟圈速（30圈油，16-24圈）</t>
  </si>
  <si>
    <t>维特尔</t>
  </si>
  <si>
    <t>出目</t>
  </si>
  <si>
    <t>放车</t>
  </si>
  <si>
    <t>长距离测试</t>
  </si>
  <si>
    <t>飞行圈测试</t>
  </si>
  <si>
    <t>无事发生</t>
  </si>
  <si>
    <t>Charles LECLERC</t>
  </si>
  <si>
    <t>FERRARI</t>
  </si>
  <si>
    <t>1:20.956</t>
  </si>
  <si>
    <t>Max VERSTAPPEN</t>
  </si>
  <si>
    <t>RED BULL RACING RBPT</t>
  </si>
  <si>
    <t>+0.064</t>
  </si>
  <si>
    <t>Lewis HAMILTON</t>
  </si>
  <si>
    <t>MERCEDES</t>
  </si>
  <si>
    <t>+0.078</t>
  </si>
  <si>
    <t>Carlos SAINZ</t>
  </si>
  <si>
    <t>+0.224</t>
  </si>
  <si>
    <t>George RUSSELL</t>
  </si>
  <si>
    <t>+0.281</t>
  </si>
  <si>
    <t>Sergio PEREZ</t>
  </si>
  <si>
    <t>+0.296</t>
  </si>
  <si>
    <t>Pierre GASLY</t>
  </si>
  <si>
    <t>ALPHATAURI RBPT</t>
  </si>
  <si>
    <t>+1.244</t>
  </si>
  <si>
    <t>Yuki TSUNODA</t>
  </si>
  <si>
    <t>+1.386</t>
  </si>
  <si>
    <t>Sebastian VETTEL</t>
  </si>
  <si>
    <t>ASTON MARTIN ARAMCO MERCEDES</t>
  </si>
  <si>
    <t>+1.532</t>
  </si>
  <si>
    <t>Fernando ALONSO</t>
  </si>
  <si>
    <t>ALPINE RENAULT</t>
  </si>
  <si>
    <t>+1.682</t>
  </si>
  <si>
    <t>不安全释放</t>
  </si>
  <si>
    <t>Lance STROLL</t>
  </si>
  <si>
    <t>+1.776</t>
  </si>
  <si>
    <t>出场圈故障</t>
  </si>
  <si>
    <t>赛道阻挡</t>
  </si>
  <si>
    <t>Valtteri BOTTAS</t>
  </si>
  <si>
    <t>ALFA ROMEO FERRARI</t>
  </si>
  <si>
    <t>+1.881</t>
  </si>
  <si>
    <t>出场圈事故</t>
  </si>
  <si>
    <t>单圈取消</t>
  </si>
  <si>
    <t>Esteban OCON</t>
  </si>
  <si>
    <t>+2.048</t>
  </si>
  <si>
    <t>没出车库</t>
  </si>
  <si>
    <t>单人事件</t>
  </si>
  <si>
    <t>吃尾流</t>
  </si>
  <si>
    <t>ZHOU Guanyu</t>
  </si>
  <si>
    <t>+2.145</t>
  </si>
  <si>
    <t>双人事件</t>
  </si>
  <si>
    <t>Kevin MAGNUSSEN</t>
  </si>
  <si>
    <t>HASS FERRARI</t>
  </si>
  <si>
    <t>+2.277</t>
  </si>
  <si>
    <t>飞行圈</t>
  </si>
  <si>
    <t>Lando NORRIS</t>
  </si>
  <si>
    <t>McLAREN MERCEDES</t>
  </si>
  <si>
    <t>+2.306</t>
  </si>
  <si>
    <t>Daniel RICCIARDO</t>
  </si>
  <si>
    <t>+2.449</t>
  </si>
  <si>
    <t>Mick SCHUMACHER</t>
  </si>
  <si>
    <t>+2.460</t>
  </si>
  <si>
    <t>Alexander ALBON</t>
  </si>
  <si>
    <t>WILLIAMS MERCEDES</t>
  </si>
  <si>
    <t>+3.031</t>
  </si>
  <si>
    <t>Nicholas LATIFI</t>
  </si>
  <si>
    <t>+3.349</t>
  </si>
  <si>
    <t>骰点</t>
  </si>
  <si>
    <t>2D20=4，12</t>
  </si>
  <si>
    <t>4D20=19，9，10，17</t>
  </si>
  <si>
    <t>4D20=10，3，8，12</t>
  </si>
  <si>
    <t>4D20=16，11，14，6</t>
  </si>
  <si>
    <t>4=无事发生</t>
  </si>
  <si>
    <t>19=双人事件</t>
  </si>
  <si>
    <t>10=无事发生</t>
  </si>
  <si>
    <t>16=单人事件</t>
  </si>
  <si>
    <t>12=出场圈故障</t>
  </si>
  <si>
    <t>发生人员2D20=9，11</t>
  </si>
  <si>
    <t>3=无事发生</t>
  </si>
  <si>
    <t>谁1D20=13</t>
  </si>
  <si>
    <t>1D20=13</t>
  </si>
  <si>
    <t>维特尔，阿隆索</t>
  </si>
  <si>
    <t>8=无事发生</t>
  </si>
  <si>
    <t>博塔斯怎么又是你</t>
  </si>
  <si>
    <t>博塔斯出场圈故障</t>
  </si>
  <si>
    <t>谁在前1D2=1</t>
  </si>
  <si>
    <t>12=赛道阻挡</t>
  </si>
  <si>
    <t>严重程度1D20=6</t>
  </si>
  <si>
    <t>故障级别，越高越严重</t>
  </si>
  <si>
    <t>几号弯1D14=11</t>
  </si>
  <si>
    <t>发生人员2D20=6，8</t>
  </si>
  <si>
    <t>世界线收束，路肩，前翼</t>
  </si>
  <si>
    <t>1D20=16</t>
  </si>
  <si>
    <t>头哥11号弯追上歪头，缠斗</t>
  </si>
  <si>
    <t>拉塞尔，角田裕毅</t>
  </si>
  <si>
    <t>本站升级阿罗有没有足够备件</t>
  </si>
  <si>
    <t>世界线收束，变速箱</t>
  </si>
  <si>
    <t>9=无事发生</t>
  </si>
  <si>
    <t>谁在前1D2=2</t>
  </si>
  <si>
    <t>（困难失败没有）1D20=10</t>
  </si>
  <si>
    <t>修理用时</t>
  </si>
  <si>
    <t>几号弯1D14=12</t>
  </si>
  <si>
    <t>没问题</t>
  </si>
  <si>
    <t>1D20=2</t>
  </si>
  <si>
    <t>17=单圈取消</t>
  </si>
  <si>
    <t>角田在12号弯没有让出赛车线</t>
  </si>
  <si>
    <t>11=无事发生</t>
  </si>
  <si>
    <t>软件故障，进P房重启</t>
  </si>
  <si>
    <t>1D20=5</t>
  </si>
  <si>
    <t>影响1D5=5</t>
  </si>
  <si>
    <t>14=无事发生</t>
  </si>
  <si>
    <t>跳过下一次事件骰</t>
  </si>
  <si>
    <t>第几个飞行圈</t>
  </si>
  <si>
    <t>6=无事发生</t>
  </si>
  <si>
    <t>1D2=2</t>
  </si>
  <si>
    <t>拉塞尔第二个飞行圈R-0.5</t>
  </si>
  <si>
    <t>FP2</t>
  </si>
  <si>
    <t>轮胎选择，FP1黄胎的只有白胎，FP1白胎的1D2，1黄2旧白</t>
  </si>
  <si>
    <t>stint1模拟圈速（50圈油，4-12圈）</t>
  </si>
  <si>
    <t>飞行圈1（24圈油）</t>
  </si>
  <si>
    <t>飞行圈2（20圈油）</t>
  </si>
  <si>
    <t>stint2模拟圈速（28圈油，16-22圈）</t>
  </si>
  <si>
    <t>1:20.042</t>
  </si>
  <si>
    <t>+0.077</t>
  </si>
  <si>
    <t>+0.150</t>
  </si>
  <si>
    <t>+0.221</t>
  </si>
  <si>
    <t>+0.266</t>
  </si>
  <si>
    <t>+0.330</t>
  </si>
  <si>
    <t>+1.631</t>
  </si>
  <si>
    <t>+1.677</t>
  </si>
  <si>
    <t>+1.680</t>
  </si>
  <si>
    <t>+1.761</t>
  </si>
  <si>
    <t>+1.852</t>
  </si>
  <si>
    <t>+2.038</t>
  </si>
  <si>
    <t>+2.337</t>
  </si>
  <si>
    <t>+2.348</t>
  </si>
  <si>
    <t>+2.580</t>
  </si>
  <si>
    <t>+2.681</t>
  </si>
  <si>
    <t>+2.764</t>
  </si>
  <si>
    <t>+2.947</t>
  </si>
  <si>
    <t>+3.090</t>
  </si>
  <si>
    <t>+3.424</t>
  </si>
  <si>
    <t>2D20=18，2</t>
  </si>
  <si>
    <t>4D20=8，15，7，17</t>
  </si>
  <si>
    <t>4D20=5，2，8，3</t>
  </si>
  <si>
    <t>4D20=15，4，7，18</t>
  </si>
  <si>
    <t>18=出场圈故障</t>
  </si>
  <si>
    <t>无事发生！！！！</t>
  </si>
  <si>
    <t>15=单圈取消</t>
  </si>
  <si>
    <t>谁1D20=17</t>
  </si>
  <si>
    <t>15=双人事件</t>
  </si>
  <si>
    <t>里卡多没出车库</t>
  </si>
  <si>
    <t>发生人员2D20=8，3</t>
  </si>
  <si>
    <t>角田，乐扣</t>
  </si>
  <si>
    <t>1D20=20</t>
  </si>
  <si>
    <t>7=无事发生</t>
  </si>
  <si>
    <t>大失败，雷诺引擎？</t>
  </si>
  <si>
    <t>几号弯1D14=1</t>
  </si>
  <si>
    <t>18=单圈取消</t>
  </si>
  <si>
    <t>乐扣1号弯挡角田，TR电报</t>
  </si>
  <si>
    <t>谁1D20=12</t>
  </si>
  <si>
    <t>1D20=18</t>
  </si>
  <si>
    <t>里卡多FP流程缩减为单飞行圈+较短的长距离</t>
  </si>
  <si>
    <t>跳过后续事件骰</t>
  </si>
  <si>
    <t>角田</t>
  </si>
  <si>
    <t>FP3</t>
  </si>
  <si>
    <t>没得选了，剩啥用啥</t>
  </si>
  <si>
    <t>stint1模拟圈速（40圈油，4-10圈）</t>
  </si>
  <si>
    <t>stint2模拟圈速（26圈油，14-20圈）</t>
  </si>
  <si>
    <t>FORMULA 1 HEINIKEN AUSTRALIAN GRAND PRIX 2022</t>
  </si>
  <si>
    <t>CLASSIFICATION</t>
  </si>
  <si>
    <t>TIME</t>
  </si>
  <si>
    <t>TYRE</t>
  </si>
  <si>
    <t>1:19.998</t>
  </si>
  <si>
    <t>S</t>
  </si>
  <si>
    <t>2D20=11，8</t>
  </si>
  <si>
    <t>4D20=3，5，14，14</t>
  </si>
  <si>
    <t>4D20=9，4，12，19</t>
  </si>
  <si>
    <t>4D20=5，14，4，19</t>
  </si>
  <si>
    <t>5=无事发生</t>
  </si>
  <si>
    <t>AVAILABLE TYRES</t>
  </si>
  <si>
    <r>
      <rPr>
        <b/>
        <sz val="11"/>
        <color rgb="FFFF0000"/>
        <rFont val="等线"/>
        <charset val="134"/>
      </rPr>
      <t xml:space="preserve">SOFT             </t>
    </r>
    <r>
      <rPr>
        <b/>
        <sz val="11"/>
        <color rgb="FFFFFF00"/>
        <rFont val="等线"/>
        <charset val="134"/>
      </rPr>
      <t>MEDIUM</t>
    </r>
  </si>
  <si>
    <t>HARD</t>
  </si>
  <si>
    <t>INTERMEDIATE</t>
  </si>
  <si>
    <t>WET</t>
  </si>
  <si>
    <t>14=单人事件</t>
  </si>
  <si>
    <t>发生人员1D20=20</t>
  </si>
  <si>
    <t>发生人员2D20=2，1</t>
  </si>
  <si>
    <t>19=单人事件</t>
  </si>
  <si>
    <t>拉导</t>
  </si>
  <si>
    <t>佩大师，塔炮</t>
  </si>
  <si>
    <t>发生人员1D20=12</t>
  </si>
  <si>
    <t>几号弯1D14=8</t>
  </si>
  <si>
    <t>严重程度1D20=5</t>
  </si>
  <si>
    <t>几号弯1D14=9</t>
  </si>
  <si>
    <t>几号弯1D14=7</t>
  </si>
  <si>
    <t>上草滑了一下</t>
  </si>
  <si>
    <t>影响1D5=1</t>
  </si>
  <si>
    <t>严重程度1D20=18</t>
  </si>
  <si>
    <t>奥康7号弯丢失尾部抓地力spin上墙</t>
  </si>
  <si>
    <t>红旗结束FP3</t>
  </si>
  <si>
    <t>塔炮第二个飞行圈R-0.1</t>
  </si>
  <si>
    <t>19=吃尾流</t>
  </si>
  <si>
    <t>发生人员1D20=7</t>
  </si>
  <si>
    <t>加大师</t>
  </si>
  <si>
    <t>1D2=1</t>
  </si>
  <si>
    <t>吃的谁</t>
  </si>
  <si>
    <t>20位放车</t>
  </si>
  <si>
    <t>20-15+1D10=9</t>
  </si>
  <si>
    <t>14位放车里卡多尾流</t>
  </si>
  <si>
    <t>加大师第一个飞行圈R+0.1</t>
  </si>
  <si>
    <t>练习赛赛后分析</t>
  </si>
  <si>
    <t>排位</t>
  </si>
  <si>
    <t>正赛</t>
  </si>
  <si>
    <t>平均圈速</t>
  </si>
  <si>
    <t>Qualifying Simulation Pace</t>
  </si>
  <si>
    <t>Race Simulation Pace</t>
  </si>
  <si>
    <t>机械O</t>
  </si>
  <si>
    <t>升级</t>
  </si>
  <si>
    <t>空动O</t>
  </si>
  <si>
    <t>动力O</t>
  </si>
  <si>
    <t>稳定性O</t>
  </si>
  <si>
    <t>伊莫拉</t>
  </si>
  <si>
    <t>倍率</t>
  </si>
  <si>
    <t>最终</t>
  </si>
  <si>
    <t>尾翼</t>
  </si>
  <si>
    <t>底板加固</t>
  </si>
  <si>
    <t>前翼</t>
  </si>
  <si>
    <t>减重</t>
  </si>
  <si>
    <t>扩散器</t>
  </si>
  <si>
    <r>
      <rPr>
        <sz val="11"/>
        <rFont val="SimSun"/>
        <charset val="134"/>
      </rPr>
      <t>车手</t>
    </r>
  </si>
  <si>
    <r>
      <rPr>
        <sz val="11"/>
        <rFont val="SimSun"/>
        <charset val="134"/>
      </rPr>
      <t>勒克莱尔</t>
    </r>
  </si>
  <si>
    <r>
      <rPr>
        <sz val="11"/>
        <rFont val="SimSun"/>
        <charset val="134"/>
      </rPr>
      <t>维斯塔潘</t>
    </r>
  </si>
  <si>
    <r>
      <rPr>
        <sz val="11"/>
        <rFont val="SimSun"/>
        <charset val="134"/>
      </rPr>
      <t>汉密尔顿</t>
    </r>
  </si>
  <si>
    <r>
      <rPr>
        <sz val="11"/>
        <rFont val="SimSun"/>
        <charset val="134"/>
      </rPr>
      <t>塞恩斯</t>
    </r>
  </si>
  <si>
    <r>
      <rPr>
        <sz val="11"/>
        <rFont val="SimSun"/>
        <charset val="134"/>
      </rPr>
      <t>佩雷兹</t>
    </r>
  </si>
  <si>
    <r>
      <rPr>
        <sz val="11"/>
        <rFont val="SimSun"/>
        <charset val="134"/>
      </rPr>
      <t>拉塞尔</t>
    </r>
  </si>
  <si>
    <r>
      <rPr>
        <sz val="11"/>
        <rFont val="SimSun"/>
        <charset val="134"/>
      </rPr>
      <t>加斯利</t>
    </r>
  </si>
  <si>
    <r>
      <rPr>
        <sz val="11"/>
        <rFont val="SimSun"/>
        <charset val="134"/>
      </rPr>
      <t>角田裕毅</t>
    </r>
  </si>
  <si>
    <r>
      <rPr>
        <sz val="11"/>
        <rFont val="SimSun"/>
        <charset val="134"/>
      </rPr>
      <t>阿隆索</t>
    </r>
  </si>
  <si>
    <r>
      <rPr>
        <sz val="11"/>
        <rFont val="SimSun"/>
        <charset val="134"/>
      </rPr>
      <t>奥康</t>
    </r>
  </si>
  <si>
    <r>
      <rPr>
        <sz val="11"/>
        <rFont val="SimSun"/>
        <charset val="134"/>
      </rPr>
      <t>斯特罗尔</t>
    </r>
  </si>
  <si>
    <r>
      <rPr>
        <sz val="11"/>
        <rFont val="SimSun"/>
        <charset val="134"/>
      </rPr>
      <t>博塔斯</t>
    </r>
  </si>
  <si>
    <r>
      <rPr>
        <sz val="11"/>
        <rFont val="SimSun"/>
        <charset val="134"/>
      </rPr>
      <t>周冠宇</t>
    </r>
  </si>
  <si>
    <r>
      <rPr>
        <sz val="11"/>
        <rFont val="SimSun"/>
        <charset val="134"/>
      </rPr>
      <t>诺里斯</t>
    </r>
  </si>
  <si>
    <r>
      <rPr>
        <sz val="11"/>
        <rFont val="SimSun"/>
        <charset val="134"/>
      </rPr>
      <t>马格努森</t>
    </r>
  </si>
  <si>
    <r>
      <rPr>
        <sz val="11"/>
        <rFont val="SimSun"/>
        <charset val="134"/>
      </rPr>
      <t>阿尔本</t>
    </r>
  </si>
  <si>
    <r>
      <rPr>
        <sz val="11"/>
        <rFont val="SimSun"/>
        <charset val="134"/>
      </rPr>
      <t>拉提菲</t>
    </r>
  </si>
  <si>
    <t>增值</t>
  </si>
  <si>
    <t>结算</t>
  </si>
  <si>
    <t>跳过</t>
  </si>
  <si>
    <t>迈阿密</t>
  </si>
  <si>
    <t>升级内容</t>
  </si>
  <si>
    <t>空力</t>
  </si>
  <si>
    <t>埃利奥特开坑</t>
  </si>
  <si>
    <t>冷却</t>
  </si>
  <si>
    <t>悬挂</t>
  </si>
  <si>
    <t>侧箱</t>
  </si>
  <si>
    <t>Reroll</t>
  </si>
  <si>
    <t>起Token</t>
  </si>
  <si>
    <t>法拉利阵营，066/7发现稳定性隐患，使用低功率模式，动力-0.1，持续到斯帕更换新版引擎，斯帕前法拉利阵营跳过动力升级选项</t>
  </si>
  <si>
    <t>西班牙</t>
  </si>
  <si>
    <t>VER</t>
  </si>
  <si>
    <t>HAM</t>
  </si>
  <si>
    <t>LEC</t>
  </si>
  <si>
    <t>PER</t>
  </si>
  <si>
    <t>RUS</t>
  </si>
  <si>
    <t>SAI</t>
  </si>
  <si>
    <t>GAS</t>
  </si>
  <si>
    <t>TSU</t>
  </si>
  <si>
    <t>ALO</t>
  </si>
  <si>
    <t>VET</t>
  </si>
  <si>
    <t>OCO</t>
  </si>
  <si>
    <t>STR</t>
  </si>
  <si>
    <t>NOR</t>
  </si>
  <si>
    <t>BOT</t>
  </si>
  <si>
    <t>RIC</t>
  </si>
  <si>
    <t>ZHO</t>
  </si>
  <si>
    <t>MAG</t>
  </si>
  <si>
    <t>ALB</t>
  </si>
  <si>
    <t>MSC</t>
  </si>
  <si>
    <t>LAT</t>
  </si>
  <si>
    <t>总分</t>
  </si>
  <si>
    <t>巴林</t>
  </si>
  <si>
    <t>伊冲</t>
  </si>
  <si>
    <t>摩纳哥</t>
  </si>
  <si>
    <t>阿塞拜疆</t>
  </si>
  <si>
    <t>加拿大</t>
  </si>
  <si>
    <t>英国</t>
  </si>
  <si>
    <t>奥冲</t>
  </si>
  <si>
    <t>奥地利</t>
  </si>
  <si>
    <t>法国</t>
  </si>
  <si>
    <t>匈牙利</t>
  </si>
  <si>
    <t>比利时</t>
  </si>
  <si>
    <t>荷兰</t>
  </si>
  <si>
    <t>蒙扎</t>
  </si>
  <si>
    <t>中国</t>
  </si>
  <si>
    <t>新加坡</t>
  </si>
  <si>
    <t>日本</t>
  </si>
  <si>
    <t>COTA</t>
  </si>
  <si>
    <t>墨西哥</t>
  </si>
  <si>
    <t>巴冲</t>
  </si>
  <si>
    <t>巴西</t>
  </si>
  <si>
    <t>阿布扎比</t>
  </si>
  <si>
    <t>End</t>
  </si>
  <si>
    <t>Ranking</t>
  </si>
  <si>
    <t>Driver</t>
  </si>
  <si>
    <t>Points</t>
  </si>
  <si>
    <t>Charles Leclerc</t>
  </si>
  <si>
    <t>Max Verstappen</t>
  </si>
  <si>
    <t>Carlos Sainz Jr.</t>
  </si>
  <si>
    <t>Ret</t>
  </si>
  <si>
    <t>George Russell</t>
  </si>
  <si>
    <t>Sergio Pérez</t>
  </si>
  <si>
    <t>Lewis Hamilton</t>
  </si>
  <si>
    <t>Fernando Alonso</t>
  </si>
  <si>
    <t>Pierre Gasly</t>
  </si>
  <si>
    <t>Yuki Tsunoda</t>
  </si>
  <si>
    <t>Nico Hülkenberg</t>
  </si>
  <si>
    <t>Esteban Ocon</t>
  </si>
  <si>
    <t>Lance Stroll</t>
  </si>
  <si>
    <t>Sebastian Vettel</t>
  </si>
  <si>
    <t>Zhou Guanyu</t>
  </si>
  <si>
    <t>Lando Norris</t>
  </si>
  <si>
    <t>Mick Schumacher</t>
  </si>
  <si>
    <t>Valtteri Bottas</t>
  </si>
  <si>
    <t>Daniel Ricciardo</t>
  </si>
  <si>
    <t>Nicholas Latifi</t>
  </si>
  <si>
    <t>Alexander Albon</t>
  </si>
  <si>
    <t>Kevin Magnussen</t>
  </si>
  <si>
    <t>Oscar Piastri</t>
  </si>
  <si>
    <t>Romain Grosjean</t>
  </si>
  <si>
    <t>DNQ</t>
  </si>
  <si>
    <t>Robert Schwartzman</t>
  </si>
  <si>
    <t>Team</t>
  </si>
  <si>
    <t>Driver Number</t>
  </si>
  <si>
    <t>Scuderia Ferrari</t>
  </si>
  <si>
    <t>Oracle Red Bull Racing</t>
  </si>
  <si>
    <t>Mercedes-AMG Petronas F1 Team</t>
  </si>
  <si>
    <t>BWT Alpine F1 Team</t>
  </si>
  <si>
    <t>Scuderia AlphaTauri</t>
  </si>
  <si>
    <t>Aston Martin Aramco Cognizant Formula One Team</t>
  </si>
  <si>
    <t>Alfa Romeo F1 Team ORLEN</t>
  </si>
  <si>
    <t>McLaren F1 Team</t>
  </si>
  <si>
    <t>Haas F1 Team</t>
  </si>
  <si>
    <t>Williams Racing</t>
  </si>
  <si>
    <t>Tsurumaki Andretti Cadillac</t>
  </si>
  <si>
    <t>得分</t>
  </si>
  <si>
    <t>评价</t>
  </si>
  <si>
    <t>潘子</t>
  </si>
  <si>
    <t>为人方正</t>
  </si>
  <si>
    <t>青蛙</t>
  </si>
  <si>
    <t>身高不高（）</t>
  </si>
  <si>
    <t>乐扣</t>
  </si>
  <si>
    <t>长的很实诚🤔 有点好嬷</t>
  </si>
  <si>
    <t>陈皮鸭</t>
  </si>
  <si>
    <t>我怎么感觉好像英国人啊，有点我对英国人的刻板印象，也可能是我有问题</t>
  </si>
  <si>
    <t>猫哥</t>
  </si>
  <si>
    <t>魁梧，长得很有福气🤔，但是我觉得他比上面那个澳洲小伙合眼缘</t>
  </si>
  <si>
    <t>皇帝</t>
  </si>
  <si>
    <t>这哥们感觉有点亚洲血统的。但是脸很长，像抗日神剧里的国民党军官（</t>
  </si>
  <si>
    <t>老汉</t>
  </si>
  <si>
    <t>应该去打篮球。很像打篮球打的很好的那一批。但是我对这种脸型不是很能get，（虽然本来我也不怎么get男性）</t>
  </si>
  <si>
    <t>牢佩</t>
  </si>
  <si>
    <t>很符合我对白人经理的刻板印象🤔这老哥感觉以后会有啤酒肚</t>
  </si>
  <si>
    <t>头哥</t>
  </si>
  <si>
    <t>我觉得他矮一点会好看🤔指头</t>
  </si>
  <si>
    <t>我觉得这个适合穿个西服去当销售🤔*以及没剃头的丑一点</t>
  </si>
  <si>
    <t>浩克</t>
  </si>
  <si>
    <t>有点老美刻板印象，这个更方正一点🤔感觉可以去拍个电影当男二男三。</t>
  </si>
  <si>
    <t>韩国人吗？眼睛眉毛很像牢韩 *“青木阳菜是我爹”</t>
  </si>
  <si>
    <t>卡卡罗特</t>
  </si>
  <si>
    <t>颅顶很高</t>
  </si>
  <si>
    <t>皮鞋</t>
  </si>
  <si>
    <t>眼神很睿智啊（正向）</t>
  </si>
  <si>
    <t>画龙</t>
  </si>
  <si>
    <t>好老，猜测年龄35</t>
  </si>
  <si>
    <t>二本</t>
  </si>
  <si>
    <t>感觉有亚洲血统，但是大小眼</t>
  </si>
  <si>
    <t>大牙</t>
  </si>
  <si>
    <t>他有点像那个，跳跳虎或者高飞，但是很喜感</t>
  </si>
  <si>
    <t>熊人</t>
  </si>
  <si>
    <t>他这个脸看着像韩国人，但是五官又剔除了这一部分；小伙还行，肤色给他加了个分
（一白遮百丑那个意思，不是qs）</t>
  </si>
  <si>
    <t>以及这张好滑稽</t>
  </si>
  <si>
    <t>可乐瓶</t>
  </si>
  <si>
    <t>五官非常对称，额头有点歪🤔</t>
  </si>
  <si>
    <t>小周</t>
  </si>
  <si>
    <t>张伟（爱情公寓的那个）</t>
  </si>
  <si>
    <t>便利店</t>
  </si>
  <si>
    <t>像游泳运动员</t>
  </si>
  <si>
    <t>大哥</t>
  </si>
  <si>
    <t>萨导</t>
  </si>
  <si>
    <t>杜汉</t>
  </si>
  <si>
    <t>老莱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</si>
</sst>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_ "/>
    <numFmt numFmtId="179" formatCode="0.0_ "/>
  </numFmts>
  <fonts count="57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i/>
      <sz val="10"/>
      <name val="宋体"/>
      <charset val="134"/>
      <scheme val="minor"/>
    </font>
    <font>
      <i/>
      <sz val="10"/>
      <name val="宋体"/>
      <charset val="134"/>
      <scheme val="minor"/>
    </font>
    <font>
      <sz val="10"/>
      <color rgb="FF202122"/>
      <name val="宋体"/>
      <charset val="134"/>
      <scheme val="minor"/>
    </font>
    <font>
      <sz val="10"/>
      <name val="Arial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1"/>
      <color rgb="FFF2F2F2"/>
      <name val="宋体"/>
      <charset val="134"/>
      <scheme val="minor"/>
    </font>
    <font>
      <sz val="11"/>
      <color rgb="FFF2F2F2"/>
      <name val="SimSun"/>
      <charset val="134"/>
    </font>
    <font>
      <sz val="9"/>
      <name val="宋体"/>
      <charset val="134"/>
      <scheme val="minor"/>
    </font>
    <font>
      <sz val="11"/>
      <name val="等线"/>
      <charset val="134"/>
    </font>
    <font>
      <b/>
      <sz val="18"/>
      <color rgb="FFFFFFFF"/>
      <name val="等线"/>
      <charset val="134"/>
    </font>
    <font>
      <b/>
      <sz val="26"/>
      <color rgb="FFD9D9D9"/>
      <name val="等线"/>
      <charset val="134"/>
    </font>
    <font>
      <b/>
      <sz val="11"/>
      <name val="等线"/>
      <charset val="134"/>
    </font>
    <font>
      <b/>
      <sz val="11"/>
      <color rgb="FFD9D9D9"/>
      <name val="等线"/>
      <charset val="134"/>
    </font>
    <font>
      <b/>
      <sz val="11"/>
      <color rgb="FFFFFFFF"/>
      <name val="等线"/>
      <charset val="134"/>
    </font>
    <font>
      <b/>
      <sz val="11"/>
      <color rgb="FFF2F2F2"/>
      <name val="等线"/>
      <charset val="134"/>
    </font>
    <font>
      <b/>
      <sz val="11"/>
      <color rgb="FFFF0000"/>
      <name val="等线"/>
      <charset val="134"/>
    </font>
    <font>
      <b/>
      <sz val="8"/>
      <color rgb="FFD9D9D9"/>
      <name val="等线"/>
      <charset val="134"/>
    </font>
    <font>
      <b/>
      <sz val="11"/>
      <color rgb="FF92D050"/>
      <name val="等线"/>
      <charset val="134"/>
    </font>
    <font>
      <b/>
      <sz val="11"/>
      <color rgb="FF00B0F0"/>
      <name val="等线"/>
      <charset val="134"/>
    </font>
    <font>
      <sz val="12"/>
      <name val="Times New Roman"/>
      <charset val="134"/>
    </font>
    <font>
      <sz val="14"/>
      <name val="宋体"/>
      <charset val="134"/>
      <scheme val="minor"/>
    </font>
    <font>
      <sz val="11"/>
      <name val="Formula1 Display Regular"/>
      <charset val="134"/>
    </font>
    <font>
      <sz val="11"/>
      <color rgb="FFD1D1D1"/>
      <name val="Times New Roman"/>
      <charset val="134"/>
    </font>
    <font>
      <b/>
      <sz val="11"/>
      <name val="宋体"/>
      <charset val="134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b/>
      <sz val="11"/>
      <color rgb="FFFFFF00"/>
      <name val="等线"/>
      <charset val="134"/>
    </font>
  </fonts>
  <fills count="6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EFCFFF"/>
        <bgColor indexed="64"/>
      </patternFill>
    </fill>
    <fill>
      <patternFill patternType="solid">
        <fgColor rgb="FFFFDF9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DFFFDF"/>
        <bgColor indexed="64"/>
      </patternFill>
    </fill>
    <fill>
      <patternFill patternType="solid">
        <fgColor rgb="FFCFC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7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E2DC34"/>
        <bgColor indexed="64"/>
      </patternFill>
    </fill>
    <fill>
      <patternFill patternType="solid">
        <fgColor rgb="FFE2DC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32" borderId="1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16" applyNumberFormat="0" applyAlignment="0" applyProtection="0">
      <alignment vertical="center"/>
    </xf>
    <xf numFmtId="0" fontId="43" fillId="34" borderId="17" applyNumberFormat="0" applyAlignment="0" applyProtection="0">
      <alignment vertical="center"/>
    </xf>
    <xf numFmtId="0" fontId="44" fillId="34" borderId="16" applyNumberFormat="0" applyAlignment="0" applyProtection="0">
      <alignment vertical="center"/>
    </xf>
    <xf numFmtId="0" fontId="45" fillId="35" borderId="18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1" fillId="62" borderId="0" applyNumberFormat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4" fillId="0" borderId="1" xfId="0" applyFont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5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>
      <alignment vertical="center"/>
    </xf>
    <xf numFmtId="0" fontId="3" fillId="10" borderId="1" xfId="0" applyFont="1" applyFill="1" applyBorder="1" applyAlignment="1"/>
    <xf numFmtId="0" fontId="3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Fill="1">
      <alignment vertical="center"/>
    </xf>
    <xf numFmtId="0" fontId="12" fillId="0" borderId="0" xfId="0" applyFont="1" applyFill="1">
      <alignment vertical="center"/>
    </xf>
    <xf numFmtId="0" fontId="10" fillId="0" borderId="0" xfId="0" applyFont="1">
      <alignment vertical="center"/>
    </xf>
    <xf numFmtId="0" fontId="4" fillId="0" borderId="0" xfId="0" applyFont="1" applyFill="1">
      <alignment vertical="center"/>
    </xf>
    <xf numFmtId="0" fontId="9" fillId="0" borderId="0" xfId="0" applyFont="1">
      <alignment vertical="center"/>
    </xf>
    <xf numFmtId="0" fontId="13" fillId="0" borderId="0" xfId="0" applyFont="1" applyFill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12" borderId="0" xfId="0" applyFont="1" applyFill="1">
      <alignment vertical="center"/>
    </xf>
    <xf numFmtId="0" fontId="12" fillId="0" borderId="0" xfId="0" applyFont="1" applyAlignment="1">
      <alignment horizontal="left" vertical="center" wrapText="1"/>
    </xf>
    <xf numFmtId="0" fontId="12" fillId="13" borderId="0" xfId="0" applyFont="1" applyFill="1" applyAlignment="1">
      <alignment horizontal="left" vertical="center" wrapText="1"/>
    </xf>
    <xf numFmtId="0" fontId="10" fillId="1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3" fillId="14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Alignment="1"/>
    <xf numFmtId="0" fontId="10" fillId="15" borderId="0" xfId="0" applyFont="1" applyFill="1" applyAlignment="1"/>
    <xf numFmtId="0" fontId="10" fillId="15" borderId="0" xfId="0" applyFont="1" applyFill="1">
      <alignment vertical="center"/>
    </xf>
    <xf numFmtId="0" fontId="10" fillId="14" borderId="0" xfId="0" applyFont="1" applyFill="1" applyAlignment="1">
      <alignment horizontal="center" vertical="center"/>
    </xf>
    <xf numFmtId="2" fontId="9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0" fontId="4" fillId="0" borderId="0" xfId="0" applyFont="1" applyAlignment="1"/>
    <xf numFmtId="0" fontId="10" fillId="16" borderId="0" xfId="0" applyFont="1" applyFill="1" applyAlignment="1"/>
    <xf numFmtId="177" fontId="10" fillId="0" borderId="0" xfId="0" applyNumberFormat="1" applyFont="1" applyAlignment="1">
      <alignment vertical="center" wrapText="1"/>
    </xf>
    <xf numFmtId="0" fontId="10" fillId="16" borderId="0" xfId="0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Fill="1">
      <alignment vertical="center"/>
    </xf>
    <xf numFmtId="0" fontId="10" fillId="17" borderId="0" xfId="0" applyFont="1" applyFill="1">
      <alignment vertical="center"/>
    </xf>
    <xf numFmtId="0" fontId="0" fillId="15" borderId="0" xfId="0" applyFill="1">
      <alignment vertical="center"/>
    </xf>
    <xf numFmtId="0" fontId="13" fillId="12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2" fontId="10" fillId="0" borderId="0" xfId="0" applyNumberFormat="1" applyFont="1" applyAlignment="1">
      <alignment vertical="center" wrapText="1"/>
    </xf>
    <xf numFmtId="0" fontId="0" fillId="12" borderId="0" xfId="0" applyFill="1">
      <alignment vertical="center"/>
    </xf>
    <xf numFmtId="0" fontId="0" fillId="16" borderId="0" xfId="0" applyFill="1">
      <alignment vertical="center"/>
    </xf>
    <xf numFmtId="0" fontId="13" fillId="14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0" fillId="17" borderId="0" xfId="0" applyFill="1">
      <alignment vertical="center"/>
    </xf>
    <xf numFmtId="0" fontId="12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77" fontId="10" fillId="0" borderId="0" xfId="0" applyNumberFormat="1" applyFont="1" applyFill="1" applyAlignment="1">
      <alignment vertical="center" wrapText="1"/>
    </xf>
    <xf numFmtId="177" fontId="10" fillId="13" borderId="0" xfId="0" applyNumberFormat="1" applyFont="1" applyFill="1" applyAlignment="1">
      <alignment vertical="center" wrapText="1"/>
    </xf>
    <xf numFmtId="0" fontId="17" fillId="18" borderId="9" xfId="0" applyFont="1" applyFill="1" applyBorder="1" applyAlignment="1">
      <alignment horizontal="center" vertical="center"/>
    </xf>
    <xf numFmtId="0" fontId="17" fillId="0" borderId="11" xfId="0" applyFont="1" applyBorder="1" applyAlignment="1">
      <alignment vertical="center" wrapText="1"/>
    </xf>
    <xf numFmtId="0" fontId="17" fillId="0" borderId="0" xfId="0" applyFont="1">
      <alignment vertical="center"/>
    </xf>
    <xf numFmtId="0" fontId="0" fillId="0" borderId="7" xfId="0" applyBorder="1">
      <alignment vertical="center"/>
    </xf>
    <xf numFmtId="0" fontId="17" fillId="19" borderId="10" xfId="0" applyFont="1" applyFill="1" applyBorder="1" applyAlignment="1">
      <alignment horizontal="center" vertical="center"/>
    </xf>
    <xf numFmtId="0" fontId="17" fillId="18" borderId="10" xfId="0" applyFont="1" applyFill="1" applyBorder="1" applyAlignment="1">
      <alignment horizontal="center" vertical="center"/>
    </xf>
    <xf numFmtId="0" fontId="17" fillId="20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1" borderId="10" xfId="0" applyFont="1" applyFill="1" applyBorder="1" applyAlignment="1">
      <alignment horizontal="center" vertical="center"/>
    </xf>
    <xf numFmtId="0" fontId="17" fillId="22" borderId="10" xfId="0" applyFont="1" applyFill="1" applyBorder="1" applyAlignment="1">
      <alignment horizontal="center" vertical="center"/>
    </xf>
    <xf numFmtId="0" fontId="17" fillId="22" borderId="9" xfId="0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23" borderId="10" xfId="0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178" fontId="17" fillId="0" borderId="0" xfId="0" applyNumberFormat="1" applyFont="1" applyAlignment="1">
      <alignment horizontal="center"/>
    </xf>
    <xf numFmtId="0" fontId="18" fillId="24" borderId="0" xfId="0" applyFont="1" applyFill="1" applyAlignment="1"/>
    <xf numFmtId="0" fontId="19" fillId="24" borderId="0" xfId="0" applyFont="1" applyFill="1" applyAlignment="1"/>
    <xf numFmtId="0" fontId="20" fillId="25" borderId="0" xfId="0" applyFont="1" applyFill="1" applyAlignment="1">
      <alignment horizontal="center"/>
    </xf>
    <xf numFmtId="0" fontId="20" fillId="25" borderId="0" xfId="0" applyFont="1" applyFill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>
      <alignment vertical="center"/>
    </xf>
    <xf numFmtId="0" fontId="23" fillId="24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left"/>
    </xf>
    <xf numFmtId="178" fontId="20" fillId="25" borderId="0" xfId="0" applyNumberFormat="1" applyFont="1" applyFill="1" applyAlignment="1">
      <alignment horizontal="left" vertical="center"/>
    </xf>
    <xf numFmtId="49" fontId="20" fillId="25" borderId="0" xfId="0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center" vertical="center"/>
    </xf>
    <xf numFmtId="178" fontId="21" fillId="24" borderId="0" xfId="0" applyNumberFormat="1" applyFont="1" applyFill="1" applyAlignment="1">
      <alignment horizontal="left" vertical="center"/>
    </xf>
    <xf numFmtId="178" fontId="21" fillId="24" borderId="0" xfId="0" applyNumberFormat="1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178" fontId="25" fillId="24" borderId="0" xfId="0" applyNumberFormat="1" applyFont="1" applyFill="1" applyAlignment="1">
      <alignment horizontal="left" vertical="center"/>
    </xf>
    <xf numFmtId="0" fontId="22" fillId="24" borderId="0" xfId="0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left" vertical="center" wrapText="1"/>
    </xf>
    <xf numFmtId="0" fontId="10" fillId="26" borderId="0" xfId="0" applyFont="1" applyFill="1">
      <alignment vertical="center"/>
    </xf>
    <xf numFmtId="176" fontId="10" fillId="0" borderId="0" xfId="0" applyNumberFormat="1" applyFont="1" applyFill="1">
      <alignment vertical="center"/>
    </xf>
    <xf numFmtId="0" fontId="10" fillId="0" borderId="0" xfId="0" applyFont="1" applyFill="1" applyAlignment="1">
      <alignment vertical="center" wrapText="1"/>
    </xf>
    <xf numFmtId="0" fontId="10" fillId="12" borderId="0" xfId="0" applyFont="1" applyFill="1" applyAlignment="1">
      <alignment vertical="center" wrapText="1"/>
    </xf>
    <xf numFmtId="179" fontId="10" fillId="0" borderId="0" xfId="0" applyNumberFormat="1" applyFont="1" applyFill="1">
      <alignment vertical="center"/>
    </xf>
    <xf numFmtId="179" fontId="10" fillId="26" borderId="0" xfId="0" applyNumberFormat="1" applyFont="1" applyFill="1">
      <alignment vertical="center"/>
    </xf>
    <xf numFmtId="179" fontId="10" fillId="12" borderId="0" xfId="0" applyNumberFormat="1" applyFont="1" applyFill="1">
      <alignment vertical="center"/>
    </xf>
    <xf numFmtId="176" fontId="10" fillId="12" borderId="0" xfId="0" applyNumberFormat="1" applyFont="1" applyFill="1">
      <alignment vertical="center"/>
    </xf>
    <xf numFmtId="0" fontId="28" fillId="0" borderId="0" xfId="0" applyFont="1" applyFill="1" applyAlignment="1">
      <alignment horizontal="left" vertical="center" wrapText="1"/>
    </xf>
    <xf numFmtId="0" fontId="29" fillId="0" borderId="0" xfId="0" applyFont="1" applyFill="1">
      <alignment vertical="center"/>
    </xf>
    <xf numFmtId="0" fontId="30" fillId="0" borderId="0" xfId="0" applyFont="1" applyFill="1">
      <alignment vertical="center"/>
    </xf>
    <xf numFmtId="49" fontId="10" fillId="0" borderId="0" xfId="0" applyNumberFormat="1" applyFont="1" applyFill="1">
      <alignment vertical="center"/>
    </xf>
    <xf numFmtId="0" fontId="0" fillId="0" borderId="0" xfId="0" applyFill="1" applyAlignment="1">
      <alignment vertical="center" wrapText="1"/>
    </xf>
    <xf numFmtId="176" fontId="9" fillId="0" borderId="0" xfId="0" applyNumberFormat="1" applyFont="1" applyFill="1">
      <alignment vertical="center"/>
    </xf>
    <xf numFmtId="0" fontId="10" fillId="0" borderId="0" xfId="0" applyFont="1" applyFill="1" applyAlignment="1">
      <alignment horizontal="left" vertical="center"/>
    </xf>
    <xf numFmtId="0" fontId="9" fillId="27" borderId="0" xfId="0" applyFont="1" applyFill="1">
      <alignment vertical="center"/>
    </xf>
    <xf numFmtId="0" fontId="10" fillId="27" borderId="0" xfId="0" applyFont="1" applyFill="1">
      <alignment vertical="center"/>
    </xf>
    <xf numFmtId="0" fontId="10" fillId="2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4" fillId="27" borderId="0" xfId="0" applyFont="1" applyFill="1">
      <alignment vertical="center"/>
    </xf>
    <xf numFmtId="176" fontId="9" fillId="0" borderId="0" xfId="0" applyNumberFormat="1" applyFont="1" applyFill="1" applyAlignment="1">
      <alignment vertical="center" wrapText="1"/>
    </xf>
    <xf numFmtId="0" fontId="10" fillId="0" borderId="0" xfId="0" applyFont="1" applyFill="1" applyAlignment="1">
      <alignment horizontal="right" vertical="center"/>
    </xf>
    <xf numFmtId="176" fontId="10" fillId="0" borderId="0" xfId="0" applyNumberFormat="1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0" fontId="10" fillId="28" borderId="0" xfId="0" applyFont="1" applyFill="1">
      <alignment vertical="center"/>
    </xf>
    <xf numFmtId="179" fontId="10" fillId="0" borderId="0" xfId="0" applyNumberFormat="1" applyFont="1" applyFill="1" applyAlignment="1">
      <alignment horizontal="center" vertical="center"/>
    </xf>
    <xf numFmtId="0" fontId="10" fillId="29" borderId="0" xfId="0" applyFont="1" applyFill="1">
      <alignment vertical="center"/>
    </xf>
    <xf numFmtId="0" fontId="9" fillId="30" borderId="0" xfId="0" applyFont="1" applyFill="1">
      <alignment vertical="center"/>
    </xf>
    <xf numFmtId="0" fontId="9" fillId="12" borderId="0" xfId="0" applyFont="1" applyFill="1">
      <alignment vertical="center"/>
    </xf>
    <xf numFmtId="0" fontId="28" fillId="30" borderId="0" xfId="0" applyFont="1" applyFill="1" applyAlignment="1">
      <alignment horizontal="left" vertical="center" wrapText="1"/>
    </xf>
    <xf numFmtId="0" fontId="4" fillId="30" borderId="0" xfId="0" applyFont="1" applyFill="1">
      <alignment vertical="center"/>
    </xf>
    <xf numFmtId="0" fontId="28" fillId="0" borderId="0" xfId="0" applyFont="1" applyFill="1" applyAlignment="1">
      <alignment horizontal="right" vertical="center" wrapText="1"/>
    </xf>
    <xf numFmtId="0" fontId="28" fillId="0" borderId="0" xfId="0" applyFont="1" applyFill="1" applyAlignment="1">
      <alignment vertical="center" wrapText="1"/>
    </xf>
    <xf numFmtId="176" fontId="10" fillId="0" borderId="0" xfId="0" applyNumberFormat="1" applyFont="1" applyFill="1" applyAlignment="1">
      <alignment horizontal="right" vertical="center"/>
    </xf>
    <xf numFmtId="0" fontId="0" fillId="0" borderId="12" xfId="0" applyFill="1" applyBorder="1" applyAlignment="1">
      <alignment vertical="center" wrapText="1"/>
    </xf>
    <xf numFmtId="176" fontId="0" fillId="0" borderId="12" xfId="0" applyNumberFormat="1" applyFill="1" applyBorder="1" applyAlignment="1">
      <alignment vertical="center" wrapText="1"/>
    </xf>
    <xf numFmtId="176" fontId="4" fillId="0" borderId="12" xfId="0" applyNumberFormat="1" applyFont="1" applyFill="1" applyBorder="1">
      <alignment vertical="center"/>
    </xf>
    <xf numFmtId="0" fontId="28" fillId="31" borderId="0" xfId="0" applyFont="1" applyFill="1" applyAlignment="1">
      <alignment horizontal="left" vertical="center" wrapText="1"/>
    </xf>
    <xf numFmtId="0" fontId="4" fillId="31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right" vertical="center"/>
    </xf>
    <xf numFmtId="0" fontId="32" fillId="0" borderId="0" xfId="0" applyFont="1" applyFill="1">
      <alignment vertical="center"/>
    </xf>
    <xf numFmtId="0" fontId="3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b val="0"/>
        <i val="0"/>
        <strike val="0"/>
      </font>
      <fill>
        <patternFill patternType="solid">
          <fgColor rgb="FFFFCFCF"/>
          <bgColor rgb="FFFFCFCF"/>
        </patternFill>
      </fill>
    </dxf>
    <dxf>
      <font>
        <b val="0"/>
        <i val="0"/>
        <strike val="0"/>
        <color rgb="FFFFFFFF"/>
      </font>
      <fill>
        <patternFill patternType="solid">
          <fgColor rgb="FF000000"/>
          <bgColor rgb="FF000000"/>
        </patternFill>
      </fill>
    </dxf>
    <dxf>
      <font>
        <b val="0"/>
        <i val="0"/>
        <strike val="0"/>
      </font>
      <fill>
        <patternFill patternType="solid">
          <fgColor rgb="FFEFCFFF"/>
          <bgColor rgb="FFEFCFFF"/>
        </patternFill>
      </fill>
    </dxf>
    <dxf>
      <font>
        <b val="0"/>
        <i val="0"/>
        <strike val="0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</font>
      <fill>
        <patternFill patternType="solid">
          <fgColor rgb="FFCFCFFF"/>
          <bgColor rgb="FFCFCFFF"/>
        </patternFill>
      </fill>
    </dxf>
    <dxf>
      <font>
        <b val="0"/>
        <i val="0"/>
        <strike val="0"/>
      </font>
      <fill>
        <patternFill patternType="solid">
          <fgColor rgb="FFDFFFDF"/>
          <bgColor rgb="FFDFFFDF"/>
        </patternFill>
      </fill>
    </dxf>
    <dxf>
      <font>
        <b val="0"/>
        <i val="0"/>
        <strike val="0"/>
      </font>
      <fill>
        <patternFill patternType="solid">
          <fgColor rgb="FFFFDF9F"/>
          <bgColor rgb="FFFFDF9F"/>
        </patternFill>
      </fill>
    </dxf>
    <dxf>
      <font>
        <b val="0"/>
        <i val="0"/>
        <strike val="0"/>
      </font>
      <fill>
        <patternFill patternType="solid">
          <fgColor rgb="FFDFDFDF"/>
          <bgColor rgb="FFDFDFDF"/>
        </patternFill>
      </fill>
    </dxf>
    <dxf>
      <font>
        <b val="0"/>
        <i val="0"/>
        <strike val="0"/>
      </font>
      <fill>
        <patternFill patternType="solid">
          <fgColor rgb="FFFFFFBF"/>
          <bgColor rgb="FFFFFFBF"/>
        </patternFill>
      </fill>
    </dxf>
    <dxf>
      <font>
        <b val="0"/>
        <i val="0"/>
        <strike val="0"/>
      </font>
      <fill>
        <patternFill patternType="solid">
          <fgColor rgb="FFDDFFDD"/>
          <bgColor rgb="FFDDFFDD"/>
        </patternFill>
      </fill>
    </dxf>
    <dxf>
      <font>
        <b val="0"/>
        <i val="0"/>
        <strike val="0"/>
      </font>
      <fill>
        <patternFill patternType="solid">
          <fgColor rgb="FFFFFFCC"/>
          <bgColor rgb="FFFFFF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2" Type="http://schemas.openxmlformats.org/officeDocument/2006/relationships/image" Target="../media/image31.png"/><Relationship Id="rId31" Type="http://schemas.openxmlformats.org/officeDocument/2006/relationships/image" Target="../media/image30.png"/><Relationship Id="rId30" Type="http://schemas.openxmlformats.org/officeDocument/2006/relationships/image" Target="../media/image29.png"/><Relationship Id="rId3" Type="http://schemas.openxmlformats.org/officeDocument/2006/relationships/image" Target="../media/image2.png"/><Relationship Id="rId29" Type="http://schemas.openxmlformats.org/officeDocument/2006/relationships/image" Target="../media/image28.png"/><Relationship Id="rId28" Type="http://schemas.openxmlformats.org/officeDocument/2006/relationships/image" Target="../media/image27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3" Type="http://schemas.openxmlformats.org/officeDocument/2006/relationships/image" Target="../media/image40.png"/><Relationship Id="rId32" Type="http://schemas.openxmlformats.org/officeDocument/2006/relationships/image" Target="../media/image39.png"/><Relationship Id="rId31" Type="http://schemas.openxmlformats.org/officeDocument/2006/relationships/image" Target="../media/image38.png"/><Relationship Id="rId30" Type="http://schemas.openxmlformats.org/officeDocument/2006/relationships/image" Target="../media/image37.png"/><Relationship Id="rId3" Type="http://schemas.openxmlformats.org/officeDocument/2006/relationships/image" Target="../media/image2.png"/><Relationship Id="rId29" Type="http://schemas.openxmlformats.org/officeDocument/2006/relationships/image" Target="../media/image36.png"/><Relationship Id="rId28" Type="http://schemas.openxmlformats.org/officeDocument/2006/relationships/image" Target="../media/image35.png"/><Relationship Id="rId27" Type="http://schemas.openxmlformats.org/officeDocument/2006/relationships/image" Target="../media/image34.png"/><Relationship Id="rId26" Type="http://schemas.openxmlformats.org/officeDocument/2006/relationships/image" Target="../media/image33.png"/><Relationship Id="rId25" Type="http://schemas.openxmlformats.org/officeDocument/2006/relationships/image" Target="../media/image32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90487</xdr:colOff>
      <xdr:row>0</xdr:row>
      <xdr:rowOff>0</xdr:rowOff>
    </xdr:from>
    <xdr:ext cx="333375" cy="200025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2288540" y="0"/>
          <a:ext cx="333375" cy="200025"/>
        </a:xfrm>
        <a:prstGeom prst="rect">
          <a:avLst/>
        </a:prstGeom>
      </xdr:spPr>
    </xdr:pic>
    <xdr:clientData/>
  </xdr:oneCellAnchor>
  <xdr:oneCellAnchor>
    <xdr:from>
      <xdr:col>4</xdr:col>
      <xdr:colOff>109537</xdr:colOff>
      <xdr:row>0</xdr:row>
      <xdr:rowOff>0</xdr:rowOff>
    </xdr:from>
    <xdr:ext cx="295275" cy="200025"/>
    <xdr:pic>
      <xdr:nvPicPr>
        <xdr:cNvPr id="3" name="2"/>
        <xdr:cNvPicPr/>
      </xdr:nvPicPr>
      <xdr:blipFill>
        <a:blip r:embed="rId3" r:link="rId2"/>
        <a:stretch>
          <a:fillRect/>
        </a:stretch>
      </xdr:blipFill>
      <xdr:spPr>
        <a:xfrm>
          <a:off x="2860675" y="0"/>
          <a:ext cx="295275" cy="200025"/>
        </a:xfrm>
        <a:prstGeom prst="rect">
          <a:avLst/>
        </a:prstGeom>
      </xdr:spPr>
    </xdr:pic>
    <xdr:clientData/>
  </xdr:oneCellAnchor>
  <xdr:oneCellAnchor>
    <xdr:from>
      <xdr:col>5</xdr:col>
      <xdr:colOff>57150</xdr:colOff>
      <xdr:row>0</xdr:row>
      <xdr:rowOff>0</xdr:rowOff>
    </xdr:from>
    <xdr:ext cx="400050" cy="200025"/>
    <xdr:pic>
      <xdr:nvPicPr>
        <xdr:cNvPr id="4" name="3"/>
        <xdr:cNvPicPr/>
      </xdr:nvPicPr>
      <xdr:blipFill>
        <a:blip r:embed="rId4" r:link="rId2"/>
        <a:stretch>
          <a:fillRect/>
        </a:stretch>
      </xdr:blipFill>
      <xdr:spPr>
        <a:xfrm>
          <a:off x="3361690" y="0"/>
          <a:ext cx="400050" cy="2000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0</xdr:row>
      <xdr:rowOff>0</xdr:rowOff>
    </xdr:from>
    <xdr:ext cx="323850" cy="200025"/>
    <xdr:pic>
      <xdr:nvPicPr>
        <xdr:cNvPr id="5" name="4"/>
        <xdr:cNvPicPr/>
      </xdr:nvPicPr>
      <xdr:blipFill>
        <a:blip r:embed="rId5" r:link="rId2"/>
        <a:stretch>
          <a:fillRect/>
        </a:stretch>
      </xdr:blipFill>
      <xdr:spPr>
        <a:xfrm>
          <a:off x="3952875" y="0"/>
          <a:ext cx="323850" cy="200025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0</xdr:row>
      <xdr:rowOff>0</xdr:rowOff>
    </xdr:from>
    <xdr:ext cx="323850" cy="200025"/>
    <xdr:pic>
      <xdr:nvPicPr>
        <xdr:cNvPr id="6" name="5"/>
        <xdr:cNvPicPr/>
      </xdr:nvPicPr>
      <xdr:blipFill>
        <a:blip r:embed="rId6" r:link="rId2"/>
        <a:stretch>
          <a:fillRect/>
        </a:stretch>
      </xdr:blipFill>
      <xdr:spPr>
        <a:xfrm>
          <a:off x="5059045" y="0"/>
          <a:ext cx="323850" cy="200025"/>
        </a:xfrm>
        <a:prstGeom prst="rect">
          <a:avLst/>
        </a:prstGeom>
      </xdr:spPr>
    </xdr:pic>
    <xdr:clientData/>
  </xdr:oneCellAnchor>
  <xdr:oneCellAnchor>
    <xdr:from>
      <xdr:col>9</xdr:col>
      <xdr:colOff>109537</xdr:colOff>
      <xdr:row>0</xdr:row>
      <xdr:rowOff>0</xdr:rowOff>
    </xdr:from>
    <xdr:ext cx="295275" cy="200025"/>
    <xdr:pic>
      <xdr:nvPicPr>
        <xdr:cNvPr id="7" name="6"/>
        <xdr:cNvPicPr/>
      </xdr:nvPicPr>
      <xdr:blipFill>
        <a:blip r:embed="rId7" r:link="rId2"/>
        <a:stretch>
          <a:fillRect/>
        </a:stretch>
      </xdr:blipFill>
      <xdr:spPr>
        <a:xfrm>
          <a:off x="5626100" y="0"/>
          <a:ext cx="295275" cy="200025"/>
        </a:xfrm>
        <a:prstGeom prst="rect">
          <a:avLst/>
        </a:prstGeom>
      </xdr:spPr>
    </xdr:pic>
    <xdr:clientData/>
  </xdr:oneCellAnchor>
  <xdr:oneCellAnchor>
    <xdr:from>
      <xdr:col>10</xdr:col>
      <xdr:colOff>133350</xdr:colOff>
      <xdr:row>0</xdr:row>
      <xdr:rowOff>0</xdr:rowOff>
    </xdr:from>
    <xdr:ext cx="247650" cy="200025"/>
    <xdr:pic>
      <xdr:nvPicPr>
        <xdr:cNvPr id="8" name="7"/>
        <xdr:cNvPicPr/>
      </xdr:nvPicPr>
      <xdr:blipFill>
        <a:blip r:embed="rId8" r:link="rId2"/>
        <a:stretch>
          <a:fillRect/>
        </a:stretch>
      </xdr:blipFill>
      <xdr:spPr>
        <a:xfrm>
          <a:off x="6203315" y="0"/>
          <a:ext cx="247650" cy="2000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0</xdr:row>
      <xdr:rowOff>0</xdr:rowOff>
    </xdr:from>
    <xdr:ext cx="400050" cy="200025"/>
    <xdr:pic>
      <xdr:nvPicPr>
        <xdr:cNvPr id="9" name="8"/>
        <xdr:cNvPicPr/>
      </xdr:nvPicPr>
      <xdr:blipFill>
        <a:blip r:embed="rId9" r:link="rId2"/>
        <a:stretch>
          <a:fillRect/>
        </a:stretch>
      </xdr:blipFill>
      <xdr:spPr>
        <a:xfrm>
          <a:off x="6680200" y="0"/>
          <a:ext cx="400050" cy="200025"/>
        </a:xfrm>
        <a:prstGeom prst="rect">
          <a:avLst/>
        </a:prstGeom>
      </xdr:spPr>
    </xdr:pic>
    <xdr:clientData/>
  </xdr:oneCellAnchor>
  <xdr:oneCellAnchor>
    <xdr:from>
      <xdr:col>12</xdr:col>
      <xdr:colOff>57150</xdr:colOff>
      <xdr:row>0</xdr:row>
      <xdr:rowOff>0</xdr:rowOff>
    </xdr:from>
    <xdr:ext cx="400050" cy="200025"/>
    <xdr:pic>
      <xdr:nvPicPr>
        <xdr:cNvPr id="10" name="9"/>
        <xdr:cNvPicPr/>
      </xdr:nvPicPr>
      <xdr:blipFill>
        <a:blip r:embed="rId10" r:link="rId2"/>
        <a:stretch>
          <a:fillRect/>
        </a:stretch>
      </xdr:blipFill>
      <xdr:spPr>
        <a:xfrm>
          <a:off x="7233285" y="0"/>
          <a:ext cx="400050" cy="200025"/>
        </a:xfrm>
        <a:prstGeom prst="rect">
          <a:avLst/>
        </a:prstGeom>
      </xdr:spPr>
    </xdr:pic>
    <xdr:clientData/>
  </xdr:oneCellAnchor>
  <xdr:oneCellAnchor>
    <xdr:from>
      <xdr:col>13</xdr:col>
      <xdr:colOff>57150</xdr:colOff>
      <xdr:row>0</xdr:row>
      <xdr:rowOff>0</xdr:rowOff>
    </xdr:from>
    <xdr:ext cx="400050" cy="200025"/>
    <xdr:pic>
      <xdr:nvPicPr>
        <xdr:cNvPr id="11" name="10"/>
        <xdr:cNvPicPr/>
      </xdr:nvPicPr>
      <xdr:blipFill>
        <a:blip r:embed="rId11" r:link="rId2"/>
        <a:stretch>
          <a:fillRect/>
        </a:stretch>
      </xdr:blipFill>
      <xdr:spPr>
        <a:xfrm>
          <a:off x="7786370" y="0"/>
          <a:ext cx="400050" cy="200025"/>
        </a:xfrm>
        <a:prstGeom prst="rect">
          <a:avLst/>
        </a:prstGeom>
      </xdr:spPr>
    </xdr:pic>
    <xdr:clientData/>
  </xdr:oneCellAnchor>
  <xdr:oneCellAnchor>
    <xdr:from>
      <xdr:col>14</xdr:col>
      <xdr:colOff>109537</xdr:colOff>
      <xdr:row>0</xdr:row>
      <xdr:rowOff>0</xdr:rowOff>
    </xdr:from>
    <xdr:ext cx="295275" cy="200025"/>
    <xdr:pic>
      <xdr:nvPicPr>
        <xdr:cNvPr id="12" name="11"/>
        <xdr:cNvPicPr/>
      </xdr:nvPicPr>
      <xdr:blipFill>
        <a:blip r:embed="rId12" r:link="rId2"/>
        <a:stretch>
          <a:fillRect/>
        </a:stretch>
      </xdr:blipFill>
      <xdr:spPr>
        <a:xfrm>
          <a:off x="8391525" y="0"/>
          <a:ext cx="295275" cy="200025"/>
        </a:xfrm>
        <a:prstGeom prst="rect">
          <a:avLst/>
        </a:prstGeom>
      </xdr:spPr>
    </xdr:pic>
    <xdr:clientData/>
  </xdr:oneCellAnchor>
  <xdr:oneCellAnchor>
    <xdr:from>
      <xdr:col>16</xdr:col>
      <xdr:colOff>109537</xdr:colOff>
      <xdr:row>0</xdr:row>
      <xdr:rowOff>0</xdr:rowOff>
    </xdr:from>
    <xdr:ext cx="295275" cy="200025"/>
    <xdr:pic>
      <xdr:nvPicPr>
        <xdr:cNvPr id="13" name="12"/>
        <xdr:cNvPicPr/>
      </xdr:nvPicPr>
      <xdr:blipFill>
        <a:blip r:embed="rId13" r:link="rId2"/>
        <a:stretch>
          <a:fillRect/>
        </a:stretch>
      </xdr:blipFill>
      <xdr:spPr>
        <a:xfrm>
          <a:off x="9497695" y="0"/>
          <a:ext cx="295275" cy="200025"/>
        </a:xfrm>
        <a:prstGeom prst="rect">
          <a:avLst/>
        </a:prstGeom>
      </xdr:spPr>
    </xdr:pic>
    <xdr:clientData/>
  </xdr:oneCellAnchor>
  <xdr:oneCellAnchor>
    <xdr:from>
      <xdr:col>17</xdr:col>
      <xdr:colOff>57150</xdr:colOff>
      <xdr:row>0</xdr:row>
      <xdr:rowOff>0</xdr:rowOff>
    </xdr:from>
    <xdr:ext cx="400050" cy="200025"/>
    <xdr:pic>
      <xdr:nvPicPr>
        <xdr:cNvPr id="14" name="13"/>
        <xdr:cNvPicPr/>
      </xdr:nvPicPr>
      <xdr:blipFill>
        <a:blip r:embed="rId14" r:link="rId2"/>
        <a:stretch>
          <a:fillRect/>
        </a:stretch>
      </xdr:blipFill>
      <xdr:spPr>
        <a:xfrm>
          <a:off x="9998710" y="0"/>
          <a:ext cx="400050" cy="200025"/>
        </a:xfrm>
        <a:prstGeom prst="rect">
          <a:avLst/>
        </a:prstGeom>
      </xdr:spPr>
    </xdr:pic>
    <xdr:clientData/>
  </xdr:oneCellAnchor>
  <xdr:oneCellAnchor>
    <xdr:from>
      <xdr:col>18</xdr:col>
      <xdr:colOff>142875</xdr:colOff>
      <xdr:row>0</xdr:row>
      <xdr:rowOff>0</xdr:rowOff>
    </xdr:from>
    <xdr:ext cx="228600" cy="200025"/>
    <xdr:pic>
      <xdr:nvPicPr>
        <xdr:cNvPr id="15" name="14"/>
        <xdr:cNvPicPr/>
      </xdr:nvPicPr>
      <xdr:blipFill>
        <a:blip r:embed="rId15" r:link="rId2"/>
        <a:stretch>
          <a:fillRect/>
        </a:stretch>
      </xdr:blipFill>
      <xdr:spPr>
        <a:xfrm>
          <a:off x="10637520" y="0"/>
          <a:ext cx="228600" cy="200025"/>
        </a:xfrm>
        <a:prstGeom prst="rect">
          <a:avLst/>
        </a:prstGeom>
      </xdr:spPr>
    </xdr:pic>
    <xdr:clientData/>
  </xdr:oneCellAnchor>
  <xdr:oneCellAnchor>
    <xdr:from>
      <xdr:col>19</xdr:col>
      <xdr:colOff>109537</xdr:colOff>
      <xdr:row>0</xdr:row>
      <xdr:rowOff>0</xdr:rowOff>
    </xdr:from>
    <xdr:ext cx="295275" cy="200025"/>
    <xdr:pic>
      <xdr:nvPicPr>
        <xdr:cNvPr id="16" name="15"/>
        <xdr:cNvPicPr/>
      </xdr:nvPicPr>
      <xdr:blipFill>
        <a:blip r:embed="rId16" r:link="rId2"/>
        <a:stretch>
          <a:fillRect/>
        </a:stretch>
      </xdr:blipFill>
      <xdr:spPr>
        <a:xfrm>
          <a:off x="11156950" y="0"/>
          <a:ext cx="295275" cy="200025"/>
        </a:xfrm>
        <a:prstGeom prst="rect">
          <a:avLst/>
        </a:prstGeom>
      </xdr:spPr>
    </xdr:pic>
    <xdr:clientData/>
  </xdr:oneCellAnchor>
  <xdr:oneCellAnchor>
    <xdr:from>
      <xdr:col>20</xdr:col>
      <xdr:colOff>109537</xdr:colOff>
      <xdr:row>0</xdr:row>
      <xdr:rowOff>0</xdr:rowOff>
    </xdr:from>
    <xdr:ext cx="295275" cy="200025"/>
    <xdr:pic>
      <xdr:nvPicPr>
        <xdr:cNvPr id="17" name="16"/>
        <xdr:cNvPicPr/>
      </xdr:nvPicPr>
      <xdr:blipFill>
        <a:blip r:embed="rId17" r:link="rId2"/>
        <a:stretch>
          <a:fillRect/>
        </a:stretch>
      </xdr:blipFill>
      <xdr:spPr>
        <a:xfrm>
          <a:off x="11710035" y="0"/>
          <a:ext cx="295275" cy="200025"/>
        </a:xfrm>
        <a:prstGeom prst="rect">
          <a:avLst/>
        </a:prstGeom>
      </xdr:spPr>
    </xdr:pic>
    <xdr:clientData/>
  </xdr:oneCellAnchor>
  <xdr:oneCellAnchor>
    <xdr:from>
      <xdr:col>21</xdr:col>
      <xdr:colOff>109537</xdr:colOff>
      <xdr:row>0</xdr:row>
      <xdr:rowOff>0</xdr:rowOff>
    </xdr:from>
    <xdr:ext cx="295275" cy="200025"/>
    <xdr:pic>
      <xdr:nvPicPr>
        <xdr:cNvPr id="18" name="17"/>
        <xdr:cNvPicPr/>
      </xdr:nvPicPr>
      <xdr:blipFill>
        <a:blip r:embed="rId18" r:link="rId2"/>
        <a:stretch>
          <a:fillRect/>
        </a:stretch>
      </xdr:blipFill>
      <xdr:spPr>
        <a:xfrm>
          <a:off x="12263120" y="0"/>
          <a:ext cx="295275" cy="200025"/>
        </a:xfrm>
        <a:prstGeom prst="rect">
          <a:avLst/>
        </a:prstGeom>
      </xdr:spPr>
    </xdr:pic>
    <xdr:clientData/>
  </xdr:oneCellAnchor>
  <xdr:oneCellAnchor>
    <xdr:from>
      <xdr:col>22</xdr:col>
      <xdr:colOff>109537</xdr:colOff>
      <xdr:row>0</xdr:row>
      <xdr:rowOff>0</xdr:rowOff>
    </xdr:from>
    <xdr:ext cx="295275" cy="200025"/>
    <xdr:pic>
      <xdr:nvPicPr>
        <xdr:cNvPr id="19" name="18"/>
        <xdr:cNvPicPr/>
      </xdr:nvPicPr>
      <xdr:blipFill>
        <a:blip r:embed="rId19" r:link="rId2"/>
        <a:stretch>
          <a:fillRect/>
        </a:stretch>
      </xdr:blipFill>
      <xdr:spPr>
        <a:xfrm>
          <a:off x="12816205" y="0"/>
          <a:ext cx="295275" cy="200025"/>
        </a:xfrm>
        <a:prstGeom prst="rect">
          <a:avLst/>
        </a:prstGeom>
      </xdr:spPr>
    </xdr:pic>
    <xdr:clientData/>
  </xdr:oneCellAnchor>
  <xdr:oneCellAnchor>
    <xdr:from>
      <xdr:col>23</xdr:col>
      <xdr:colOff>109537</xdr:colOff>
      <xdr:row>0</xdr:row>
      <xdr:rowOff>0</xdr:rowOff>
    </xdr:from>
    <xdr:ext cx="295275" cy="200025"/>
    <xdr:pic>
      <xdr:nvPicPr>
        <xdr:cNvPr id="20" name="19"/>
        <xdr:cNvPicPr/>
      </xdr:nvPicPr>
      <xdr:blipFill>
        <a:blip r:embed="rId20" r:link="rId2"/>
        <a:stretch>
          <a:fillRect/>
        </a:stretch>
      </xdr:blipFill>
      <xdr:spPr>
        <a:xfrm>
          <a:off x="13369290" y="0"/>
          <a:ext cx="295275" cy="200025"/>
        </a:xfrm>
        <a:prstGeom prst="rect">
          <a:avLst/>
        </a:prstGeom>
      </xdr:spPr>
    </xdr:pic>
    <xdr:clientData/>
  </xdr:oneCellAnchor>
  <xdr:oneCellAnchor>
    <xdr:from>
      <xdr:col>24</xdr:col>
      <xdr:colOff>109537</xdr:colOff>
      <xdr:row>0</xdr:row>
      <xdr:rowOff>0</xdr:rowOff>
    </xdr:from>
    <xdr:ext cx="295275" cy="200025"/>
    <xdr:pic>
      <xdr:nvPicPr>
        <xdr:cNvPr id="21" name="20"/>
        <xdr:cNvPicPr/>
      </xdr:nvPicPr>
      <xdr:blipFill>
        <a:blip r:embed="rId21" r:link="rId2"/>
        <a:stretch>
          <a:fillRect/>
        </a:stretch>
      </xdr:blipFill>
      <xdr:spPr>
        <a:xfrm>
          <a:off x="13922375" y="0"/>
          <a:ext cx="295275" cy="200025"/>
        </a:xfrm>
        <a:prstGeom prst="rect">
          <a:avLst/>
        </a:prstGeom>
      </xdr:spPr>
    </xdr:pic>
    <xdr:clientData/>
  </xdr:oneCellAnchor>
  <xdr:oneCellAnchor>
    <xdr:from>
      <xdr:col>25</xdr:col>
      <xdr:colOff>85725</xdr:colOff>
      <xdr:row>0</xdr:row>
      <xdr:rowOff>0</xdr:rowOff>
    </xdr:from>
    <xdr:ext cx="342900" cy="200025"/>
    <xdr:pic>
      <xdr:nvPicPr>
        <xdr:cNvPr id="22" name="21"/>
        <xdr:cNvPicPr/>
      </xdr:nvPicPr>
      <xdr:blipFill>
        <a:blip r:embed="rId22" r:link="rId2"/>
        <a:stretch>
          <a:fillRect/>
        </a:stretch>
      </xdr:blipFill>
      <xdr:spPr>
        <a:xfrm>
          <a:off x="14451965" y="0"/>
          <a:ext cx="342900" cy="200025"/>
        </a:xfrm>
        <a:prstGeom prst="rect">
          <a:avLst/>
        </a:prstGeom>
      </xdr:spPr>
    </xdr:pic>
    <xdr:clientData/>
  </xdr:oneCellAnchor>
  <xdr:oneCellAnchor>
    <xdr:from>
      <xdr:col>26</xdr:col>
      <xdr:colOff>119062</xdr:colOff>
      <xdr:row>0</xdr:row>
      <xdr:rowOff>0</xdr:rowOff>
    </xdr:from>
    <xdr:ext cx="276225" cy="200025"/>
    <xdr:pic>
      <xdr:nvPicPr>
        <xdr:cNvPr id="23" name="22"/>
        <xdr:cNvPicPr/>
      </xdr:nvPicPr>
      <xdr:blipFill>
        <a:blip r:embed="rId23" r:link="rId2"/>
        <a:stretch>
          <a:fillRect/>
        </a:stretch>
      </xdr:blipFill>
      <xdr:spPr>
        <a:xfrm>
          <a:off x="15038070" y="0"/>
          <a:ext cx="276225" cy="200025"/>
        </a:xfrm>
        <a:prstGeom prst="rect">
          <a:avLst/>
        </a:prstGeom>
      </xdr:spPr>
    </xdr:pic>
    <xdr:clientData/>
  </xdr:oneCellAnchor>
  <xdr:oneCellAnchor>
    <xdr:from>
      <xdr:col>28</xdr:col>
      <xdr:colOff>57150</xdr:colOff>
      <xdr:row>0</xdr:row>
      <xdr:rowOff>0</xdr:rowOff>
    </xdr:from>
    <xdr:ext cx="400050" cy="200025"/>
    <xdr:pic>
      <xdr:nvPicPr>
        <xdr:cNvPr id="24" name="23"/>
        <xdr:cNvPicPr/>
      </xdr:nvPicPr>
      <xdr:blipFill>
        <a:blip r:embed="rId24" r:link="rId2"/>
        <a:stretch>
          <a:fillRect/>
        </a:stretch>
      </xdr:blipFill>
      <xdr:spPr>
        <a:xfrm>
          <a:off x="16082645" y="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</xdr:row>
      <xdr:rowOff>0</xdr:rowOff>
    </xdr:from>
    <xdr:ext cx="247650" cy="200025"/>
    <xdr:pic>
      <xdr:nvPicPr>
        <xdr:cNvPr id="25" name="24"/>
        <xdr:cNvPicPr/>
      </xdr:nvPicPr>
      <xdr:blipFill>
        <a:blip r:embed="rId8" r:link="rId2"/>
        <a:stretch>
          <a:fillRect/>
        </a:stretch>
      </xdr:blipFill>
      <xdr:spPr>
        <a:xfrm>
          <a:off x="657860" y="200025"/>
          <a:ext cx="247650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2</xdr:row>
      <xdr:rowOff>0</xdr:rowOff>
    </xdr:from>
    <xdr:ext cx="295275" cy="200025"/>
    <xdr:pic>
      <xdr:nvPicPr>
        <xdr:cNvPr id="26" name="25"/>
        <xdr:cNvPicPr/>
      </xdr:nvPicPr>
      <xdr:blipFill>
        <a:blip r:embed="rId16" r:link="rId2"/>
        <a:stretch>
          <a:fillRect/>
        </a:stretch>
      </xdr:blipFill>
      <xdr:spPr>
        <a:xfrm>
          <a:off x="633730" y="400050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3</xdr:row>
      <xdr:rowOff>0</xdr:rowOff>
    </xdr:from>
    <xdr:ext cx="295275" cy="200025"/>
    <xdr:pic>
      <xdr:nvPicPr>
        <xdr:cNvPr id="27" name="26"/>
        <xdr:cNvPicPr/>
      </xdr:nvPicPr>
      <xdr:blipFill>
        <a:blip r:embed="rId25" r:link="rId2"/>
        <a:stretch>
          <a:fillRect/>
        </a:stretch>
      </xdr:blipFill>
      <xdr:spPr>
        <a:xfrm>
          <a:off x="633730" y="60007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4</xdr:row>
      <xdr:rowOff>0</xdr:rowOff>
    </xdr:from>
    <xdr:ext cx="400050" cy="200025"/>
    <xdr:pic>
      <xdr:nvPicPr>
        <xdr:cNvPr id="28" name="27"/>
        <xdr:cNvPicPr/>
      </xdr:nvPicPr>
      <xdr:blipFill>
        <a:blip r:embed="rId26" r:link="rId2"/>
        <a:stretch>
          <a:fillRect/>
        </a:stretch>
      </xdr:blipFill>
      <xdr:spPr>
        <a:xfrm>
          <a:off x="581660" y="80010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</xdr:row>
      <xdr:rowOff>0</xdr:rowOff>
    </xdr:from>
    <xdr:ext cx="342900" cy="200025"/>
    <xdr:pic>
      <xdr:nvPicPr>
        <xdr:cNvPr id="29" name="28"/>
        <xdr:cNvPicPr/>
      </xdr:nvPicPr>
      <xdr:blipFill>
        <a:blip r:embed="rId22" r:link="rId2"/>
        <a:stretch>
          <a:fillRect/>
        </a:stretch>
      </xdr:blipFill>
      <xdr:spPr>
        <a:xfrm>
          <a:off x="610235" y="1000125"/>
          <a:ext cx="342900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6</xdr:row>
      <xdr:rowOff>0</xdr:rowOff>
    </xdr:from>
    <xdr:ext cx="400050" cy="200025"/>
    <xdr:pic>
      <xdr:nvPicPr>
        <xdr:cNvPr id="30" name="29"/>
        <xdr:cNvPicPr/>
      </xdr:nvPicPr>
      <xdr:blipFill>
        <a:blip r:embed="rId26" r:link="rId2"/>
        <a:stretch>
          <a:fillRect/>
        </a:stretch>
      </xdr:blipFill>
      <xdr:spPr>
        <a:xfrm>
          <a:off x="581660" y="120015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7</xdr:row>
      <xdr:rowOff>0</xdr:rowOff>
    </xdr:from>
    <xdr:ext cx="295275" cy="200025"/>
    <xdr:pic>
      <xdr:nvPicPr>
        <xdr:cNvPr id="31" name="30"/>
        <xdr:cNvPicPr/>
      </xdr:nvPicPr>
      <xdr:blipFill>
        <a:blip r:embed="rId25" r:link="rId2"/>
        <a:stretch>
          <a:fillRect/>
        </a:stretch>
      </xdr:blipFill>
      <xdr:spPr>
        <a:xfrm>
          <a:off x="633730" y="140017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8</xdr:row>
      <xdr:rowOff>0</xdr:rowOff>
    </xdr:from>
    <xdr:ext cx="295275" cy="200025"/>
    <xdr:pic>
      <xdr:nvPicPr>
        <xdr:cNvPr id="32" name="31"/>
        <xdr:cNvPicPr/>
      </xdr:nvPicPr>
      <xdr:blipFill>
        <a:blip r:embed="rId13" r:link="rId2"/>
        <a:stretch>
          <a:fillRect/>
        </a:stretch>
      </xdr:blipFill>
      <xdr:spPr>
        <a:xfrm>
          <a:off x="633730" y="1600200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9</xdr:row>
      <xdr:rowOff>0</xdr:rowOff>
    </xdr:from>
    <xdr:ext cx="295275" cy="200025"/>
    <xdr:pic>
      <xdr:nvPicPr>
        <xdr:cNvPr id="33" name="32"/>
        <xdr:cNvPicPr/>
      </xdr:nvPicPr>
      <xdr:blipFill>
        <a:blip r:embed="rId20" r:link="rId2"/>
        <a:stretch>
          <a:fillRect/>
        </a:stretch>
      </xdr:blipFill>
      <xdr:spPr>
        <a:xfrm>
          <a:off x="633730" y="180022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61912</xdr:colOff>
      <xdr:row>10</xdr:row>
      <xdr:rowOff>0</xdr:rowOff>
    </xdr:from>
    <xdr:ext cx="333375" cy="200025"/>
    <xdr:pic>
      <xdr:nvPicPr>
        <xdr:cNvPr id="34" name="33"/>
        <xdr:cNvPicPr/>
      </xdr:nvPicPr>
      <xdr:blipFill>
        <a:blip r:embed="rId27" r:link="rId2"/>
        <a:stretch>
          <a:fillRect/>
        </a:stretch>
      </xdr:blipFill>
      <xdr:spPr>
        <a:xfrm>
          <a:off x="614680" y="2000250"/>
          <a:ext cx="333375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11</xdr:row>
      <xdr:rowOff>0</xdr:rowOff>
    </xdr:from>
    <xdr:ext cx="295275" cy="200025"/>
    <xdr:pic>
      <xdr:nvPicPr>
        <xdr:cNvPr id="35" name="34"/>
        <xdr:cNvPicPr/>
      </xdr:nvPicPr>
      <xdr:blipFill>
        <a:blip r:embed="rId13" r:link="rId2"/>
        <a:stretch>
          <a:fillRect/>
        </a:stretch>
      </xdr:blipFill>
      <xdr:spPr>
        <a:xfrm>
          <a:off x="633730" y="220027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12</xdr:row>
      <xdr:rowOff>0</xdr:rowOff>
    </xdr:from>
    <xdr:ext cx="400050" cy="200025"/>
    <xdr:pic>
      <xdr:nvPicPr>
        <xdr:cNvPr id="36" name="35"/>
        <xdr:cNvPicPr/>
      </xdr:nvPicPr>
      <xdr:blipFill>
        <a:blip r:embed="rId10" r:link="rId2"/>
        <a:stretch>
          <a:fillRect/>
        </a:stretch>
      </xdr:blipFill>
      <xdr:spPr>
        <a:xfrm>
          <a:off x="581660" y="240030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61912</xdr:colOff>
      <xdr:row>13</xdr:row>
      <xdr:rowOff>0</xdr:rowOff>
    </xdr:from>
    <xdr:ext cx="333375" cy="200025"/>
    <xdr:pic>
      <xdr:nvPicPr>
        <xdr:cNvPr id="37" name="36"/>
        <xdr:cNvPicPr/>
      </xdr:nvPicPr>
      <xdr:blipFill>
        <a:blip r:embed="rId27" r:link="rId2"/>
        <a:stretch>
          <a:fillRect/>
        </a:stretch>
      </xdr:blipFill>
      <xdr:spPr>
        <a:xfrm>
          <a:off x="614680" y="2600325"/>
          <a:ext cx="333375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14</xdr:row>
      <xdr:rowOff>0</xdr:rowOff>
    </xdr:from>
    <xdr:ext cx="295275" cy="200025"/>
    <xdr:pic>
      <xdr:nvPicPr>
        <xdr:cNvPr id="38" name="37"/>
        <xdr:cNvPicPr/>
      </xdr:nvPicPr>
      <xdr:blipFill>
        <a:blip r:embed="rId18" r:link="rId2"/>
        <a:stretch>
          <a:fillRect/>
        </a:stretch>
      </xdr:blipFill>
      <xdr:spPr>
        <a:xfrm>
          <a:off x="633730" y="2800350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15</xdr:row>
      <xdr:rowOff>0</xdr:rowOff>
    </xdr:from>
    <xdr:ext cx="400050" cy="200025"/>
    <xdr:pic>
      <xdr:nvPicPr>
        <xdr:cNvPr id="39" name="38"/>
        <xdr:cNvPicPr/>
      </xdr:nvPicPr>
      <xdr:blipFill>
        <a:blip r:embed="rId26" r:link="rId2"/>
        <a:stretch>
          <a:fillRect/>
        </a:stretch>
      </xdr:blipFill>
      <xdr:spPr>
        <a:xfrm>
          <a:off x="581660" y="3000375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61912</xdr:colOff>
      <xdr:row>16</xdr:row>
      <xdr:rowOff>0</xdr:rowOff>
    </xdr:from>
    <xdr:ext cx="333375" cy="200025"/>
    <xdr:pic>
      <xdr:nvPicPr>
        <xdr:cNvPr id="40" name="39"/>
        <xdr:cNvPicPr/>
      </xdr:nvPicPr>
      <xdr:blipFill>
        <a:blip r:embed="rId27" r:link="rId2"/>
        <a:stretch>
          <a:fillRect/>
        </a:stretch>
      </xdr:blipFill>
      <xdr:spPr>
        <a:xfrm>
          <a:off x="614680" y="3200400"/>
          <a:ext cx="333375" cy="200025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17</xdr:row>
      <xdr:rowOff>0</xdr:rowOff>
    </xdr:from>
    <xdr:ext cx="323850" cy="200025"/>
    <xdr:pic>
      <xdr:nvPicPr>
        <xdr:cNvPr id="41" name="40"/>
        <xdr:cNvPicPr/>
      </xdr:nvPicPr>
      <xdr:blipFill>
        <a:blip r:embed="rId28" r:link="rId2"/>
        <a:stretch>
          <a:fillRect/>
        </a:stretch>
      </xdr:blipFill>
      <xdr:spPr>
        <a:xfrm>
          <a:off x="619760" y="3400425"/>
          <a:ext cx="323850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18</xdr:row>
      <xdr:rowOff>0</xdr:rowOff>
    </xdr:from>
    <xdr:ext cx="400050" cy="200025"/>
    <xdr:pic>
      <xdr:nvPicPr>
        <xdr:cNvPr id="42" name="41"/>
        <xdr:cNvPicPr/>
      </xdr:nvPicPr>
      <xdr:blipFill>
        <a:blip r:embed="rId29" r:link="rId2"/>
        <a:stretch>
          <a:fillRect/>
        </a:stretch>
      </xdr:blipFill>
      <xdr:spPr>
        <a:xfrm>
          <a:off x="581660" y="360045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19</xdr:row>
      <xdr:rowOff>0</xdr:rowOff>
    </xdr:from>
    <xdr:ext cx="400050" cy="200025"/>
    <xdr:pic>
      <xdr:nvPicPr>
        <xdr:cNvPr id="43" name="42"/>
        <xdr:cNvPicPr/>
      </xdr:nvPicPr>
      <xdr:blipFill>
        <a:blip r:embed="rId10" r:link="rId2"/>
        <a:stretch>
          <a:fillRect/>
        </a:stretch>
      </xdr:blipFill>
      <xdr:spPr>
        <a:xfrm>
          <a:off x="581660" y="3800475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20</xdr:row>
      <xdr:rowOff>0</xdr:rowOff>
    </xdr:from>
    <xdr:ext cx="295275" cy="200025"/>
    <xdr:pic>
      <xdr:nvPicPr>
        <xdr:cNvPr id="44" name="43"/>
        <xdr:cNvPicPr/>
      </xdr:nvPicPr>
      <xdr:blipFill>
        <a:blip r:embed="rId30" r:link="rId2"/>
        <a:stretch>
          <a:fillRect/>
        </a:stretch>
      </xdr:blipFill>
      <xdr:spPr>
        <a:xfrm>
          <a:off x="633730" y="4000500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100012</xdr:colOff>
      <xdr:row>21</xdr:row>
      <xdr:rowOff>0</xdr:rowOff>
    </xdr:from>
    <xdr:ext cx="257175" cy="200025"/>
    <xdr:pic>
      <xdr:nvPicPr>
        <xdr:cNvPr id="45" name="44"/>
        <xdr:cNvPicPr/>
      </xdr:nvPicPr>
      <xdr:blipFill>
        <a:blip r:embed="rId31" r:link="rId2"/>
        <a:stretch>
          <a:fillRect/>
        </a:stretch>
      </xdr:blipFill>
      <xdr:spPr>
        <a:xfrm>
          <a:off x="652780" y="4200525"/>
          <a:ext cx="257175" cy="200025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22</xdr:row>
      <xdr:rowOff>0</xdr:rowOff>
    </xdr:from>
    <xdr:ext cx="400050" cy="200025"/>
    <xdr:pic>
      <xdr:nvPicPr>
        <xdr:cNvPr id="46" name="45"/>
        <xdr:cNvPicPr/>
      </xdr:nvPicPr>
      <xdr:blipFill>
        <a:blip r:embed="rId29" r:link="rId2"/>
        <a:stretch>
          <a:fillRect/>
        </a:stretch>
      </xdr:blipFill>
      <xdr:spPr>
        <a:xfrm>
          <a:off x="581660" y="440055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80962</xdr:colOff>
      <xdr:row>23</xdr:row>
      <xdr:rowOff>0</xdr:rowOff>
    </xdr:from>
    <xdr:ext cx="295275" cy="200025"/>
    <xdr:pic>
      <xdr:nvPicPr>
        <xdr:cNvPr id="47" name="46"/>
        <xdr:cNvPicPr/>
      </xdr:nvPicPr>
      <xdr:blipFill>
        <a:blip r:embed="rId13" r:link="rId2"/>
        <a:stretch>
          <a:fillRect/>
        </a:stretch>
      </xdr:blipFill>
      <xdr:spPr>
        <a:xfrm>
          <a:off x="633730" y="460057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78698</xdr:colOff>
      <xdr:row>24</xdr:row>
      <xdr:rowOff>0</xdr:rowOff>
    </xdr:from>
    <xdr:ext cx="299803" cy="200025"/>
    <xdr:pic>
      <xdr:nvPicPr>
        <xdr:cNvPr id="48" name="47"/>
        <xdr:cNvPicPr/>
      </xdr:nvPicPr>
      <xdr:blipFill>
        <a:blip r:embed="rId32" r:link="rId2"/>
        <a:stretch>
          <a:fillRect/>
        </a:stretch>
      </xdr:blipFill>
      <xdr:spPr>
        <a:xfrm>
          <a:off x="631190" y="4800600"/>
          <a:ext cx="300355" cy="2000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61912</xdr:colOff>
      <xdr:row>0</xdr:row>
      <xdr:rowOff>0</xdr:rowOff>
    </xdr:from>
    <xdr:ext cx="333375" cy="200025"/>
    <xdr:pic>
      <xdr:nvPicPr>
        <xdr:cNvPr id="48" name="48"/>
        <xdr:cNvPicPr/>
      </xdr:nvPicPr>
      <xdr:blipFill>
        <a:blip r:embed="rId1" r:link="rId2"/>
        <a:stretch>
          <a:fillRect/>
        </a:stretch>
      </xdr:blipFill>
      <xdr:spPr>
        <a:xfrm>
          <a:off x="5702935" y="0"/>
          <a:ext cx="333375" cy="200025"/>
        </a:xfrm>
        <a:prstGeom prst="rect">
          <a:avLst/>
        </a:prstGeom>
      </xdr:spPr>
    </xdr:pic>
    <xdr:clientData/>
  </xdr:oneCellAnchor>
  <xdr:oneCellAnchor>
    <xdr:from>
      <xdr:col>5</xdr:col>
      <xdr:colOff>80962</xdr:colOff>
      <xdr:row>0</xdr:row>
      <xdr:rowOff>0</xdr:rowOff>
    </xdr:from>
    <xdr:ext cx="295275" cy="200025"/>
    <xdr:pic>
      <xdr:nvPicPr>
        <xdr:cNvPr id="49" name="49"/>
        <xdr:cNvPicPr/>
      </xdr:nvPicPr>
      <xdr:blipFill>
        <a:blip r:embed="rId3" r:link="rId2"/>
        <a:stretch>
          <a:fillRect/>
        </a:stretch>
      </xdr:blipFill>
      <xdr:spPr>
        <a:xfrm>
          <a:off x="6214745" y="0"/>
          <a:ext cx="295275" cy="200025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0</xdr:row>
      <xdr:rowOff>0</xdr:rowOff>
    </xdr:from>
    <xdr:ext cx="400050" cy="200025"/>
    <xdr:pic>
      <xdr:nvPicPr>
        <xdr:cNvPr id="50" name="50"/>
        <xdr:cNvPicPr/>
      </xdr:nvPicPr>
      <xdr:blipFill>
        <a:blip r:embed="rId4" r:link="rId2"/>
        <a:stretch>
          <a:fillRect/>
        </a:stretch>
      </xdr:blipFill>
      <xdr:spPr>
        <a:xfrm>
          <a:off x="6655435" y="0"/>
          <a:ext cx="400050" cy="2000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0</xdr:row>
      <xdr:rowOff>0</xdr:rowOff>
    </xdr:from>
    <xdr:ext cx="323850" cy="200025"/>
    <xdr:pic>
      <xdr:nvPicPr>
        <xdr:cNvPr id="51" name="51"/>
        <xdr:cNvPicPr/>
      </xdr:nvPicPr>
      <xdr:blipFill>
        <a:blip r:embed="rId5" r:link="rId2"/>
        <a:stretch>
          <a:fillRect/>
        </a:stretch>
      </xdr:blipFill>
      <xdr:spPr>
        <a:xfrm>
          <a:off x="7186295" y="0"/>
          <a:ext cx="323850" cy="200025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0</xdr:row>
      <xdr:rowOff>0</xdr:rowOff>
    </xdr:from>
    <xdr:ext cx="323850" cy="200025"/>
    <xdr:pic>
      <xdr:nvPicPr>
        <xdr:cNvPr id="52" name="52"/>
        <xdr:cNvPicPr/>
      </xdr:nvPicPr>
      <xdr:blipFill>
        <a:blip r:embed="rId6" r:link="rId2"/>
        <a:stretch>
          <a:fillRect/>
        </a:stretch>
      </xdr:blipFill>
      <xdr:spPr>
        <a:xfrm>
          <a:off x="8171815" y="0"/>
          <a:ext cx="323850" cy="200025"/>
        </a:xfrm>
        <a:prstGeom prst="rect">
          <a:avLst/>
        </a:prstGeom>
      </xdr:spPr>
    </xdr:pic>
    <xdr:clientData/>
  </xdr:oneCellAnchor>
  <xdr:oneCellAnchor>
    <xdr:from>
      <xdr:col>10</xdr:col>
      <xdr:colOff>80962</xdr:colOff>
      <xdr:row>0</xdr:row>
      <xdr:rowOff>0</xdr:rowOff>
    </xdr:from>
    <xdr:ext cx="295275" cy="200025"/>
    <xdr:pic>
      <xdr:nvPicPr>
        <xdr:cNvPr id="53" name="53"/>
        <xdr:cNvPicPr/>
      </xdr:nvPicPr>
      <xdr:blipFill>
        <a:blip r:embed="rId7" r:link="rId2"/>
        <a:stretch>
          <a:fillRect/>
        </a:stretch>
      </xdr:blipFill>
      <xdr:spPr>
        <a:xfrm>
          <a:off x="8678545" y="0"/>
          <a:ext cx="295275" cy="200025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0</xdr:row>
      <xdr:rowOff>0</xdr:rowOff>
    </xdr:from>
    <xdr:ext cx="247650" cy="200025"/>
    <xdr:pic>
      <xdr:nvPicPr>
        <xdr:cNvPr id="54" name="54"/>
        <xdr:cNvPicPr/>
      </xdr:nvPicPr>
      <xdr:blipFill>
        <a:blip r:embed="rId8" r:link="rId2"/>
        <a:stretch>
          <a:fillRect/>
        </a:stretch>
      </xdr:blipFill>
      <xdr:spPr>
        <a:xfrm>
          <a:off x="9195435" y="0"/>
          <a:ext cx="247650" cy="200025"/>
        </a:xfrm>
        <a:prstGeom prst="rect">
          <a:avLst/>
        </a:prstGeom>
      </xdr:spPr>
    </xdr:pic>
    <xdr:clientData/>
  </xdr:oneCellAnchor>
  <xdr:oneCellAnchor>
    <xdr:from>
      <xdr:col>12</xdr:col>
      <xdr:colOff>28575</xdr:colOff>
      <xdr:row>0</xdr:row>
      <xdr:rowOff>0</xdr:rowOff>
    </xdr:from>
    <xdr:ext cx="400050" cy="200025"/>
    <xdr:pic>
      <xdr:nvPicPr>
        <xdr:cNvPr id="55" name="55"/>
        <xdr:cNvPicPr/>
      </xdr:nvPicPr>
      <xdr:blipFill>
        <a:blip r:embed="rId9" r:link="rId2"/>
        <a:stretch>
          <a:fillRect/>
        </a:stretch>
      </xdr:blipFill>
      <xdr:spPr>
        <a:xfrm>
          <a:off x="9611995" y="0"/>
          <a:ext cx="400050" cy="200025"/>
        </a:xfrm>
        <a:prstGeom prst="rect">
          <a:avLst/>
        </a:prstGeom>
      </xdr:spPr>
    </xdr:pic>
    <xdr:clientData/>
  </xdr:oneCellAnchor>
  <xdr:oneCellAnchor>
    <xdr:from>
      <xdr:col>13</xdr:col>
      <xdr:colOff>28575</xdr:colOff>
      <xdr:row>0</xdr:row>
      <xdr:rowOff>0</xdr:rowOff>
    </xdr:from>
    <xdr:ext cx="400050" cy="200025"/>
    <xdr:pic>
      <xdr:nvPicPr>
        <xdr:cNvPr id="56" name="56"/>
        <xdr:cNvPicPr/>
      </xdr:nvPicPr>
      <xdr:blipFill>
        <a:blip r:embed="rId10" r:link="rId2"/>
        <a:stretch>
          <a:fillRect/>
        </a:stretch>
      </xdr:blipFill>
      <xdr:spPr>
        <a:xfrm>
          <a:off x="10104755" y="0"/>
          <a:ext cx="400050" cy="200025"/>
        </a:xfrm>
        <a:prstGeom prst="rect">
          <a:avLst/>
        </a:prstGeom>
      </xdr:spPr>
    </xdr:pic>
    <xdr:clientData/>
  </xdr:oneCellAnchor>
  <xdr:oneCellAnchor>
    <xdr:from>
      <xdr:col>14</xdr:col>
      <xdr:colOff>28575</xdr:colOff>
      <xdr:row>0</xdr:row>
      <xdr:rowOff>0</xdr:rowOff>
    </xdr:from>
    <xdr:ext cx="400050" cy="200025"/>
    <xdr:pic>
      <xdr:nvPicPr>
        <xdr:cNvPr id="57" name="57"/>
        <xdr:cNvPicPr/>
      </xdr:nvPicPr>
      <xdr:blipFill>
        <a:blip r:embed="rId11" r:link="rId2"/>
        <a:stretch>
          <a:fillRect/>
        </a:stretch>
      </xdr:blipFill>
      <xdr:spPr>
        <a:xfrm>
          <a:off x="10597515" y="0"/>
          <a:ext cx="400050" cy="200025"/>
        </a:xfrm>
        <a:prstGeom prst="rect">
          <a:avLst/>
        </a:prstGeom>
      </xdr:spPr>
    </xdr:pic>
    <xdr:clientData/>
  </xdr:oneCellAnchor>
  <xdr:oneCellAnchor>
    <xdr:from>
      <xdr:col>15</xdr:col>
      <xdr:colOff>80962</xdr:colOff>
      <xdr:row>0</xdr:row>
      <xdr:rowOff>0</xdr:rowOff>
    </xdr:from>
    <xdr:ext cx="295275" cy="200025"/>
    <xdr:pic>
      <xdr:nvPicPr>
        <xdr:cNvPr id="58" name="58"/>
        <xdr:cNvPicPr/>
      </xdr:nvPicPr>
      <xdr:blipFill>
        <a:blip r:embed="rId12" r:link="rId2"/>
        <a:stretch>
          <a:fillRect/>
        </a:stretch>
      </xdr:blipFill>
      <xdr:spPr>
        <a:xfrm>
          <a:off x="11142345" y="0"/>
          <a:ext cx="295275" cy="200025"/>
        </a:xfrm>
        <a:prstGeom prst="rect">
          <a:avLst/>
        </a:prstGeom>
      </xdr:spPr>
    </xdr:pic>
    <xdr:clientData/>
  </xdr:oneCellAnchor>
  <xdr:oneCellAnchor>
    <xdr:from>
      <xdr:col>17</xdr:col>
      <xdr:colOff>80962</xdr:colOff>
      <xdr:row>0</xdr:row>
      <xdr:rowOff>0</xdr:rowOff>
    </xdr:from>
    <xdr:ext cx="295275" cy="200025"/>
    <xdr:pic>
      <xdr:nvPicPr>
        <xdr:cNvPr id="59" name="59"/>
        <xdr:cNvPicPr/>
      </xdr:nvPicPr>
      <xdr:blipFill>
        <a:blip r:embed="rId13" r:link="rId2"/>
        <a:stretch>
          <a:fillRect/>
        </a:stretch>
      </xdr:blipFill>
      <xdr:spPr>
        <a:xfrm>
          <a:off x="12127865" y="0"/>
          <a:ext cx="295275" cy="200025"/>
        </a:xfrm>
        <a:prstGeom prst="rect">
          <a:avLst/>
        </a:prstGeom>
      </xdr:spPr>
    </xdr:pic>
    <xdr:clientData/>
  </xdr:oneCellAnchor>
  <xdr:oneCellAnchor>
    <xdr:from>
      <xdr:col>18</xdr:col>
      <xdr:colOff>28575</xdr:colOff>
      <xdr:row>0</xdr:row>
      <xdr:rowOff>0</xdr:rowOff>
    </xdr:from>
    <xdr:ext cx="400050" cy="200025"/>
    <xdr:pic>
      <xdr:nvPicPr>
        <xdr:cNvPr id="60" name="60"/>
        <xdr:cNvPicPr/>
      </xdr:nvPicPr>
      <xdr:blipFill>
        <a:blip r:embed="rId14" r:link="rId2"/>
        <a:stretch>
          <a:fillRect/>
        </a:stretch>
      </xdr:blipFill>
      <xdr:spPr>
        <a:xfrm>
          <a:off x="12568555" y="0"/>
          <a:ext cx="400050" cy="200025"/>
        </a:xfrm>
        <a:prstGeom prst="rect">
          <a:avLst/>
        </a:prstGeom>
      </xdr:spPr>
    </xdr:pic>
    <xdr:clientData/>
  </xdr:oneCellAnchor>
  <xdr:oneCellAnchor>
    <xdr:from>
      <xdr:col>19</xdr:col>
      <xdr:colOff>114300</xdr:colOff>
      <xdr:row>0</xdr:row>
      <xdr:rowOff>0</xdr:rowOff>
    </xdr:from>
    <xdr:ext cx="228600" cy="200025"/>
    <xdr:pic>
      <xdr:nvPicPr>
        <xdr:cNvPr id="61" name="61"/>
        <xdr:cNvPicPr/>
      </xdr:nvPicPr>
      <xdr:blipFill>
        <a:blip r:embed="rId15" r:link="rId2"/>
        <a:stretch>
          <a:fillRect/>
        </a:stretch>
      </xdr:blipFill>
      <xdr:spPr>
        <a:xfrm>
          <a:off x="13147040" y="0"/>
          <a:ext cx="228600" cy="200025"/>
        </a:xfrm>
        <a:prstGeom prst="rect">
          <a:avLst/>
        </a:prstGeom>
      </xdr:spPr>
    </xdr:pic>
    <xdr:clientData/>
  </xdr:oneCellAnchor>
  <xdr:oneCellAnchor>
    <xdr:from>
      <xdr:col>20</xdr:col>
      <xdr:colOff>80962</xdr:colOff>
      <xdr:row>0</xdr:row>
      <xdr:rowOff>0</xdr:rowOff>
    </xdr:from>
    <xdr:ext cx="295275" cy="200025"/>
    <xdr:pic>
      <xdr:nvPicPr>
        <xdr:cNvPr id="62" name="62"/>
        <xdr:cNvPicPr/>
      </xdr:nvPicPr>
      <xdr:blipFill>
        <a:blip r:embed="rId16" r:link="rId2"/>
        <a:stretch>
          <a:fillRect/>
        </a:stretch>
      </xdr:blipFill>
      <xdr:spPr>
        <a:xfrm>
          <a:off x="13606145" y="0"/>
          <a:ext cx="295275" cy="200025"/>
        </a:xfrm>
        <a:prstGeom prst="rect">
          <a:avLst/>
        </a:prstGeom>
      </xdr:spPr>
    </xdr:pic>
    <xdr:clientData/>
  </xdr:oneCellAnchor>
  <xdr:oneCellAnchor>
    <xdr:from>
      <xdr:col>21</xdr:col>
      <xdr:colOff>80962</xdr:colOff>
      <xdr:row>0</xdr:row>
      <xdr:rowOff>0</xdr:rowOff>
    </xdr:from>
    <xdr:ext cx="295275" cy="200025"/>
    <xdr:pic>
      <xdr:nvPicPr>
        <xdr:cNvPr id="63" name="63"/>
        <xdr:cNvPicPr/>
      </xdr:nvPicPr>
      <xdr:blipFill>
        <a:blip r:embed="rId17" r:link="rId2"/>
        <a:stretch>
          <a:fillRect/>
        </a:stretch>
      </xdr:blipFill>
      <xdr:spPr>
        <a:xfrm>
          <a:off x="14098905" y="0"/>
          <a:ext cx="295275" cy="200025"/>
        </a:xfrm>
        <a:prstGeom prst="rect">
          <a:avLst/>
        </a:prstGeom>
      </xdr:spPr>
    </xdr:pic>
    <xdr:clientData/>
  </xdr:oneCellAnchor>
  <xdr:oneCellAnchor>
    <xdr:from>
      <xdr:col>22</xdr:col>
      <xdr:colOff>80962</xdr:colOff>
      <xdr:row>0</xdr:row>
      <xdr:rowOff>0</xdr:rowOff>
    </xdr:from>
    <xdr:ext cx="295275" cy="200025"/>
    <xdr:pic>
      <xdr:nvPicPr>
        <xdr:cNvPr id="64" name="64"/>
        <xdr:cNvPicPr/>
      </xdr:nvPicPr>
      <xdr:blipFill>
        <a:blip r:embed="rId18" r:link="rId2"/>
        <a:stretch>
          <a:fillRect/>
        </a:stretch>
      </xdr:blipFill>
      <xdr:spPr>
        <a:xfrm>
          <a:off x="14591665" y="0"/>
          <a:ext cx="295275" cy="200025"/>
        </a:xfrm>
        <a:prstGeom prst="rect">
          <a:avLst/>
        </a:prstGeom>
      </xdr:spPr>
    </xdr:pic>
    <xdr:clientData/>
  </xdr:oneCellAnchor>
  <xdr:oneCellAnchor>
    <xdr:from>
      <xdr:col>23</xdr:col>
      <xdr:colOff>80962</xdr:colOff>
      <xdr:row>0</xdr:row>
      <xdr:rowOff>0</xdr:rowOff>
    </xdr:from>
    <xdr:ext cx="295275" cy="200025"/>
    <xdr:pic>
      <xdr:nvPicPr>
        <xdr:cNvPr id="65" name="65"/>
        <xdr:cNvPicPr/>
      </xdr:nvPicPr>
      <xdr:blipFill>
        <a:blip r:embed="rId19" r:link="rId2"/>
        <a:stretch>
          <a:fillRect/>
        </a:stretch>
      </xdr:blipFill>
      <xdr:spPr>
        <a:xfrm>
          <a:off x="15084425" y="0"/>
          <a:ext cx="295275" cy="200025"/>
        </a:xfrm>
        <a:prstGeom prst="rect">
          <a:avLst/>
        </a:prstGeom>
      </xdr:spPr>
    </xdr:pic>
    <xdr:clientData/>
  </xdr:oneCellAnchor>
  <xdr:oneCellAnchor>
    <xdr:from>
      <xdr:col>24</xdr:col>
      <xdr:colOff>80962</xdr:colOff>
      <xdr:row>0</xdr:row>
      <xdr:rowOff>0</xdr:rowOff>
    </xdr:from>
    <xdr:ext cx="295275" cy="200025"/>
    <xdr:pic>
      <xdr:nvPicPr>
        <xdr:cNvPr id="66" name="66"/>
        <xdr:cNvPicPr/>
      </xdr:nvPicPr>
      <xdr:blipFill>
        <a:blip r:embed="rId20" r:link="rId2"/>
        <a:stretch>
          <a:fillRect/>
        </a:stretch>
      </xdr:blipFill>
      <xdr:spPr>
        <a:xfrm>
          <a:off x="15577185" y="0"/>
          <a:ext cx="295275" cy="200025"/>
        </a:xfrm>
        <a:prstGeom prst="rect">
          <a:avLst/>
        </a:prstGeom>
      </xdr:spPr>
    </xdr:pic>
    <xdr:clientData/>
  </xdr:oneCellAnchor>
  <xdr:oneCellAnchor>
    <xdr:from>
      <xdr:col>25</xdr:col>
      <xdr:colOff>80962</xdr:colOff>
      <xdr:row>0</xdr:row>
      <xdr:rowOff>0</xdr:rowOff>
    </xdr:from>
    <xdr:ext cx="295275" cy="200025"/>
    <xdr:pic>
      <xdr:nvPicPr>
        <xdr:cNvPr id="67" name="67"/>
        <xdr:cNvPicPr/>
      </xdr:nvPicPr>
      <xdr:blipFill>
        <a:blip r:embed="rId21" r:link="rId2"/>
        <a:stretch>
          <a:fillRect/>
        </a:stretch>
      </xdr:blipFill>
      <xdr:spPr>
        <a:xfrm>
          <a:off x="16069945" y="0"/>
          <a:ext cx="295275" cy="200025"/>
        </a:xfrm>
        <a:prstGeom prst="rect">
          <a:avLst/>
        </a:prstGeom>
      </xdr:spPr>
    </xdr:pic>
    <xdr:clientData/>
  </xdr:oneCellAnchor>
  <xdr:oneCellAnchor>
    <xdr:from>
      <xdr:col>26</xdr:col>
      <xdr:colOff>57150</xdr:colOff>
      <xdr:row>0</xdr:row>
      <xdr:rowOff>0</xdr:rowOff>
    </xdr:from>
    <xdr:ext cx="342900" cy="200025"/>
    <xdr:pic>
      <xdr:nvPicPr>
        <xdr:cNvPr id="68" name="68"/>
        <xdr:cNvPicPr/>
      </xdr:nvPicPr>
      <xdr:blipFill>
        <a:blip r:embed="rId22" r:link="rId2"/>
        <a:stretch>
          <a:fillRect/>
        </a:stretch>
      </xdr:blipFill>
      <xdr:spPr>
        <a:xfrm>
          <a:off x="16539210" y="0"/>
          <a:ext cx="342900" cy="200025"/>
        </a:xfrm>
        <a:prstGeom prst="rect">
          <a:avLst/>
        </a:prstGeom>
      </xdr:spPr>
    </xdr:pic>
    <xdr:clientData/>
  </xdr:oneCellAnchor>
  <xdr:oneCellAnchor>
    <xdr:from>
      <xdr:col>27</xdr:col>
      <xdr:colOff>90487</xdr:colOff>
      <xdr:row>0</xdr:row>
      <xdr:rowOff>0</xdr:rowOff>
    </xdr:from>
    <xdr:ext cx="276225" cy="200025"/>
    <xdr:pic>
      <xdr:nvPicPr>
        <xdr:cNvPr id="69" name="69"/>
        <xdr:cNvPicPr/>
      </xdr:nvPicPr>
      <xdr:blipFill>
        <a:blip r:embed="rId23" r:link="rId2"/>
        <a:stretch>
          <a:fillRect/>
        </a:stretch>
      </xdr:blipFill>
      <xdr:spPr>
        <a:xfrm>
          <a:off x="17064990" y="0"/>
          <a:ext cx="276225" cy="200025"/>
        </a:xfrm>
        <a:prstGeom prst="rect">
          <a:avLst/>
        </a:prstGeom>
      </xdr:spPr>
    </xdr:pic>
    <xdr:clientData/>
  </xdr:oneCellAnchor>
  <xdr:oneCellAnchor>
    <xdr:from>
      <xdr:col>29</xdr:col>
      <xdr:colOff>28575</xdr:colOff>
      <xdr:row>0</xdr:row>
      <xdr:rowOff>0</xdr:rowOff>
    </xdr:from>
    <xdr:ext cx="400050" cy="200025"/>
    <xdr:pic>
      <xdr:nvPicPr>
        <xdr:cNvPr id="70" name="70"/>
        <xdr:cNvPicPr/>
      </xdr:nvPicPr>
      <xdr:blipFill>
        <a:blip r:embed="rId24" r:link="rId2"/>
        <a:stretch>
          <a:fillRect/>
        </a:stretch>
      </xdr:blipFill>
      <xdr:spPr>
        <a:xfrm>
          <a:off x="17988915" y="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535781</xdr:colOff>
      <xdr:row>1</xdr:row>
      <xdr:rowOff>0</xdr:rowOff>
    </xdr:from>
    <xdr:ext cx="300037" cy="200025"/>
    <xdr:pic>
      <xdr:nvPicPr>
        <xdr:cNvPr id="71" name="71"/>
        <xdr:cNvPicPr/>
      </xdr:nvPicPr>
      <xdr:blipFill>
        <a:blip r:embed="rId25" r:link="rId2"/>
        <a:stretch>
          <a:fillRect/>
        </a:stretch>
      </xdr:blipFill>
      <xdr:spPr>
        <a:xfrm>
          <a:off x="1063625" y="200025"/>
          <a:ext cx="300355" cy="200025"/>
        </a:xfrm>
        <a:prstGeom prst="rect">
          <a:avLst/>
        </a:prstGeom>
      </xdr:spPr>
    </xdr:pic>
    <xdr:clientData/>
  </xdr:oneCellAnchor>
  <xdr:oneCellAnchor>
    <xdr:from>
      <xdr:col>1</xdr:col>
      <xdr:colOff>535781</xdr:colOff>
      <xdr:row>3</xdr:row>
      <xdr:rowOff>0</xdr:rowOff>
    </xdr:from>
    <xdr:ext cx="300037" cy="200025"/>
    <xdr:pic>
      <xdr:nvPicPr>
        <xdr:cNvPr id="72" name="72"/>
        <xdr:cNvPicPr/>
      </xdr:nvPicPr>
      <xdr:blipFill>
        <a:blip r:embed="rId26" r:link="rId2"/>
        <a:stretch>
          <a:fillRect/>
        </a:stretch>
      </xdr:blipFill>
      <xdr:spPr>
        <a:xfrm>
          <a:off x="1063625" y="600075"/>
          <a:ext cx="300355" cy="200025"/>
        </a:xfrm>
        <a:prstGeom prst="rect">
          <a:avLst/>
        </a:prstGeom>
      </xdr:spPr>
    </xdr:pic>
    <xdr:clientData/>
  </xdr:oneCellAnchor>
  <xdr:oneCellAnchor>
    <xdr:from>
      <xdr:col>1</xdr:col>
      <xdr:colOff>519112</xdr:colOff>
      <xdr:row>5</xdr:row>
      <xdr:rowOff>0</xdr:rowOff>
    </xdr:from>
    <xdr:ext cx="333375" cy="200025"/>
    <xdr:pic>
      <xdr:nvPicPr>
        <xdr:cNvPr id="73" name="73"/>
        <xdr:cNvPicPr/>
      </xdr:nvPicPr>
      <xdr:blipFill>
        <a:blip r:embed="rId27" r:link="rId2"/>
        <a:stretch>
          <a:fillRect/>
        </a:stretch>
      </xdr:blipFill>
      <xdr:spPr>
        <a:xfrm>
          <a:off x="1047115" y="1000125"/>
          <a:ext cx="333375" cy="200025"/>
        </a:xfrm>
        <a:prstGeom prst="rect">
          <a:avLst/>
        </a:prstGeom>
      </xdr:spPr>
    </xdr:pic>
    <xdr:clientData/>
  </xdr:oneCellAnchor>
  <xdr:oneCellAnchor>
    <xdr:from>
      <xdr:col>1</xdr:col>
      <xdr:colOff>538162</xdr:colOff>
      <xdr:row>7</xdr:row>
      <xdr:rowOff>0</xdr:rowOff>
    </xdr:from>
    <xdr:ext cx="295275" cy="200025"/>
    <xdr:pic>
      <xdr:nvPicPr>
        <xdr:cNvPr id="74" name="74"/>
        <xdr:cNvPicPr/>
      </xdr:nvPicPr>
      <xdr:blipFill>
        <a:blip r:embed="rId28" r:link="rId2"/>
        <a:stretch>
          <a:fillRect/>
        </a:stretch>
      </xdr:blipFill>
      <xdr:spPr>
        <a:xfrm>
          <a:off x="1066165" y="1400175"/>
          <a:ext cx="295275" cy="200025"/>
        </a:xfrm>
        <a:prstGeom prst="rect">
          <a:avLst/>
        </a:prstGeom>
      </xdr:spPr>
    </xdr:pic>
    <xdr:clientData/>
  </xdr:oneCellAnchor>
  <xdr:oneCellAnchor>
    <xdr:from>
      <xdr:col>1</xdr:col>
      <xdr:colOff>535781</xdr:colOff>
      <xdr:row>9</xdr:row>
      <xdr:rowOff>0</xdr:rowOff>
    </xdr:from>
    <xdr:ext cx="300037" cy="200025"/>
    <xdr:pic>
      <xdr:nvPicPr>
        <xdr:cNvPr id="75" name="75"/>
        <xdr:cNvPicPr/>
      </xdr:nvPicPr>
      <xdr:blipFill>
        <a:blip r:embed="rId25" r:link="rId2"/>
        <a:stretch>
          <a:fillRect/>
        </a:stretch>
      </xdr:blipFill>
      <xdr:spPr>
        <a:xfrm>
          <a:off x="1063625" y="1800225"/>
          <a:ext cx="300355" cy="200025"/>
        </a:xfrm>
        <a:prstGeom prst="rect">
          <a:avLst/>
        </a:prstGeom>
      </xdr:spPr>
    </xdr:pic>
    <xdr:clientData/>
  </xdr:oneCellAnchor>
  <xdr:oneCellAnchor>
    <xdr:from>
      <xdr:col>1</xdr:col>
      <xdr:colOff>485775</xdr:colOff>
      <xdr:row>11</xdr:row>
      <xdr:rowOff>0</xdr:rowOff>
    </xdr:from>
    <xdr:ext cx="400050" cy="200025"/>
    <xdr:pic>
      <xdr:nvPicPr>
        <xdr:cNvPr id="76" name="76"/>
        <xdr:cNvPicPr/>
      </xdr:nvPicPr>
      <xdr:blipFill>
        <a:blip r:embed="rId29" r:link="rId2"/>
        <a:stretch>
          <a:fillRect/>
        </a:stretch>
      </xdr:blipFill>
      <xdr:spPr>
        <a:xfrm>
          <a:off x="1014095" y="2200275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585787</xdr:colOff>
      <xdr:row>14</xdr:row>
      <xdr:rowOff>0</xdr:rowOff>
    </xdr:from>
    <xdr:ext cx="200025" cy="200025"/>
    <xdr:pic>
      <xdr:nvPicPr>
        <xdr:cNvPr id="77" name="77"/>
        <xdr:cNvPicPr/>
      </xdr:nvPicPr>
      <xdr:blipFill>
        <a:blip r:embed="rId30" r:link="rId2"/>
        <a:stretch>
          <a:fillRect/>
        </a:stretch>
      </xdr:blipFill>
      <xdr:spPr>
        <a:xfrm>
          <a:off x="1113790" y="2800350"/>
          <a:ext cx="200025" cy="200025"/>
        </a:xfrm>
        <a:prstGeom prst="rect">
          <a:avLst/>
        </a:prstGeom>
      </xdr:spPr>
    </xdr:pic>
    <xdr:clientData/>
  </xdr:oneCellAnchor>
  <xdr:oneCellAnchor>
    <xdr:from>
      <xdr:col>1</xdr:col>
      <xdr:colOff>485775</xdr:colOff>
      <xdr:row>16</xdr:row>
      <xdr:rowOff>0</xdr:rowOff>
    </xdr:from>
    <xdr:ext cx="400050" cy="200025"/>
    <xdr:pic>
      <xdr:nvPicPr>
        <xdr:cNvPr id="78" name="78"/>
        <xdr:cNvPicPr/>
      </xdr:nvPicPr>
      <xdr:blipFill>
        <a:blip r:embed="rId31" r:link="rId2"/>
        <a:stretch>
          <a:fillRect/>
        </a:stretch>
      </xdr:blipFill>
      <xdr:spPr>
        <a:xfrm>
          <a:off x="1014095" y="3200400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535781</xdr:colOff>
      <xdr:row>19</xdr:row>
      <xdr:rowOff>0</xdr:rowOff>
    </xdr:from>
    <xdr:ext cx="300037" cy="200025"/>
    <xdr:pic>
      <xdr:nvPicPr>
        <xdr:cNvPr id="79" name="79"/>
        <xdr:cNvPicPr/>
      </xdr:nvPicPr>
      <xdr:blipFill>
        <a:blip r:embed="rId32" r:link="rId2"/>
        <a:stretch>
          <a:fillRect/>
        </a:stretch>
      </xdr:blipFill>
      <xdr:spPr>
        <a:xfrm>
          <a:off x="1063625" y="3800475"/>
          <a:ext cx="300355" cy="200025"/>
        </a:xfrm>
        <a:prstGeom prst="rect">
          <a:avLst/>
        </a:prstGeom>
      </xdr:spPr>
    </xdr:pic>
    <xdr:clientData/>
  </xdr:oneCellAnchor>
  <xdr:oneCellAnchor>
    <xdr:from>
      <xdr:col>1</xdr:col>
      <xdr:colOff>485775</xdr:colOff>
      <xdr:row>21</xdr:row>
      <xdr:rowOff>0</xdr:rowOff>
    </xdr:from>
    <xdr:ext cx="400050" cy="200025"/>
    <xdr:pic>
      <xdr:nvPicPr>
        <xdr:cNvPr id="80" name="80"/>
        <xdr:cNvPicPr/>
      </xdr:nvPicPr>
      <xdr:blipFill>
        <a:blip r:embed="rId33" r:link="rId2"/>
        <a:stretch>
          <a:fillRect/>
        </a:stretch>
      </xdr:blipFill>
      <xdr:spPr>
        <a:xfrm>
          <a:off x="1014095" y="4200525"/>
          <a:ext cx="400050" cy="200025"/>
        </a:xfrm>
        <a:prstGeom prst="rect">
          <a:avLst/>
        </a:prstGeom>
      </xdr:spPr>
    </xdr:pic>
    <xdr:clientData/>
  </xdr:oneCellAnchor>
  <xdr:oneCellAnchor>
    <xdr:from>
      <xdr:col>1</xdr:col>
      <xdr:colOff>535781</xdr:colOff>
      <xdr:row>23</xdr:row>
      <xdr:rowOff>0</xdr:rowOff>
    </xdr:from>
    <xdr:ext cx="300037" cy="200025"/>
    <xdr:pic>
      <xdr:nvPicPr>
        <xdr:cNvPr id="81" name="81"/>
        <xdr:cNvPicPr/>
      </xdr:nvPicPr>
      <xdr:blipFill>
        <a:blip r:embed="rId32" r:link="rId2"/>
        <a:stretch>
          <a:fillRect/>
        </a:stretch>
      </xdr:blipFill>
      <xdr:spPr>
        <a:xfrm>
          <a:off x="1063625" y="4600575"/>
          <a:ext cx="300355" cy="2000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8</xdr:row>
      <xdr:rowOff>0</xdr:rowOff>
    </xdr:from>
    <xdr:ext cx="3810000" cy="2143125"/>
    <xdr:pic>
      <xdr:nvPicPr>
        <xdr:cNvPr id="82" name="图片 81"/>
        <xdr:cNvPicPr/>
      </xdr:nvPicPr>
      <xdr:blipFill>
        <a:blip r:embed="rId1" r:link="rId2"/>
        <a:stretch>
          <a:fillRect/>
        </a:stretch>
      </xdr:blipFill>
      <xdr:spPr>
        <a:xfrm>
          <a:off x="9982200" y="1828800"/>
          <a:ext cx="3810000" cy="2143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3810000" cy="2143125"/>
    <xdr:pic>
      <xdr:nvPicPr>
        <xdr:cNvPr id="83" name="图片 82"/>
        <xdr:cNvPicPr/>
      </xdr:nvPicPr>
      <xdr:blipFill>
        <a:blip r:embed="rId1" r:link="rId2"/>
        <a:stretch>
          <a:fillRect/>
        </a:stretch>
      </xdr:blipFill>
      <xdr:spPr>
        <a:xfrm>
          <a:off x="9982200" y="1828800"/>
          <a:ext cx="3810000" cy="2143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opLeftCell="E1" workbookViewId="0">
      <selection activeCell="A1" sqref="A1"/>
    </sheetView>
  </sheetViews>
  <sheetFormatPr defaultColWidth="9" defaultRowHeight="13.1"/>
  <cols>
    <col min="1" max="1" width="9.70796460176991" customWidth="1"/>
    <col min="2" max="2" width="9.86725663716814" customWidth="1"/>
    <col min="3" max="3" width="9.70796460176991" customWidth="1"/>
    <col min="5" max="5" width="73.9823008849557" customWidth="1"/>
    <col min="6" max="6" width="76.6371681415929" customWidth="1"/>
    <col min="7" max="7" width="44.1238938053097" customWidth="1"/>
  </cols>
  <sheetData>
    <row r="1" ht="13.9" spans="1:7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91"/>
    </row>
    <row r="2" ht="13.9" spans="1:7">
      <c r="A2" s="44">
        <v>1</v>
      </c>
      <c r="B2" s="44" t="s">
        <v>6</v>
      </c>
      <c r="C2" s="44" t="s">
        <v>7</v>
      </c>
      <c r="D2" s="44">
        <v>100.5</v>
      </c>
      <c r="E2" s="51" t="s">
        <v>8</v>
      </c>
      <c r="F2" s="44"/>
      <c r="G2" s="51"/>
    </row>
    <row r="3" ht="13.9" spans="1:7">
      <c r="A3" s="44">
        <v>11</v>
      </c>
      <c r="B3" s="44" t="s">
        <v>9</v>
      </c>
      <c r="C3" s="44" t="s">
        <v>7</v>
      </c>
      <c r="D3" s="44">
        <v>99.8</v>
      </c>
      <c r="E3" s="51" t="s">
        <v>10</v>
      </c>
      <c r="F3" s="44"/>
      <c r="G3" s="51"/>
    </row>
    <row r="4" ht="13.9" spans="1:6">
      <c r="A4" s="44">
        <v>16</v>
      </c>
      <c r="B4" s="44" t="s">
        <v>11</v>
      </c>
      <c r="C4" s="44" t="s">
        <v>12</v>
      </c>
      <c r="D4" s="44">
        <v>100.4</v>
      </c>
      <c r="E4" s="51" t="s">
        <v>13</v>
      </c>
      <c r="F4" s="44" t="s">
        <v>14</v>
      </c>
    </row>
    <row r="5" ht="13.9" spans="1:7">
      <c r="A5" s="44">
        <v>55</v>
      </c>
      <c r="B5" s="44" t="s">
        <v>15</v>
      </c>
      <c r="C5" s="44" t="s">
        <v>12</v>
      </c>
      <c r="D5" s="44">
        <v>99.8</v>
      </c>
      <c r="E5" s="44" t="s">
        <v>16</v>
      </c>
      <c r="F5" s="51" t="s">
        <v>17</v>
      </c>
      <c r="G5" s="186" t="s">
        <v>18</v>
      </c>
    </row>
    <row r="6" ht="13.9" spans="1:7">
      <c r="A6" s="44">
        <v>44</v>
      </c>
      <c r="B6" s="44" t="s">
        <v>19</v>
      </c>
      <c r="C6" s="44" t="s">
        <v>20</v>
      </c>
      <c r="D6" s="44">
        <v>100.4</v>
      </c>
      <c r="E6" s="51" t="s">
        <v>21</v>
      </c>
      <c r="F6" s="51" t="s">
        <v>22</v>
      </c>
      <c r="G6" s="51"/>
    </row>
    <row r="7" ht="13.9" spans="1:7">
      <c r="A7" s="44">
        <v>63</v>
      </c>
      <c r="B7" s="44" t="s">
        <v>23</v>
      </c>
      <c r="C7" s="44" t="s">
        <v>20</v>
      </c>
      <c r="D7" s="44">
        <v>99.9</v>
      </c>
      <c r="E7" s="44" t="s">
        <v>24</v>
      </c>
      <c r="F7" s="51" t="s">
        <v>22</v>
      </c>
      <c r="G7" s="186"/>
    </row>
    <row r="8" ht="13.9" spans="1:7">
      <c r="A8" s="44">
        <v>10</v>
      </c>
      <c r="B8" s="44" t="s">
        <v>25</v>
      </c>
      <c r="C8" s="44" t="s">
        <v>26</v>
      </c>
      <c r="D8" s="44">
        <v>100.1</v>
      </c>
      <c r="E8" s="51" t="s">
        <v>27</v>
      </c>
      <c r="F8" s="44"/>
      <c r="G8" s="44"/>
    </row>
    <row r="9" ht="13.9" spans="1:7">
      <c r="A9" s="44">
        <v>22</v>
      </c>
      <c r="B9" s="44" t="s">
        <v>28</v>
      </c>
      <c r="C9" s="44" t="s">
        <v>26</v>
      </c>
      <c r="D9" s="44">
        <v>99.75</v>
      </c>
      <c r="E9" s="51" t="s">
        <v>29</v>
      </c>
      <c r="G9" s="186"/>
    </row>
    <row r="10" ht="13.9" spans="1:7">
      <c r="A10" s="44">
        <v>5</v>
      </c>
      <c r="B10" s="44" t="s">
        <v>30</v>
      </c>
      <c r="C10" s="44" t="s">
        <v>31</v>
      </c>
      <c r="D10" s="44">
        <v>100.3</v>
      </c>
      <c r="E10" s="51" t="s">
        <v>32</v>
      </c>
      <c r="F10" s="52"/>
      <c r="G10" s="51"/>
    </row>
    <row r="11" ht="13.9" spans="1:7">
      <c r="A11" s="44">
        <v>18</v>
      </c>
      <c r="B11" s="44" t="s">
        <v>33</v>
      </c>
      <c r="C11" s="44" t="s">
        <v>31</v>
      </c>
      <c r="D11" s="44">
        <v>99.6</v>
      </c>
      <c r="E11" s="44" t="s">
        <v>34</v>
      </c>
      <c r="F11" s="44"/>
      <c r="G11" s="186"/>
    </row>
    <row r="12" ht="13.9" spans="1:7">
      <c r="A12" s="44">
        <v>14</v>
      </c>
      <c r="B12" s="44" t="s">
        <v>35</v>
      </c>
      <c r="C12" s="44" t="s">
        <v>36</v>
      </c>
      <c r="D12" s="44">
        <v>100.5</v>
      </c>
      <c r="E12" s="44" t="s">
        <v>37</v>
      </c>
      <c r="F12" s="44"/>
      <c r="G12" s="51"/>
    </row>
    <row r="13" ht="13.9" spans="1:7">
      <c r="A13" s="44">
        <v>31</v>
      </c>
      <c r="B13" s="44" t="s">
        <v>38</v>
      </c>
      <c r="C13" s="44" t="s">
        <v>36</v>
      </c>
      <c r="D13" s="44">
        <v>99.7</v>
      </c>
      <c r="E13" s="51" t="s">
        <v>39</v>
      </c>
      <c r="F13" s="44"/>
      <c r="G13" s="44"/>
    </row>
    <row r="14" ht="13.9" spans="1:7">
      <c r="A14" s="44">
        <v>77</v>
      </c>
      <c r="B14" s="44" t="s">
        <v>40</v>
      </c>
      <c r="C14" s="44" t="s">
        <v>41</v>
      </c>
      <c r="D14" s="44">
        <v>100.2</v>
      </c>
      <c r="E14" s="51" t="s">
        <v>42</v>
      </c>
      <c r="F14" s="51" t="s">
        <v>43</v>
      </c>
      <c r="G14" s="51"/>
    </row>
    <row r="15" ht="13.9" spans="1:7">
      <c r="A15" s="44">
        <v>24</v>
      </c>
      <c r="B15" s="44" t="s">
        <v>44</v>
      </c>
      <c r="C15" s="44" t="s">
        <v>41</v>
      </c>
      <c r="D15" s="44">
        <v>99.5</v>
      </c>
      <c r="E15" s="51" t="s">
        <v>42</v>
      </c>
      <c r="F15" s="44" t="s">
        <v>45</v>
      </c>
      <c r="G15" s="51"/>
    </row>
    <row r="16" ht="13.9" spans="1:7">
      <c r="A16" s="44">
        <v>4</v>
      </c>
      <c r="B16" s="44" t="s">
        <v>46</v>
      </c>
      <c r="C16" s="44" t="s">
        <v>47</v>
      </c>
      <c r="D16" s="44">
        <v>100.1</v>
      </c>
      <c r="E16" s="51" t="s">
        <v>48</v>
      </c>
      <c r="F16" s="44"/>
      <c r="G16" s="51"/>
    </row>
    <row r="17" ht="13.9" spans="1:7">
      <c r="A17" s="44">
        <v>3</v>
      </c>
      <c r="B17" s="44" t="s">
        <v>49</v>
      </c>
      <c r="C17" s="44" t="s">
        <v>47</v>
      </c>
      <c r="D17" s="44">
        <v>99.6</v>
      </c>
      <c r="E17" s="51" t="s">
        <v>48</v>
      </c>
      <c r="F17" s="44"/>
      <c r="G17" s="186"/>
    </row>
    <row r="18" ht="13.9" spans="1:7">
      <c r="A18" s="44">
        <v>20</v>
      </c>
      <c r="B18" s="44" t="s">
        <v>50</v>
      </c>
      <c r="C18" s="44" t="s">
        <v>51</v>
      </c>
      <c r="D18" s="44">
        <v>100.1</v>
      </c>
      <c r="E18" s="51" t="s">
        <v>52</v>
      </c>
      <c r="F18" s="51" t="s">
        <v>53</v>
      </c>
      <c r="G18" s="44"/>
    </row>
    <row r="19" ht="13.9" spans="1:7">
      <c r="A19" s="44">
        <v>47</v>
      </c>
      <c r="B19" s="44" t="s">
        <v>54</v>
      </c>
      <c r="C19" s="44" t="s">
        <v>51</v>
      </c>
      <c r="D19" s="44">
        <v>99.5</v>
      </c>
      <c r="E19" s="51" t="s">
        <v>55</v>
      </c>
      <c r="F19" s="51" t="s">
        <v>53</v>
      </c>
      <c r="G19" s="51"/>
    </row>
    <row r="20" ht="13.9" spans="1:7">
      <c r="A20" s="44">
        <v>23</v>
      </c>
      <c r="B20" s="44" t="s">
        <v>56</v>
      </c>
      <c r="C20" s="44" t="s">
        <v>57</v>
      </c>
      <c r="D20" s="44">
        <v>100.1</v>
      </c>
      <c r="E20" s="51" t="s">
        <v>10</v>
      </c>
      <c r="F20" s="44"/>
      <c r="G20" s="51"/>
    </row>
    <row r="21" ht="13.85" spans="1:7">
      <c r="A21" s="44">
        <v>6</v>
      </c>
      <c r="B21" s="44" t="s">
        <v>58</v>
      </c>
      <c r="C21" s="44" t="s">
        <v>57</v>
      </c>
      <c r="D21" s="44">
        <v>99.5</v>
      </c>
      <c r="E21" s="51" t="s">
        <v>59</v>
      </c>
      <c r="F21" s="44"/>
      <c r="G21" s="51"/>
    </row>
    <row r="22" ht="13.9" spans="1:7">
      <c r="A22" s="44">
        <v>27</v>
      </c>
      <c r="B22" s="44" t="s">
        <v>60</v>
      </c>
      <c r="C22" s="44" t="s">
        <v>31</v>
      </c>
      <c r="D22" s="44">
        <v>100.1</v>
      </c>
      <c r="E22" s="51" t="s">
        <v>61</v>
      </c>
      <c r="F22" s="44"/>
      <c r="G22" s="51"/>
    </row>
    <row r="23" ht="13.85" spans="1:7">
      <c r="A23" s="44"/>
      <c r="B23" s="44" t="s">
        <v>62</v>
      </c>
      <c r="C23" s="44" t="s">
        <v>51</v>
      </c>
      <c r="D23" s="44">
        <v>99.5</v>
      </c>
      <c r="E23" s="44"/>
      <c r="F23" s="44"/>
      <c r="G23" s="51"/>
    </row>
    <row r="24" ht="13.9" spans="1:7">
      <c r="A24" s="41"/>
      <c r="B24" s="41" t="s">
        <v>63</v>
      </c>
      <c r="C24" s="41" t="s">
        <v>64</v>
      </c>
      <c r="D24" s="41">
        <v>99.5</v>
      </c>
      <c r="E24" s="50" t="s">
        <v>65</v>
      </c>
      <c r="F24" s="41"/>
      <c r="G24" s="50"/>
    </row>
    <row r="25" ht="13.9" spans="1:6">
      <c r="A25" s="52">
        <v>81</v>
      </c>
      <c r="B25" s="184" t="s">
        <v>66</v>
      </c>
      <c r="C25" s="184" t="s">
        <v>67</v>
      </c>
      <c r="D25" s="52">
        <v>99.85</v>
      </c>
      <c r="E25" s="184" t="s">
        <v>68</v>
      </c>
      <c r="F25" s="184" t="s">
        <v>69</v>
      </c>
    </row>
    <row r="26" ht="13.85" spans="1:6">
      <c r="A26" s="52">
        <v>39</v>
      </c>
      <c r="B26" s="57" t="s">
        <v>70</v>
      </c>
      <c r="C26" s="57" t="s">
        <v>71</v>
      </c>
      <c r="D26" s="52">
        <v>99.6</v>
      </c>
      <c r="E26" s="57" t="s">
        <v>72</v>
      </c>
      <c r="F26" s="187"/>
    </row>
    <row r="27" ht="13.85" spans="1:6">
      <c r="A27" s="52">
        <v>8</v>
      </c>
      <c r="B27" s="57" t="s">
        <v>73</v>
      </c>
      <c r="C27" s="57" t="s">
        <v>71</v>
      </c>
      <c r="D27" s="52">
        <v>100.1</v>
      </c>
      <c r="E27" s="57" t="s">
        <v>74</v>
      </c>
      <c r="F27" s="57" t="s">
        <v>75</v>
      </c>
    </row>
    <row r="28" spans="1:6">
      <c r="A28" s="57"/>
      <c r="B28" s="57"/>
      <c r="C28" s="57"/>
      <c r="D28" s="57"/>
      <c r="E28" s="57"/>
      <c r="F28" s="57" t="s">
        <v>76</v>
      </c>
    </row>
    <row r="29" spans="1:1">
      <c r="A29" s="93" t="s">
        <v>77</v>
      </c>
    </row>
    <row r="30" spans="1:4">
      <c r="A30" s="184" t="s">
        <v>78</v>
      </c>
      <c r="B30" s="184">
        <v>17</v>
      </c>
      <c r="C30" s="184" t="s">
        <v>79</v>
      </c>
      <c r="D30" s="185"/>
    </row>
    <row r="31" spans="1:3">
      <c r="A31" s="184" t="s">
        <v>80</v>
      </c>
      <c r="B31" s="184">
        <v>66</v>
      </c>
      <c r="C31" s="184"/>
    </row>
    <row r="32" spans="1:3">
      <c r="A32" s="184" t="s">
        <v>81</v>
      </c>
      <c r="B32" s="184">
        <v>72</v>
      </c>
      <c r="C32" s="184" t="s">
        <v>82</v>
      </c>
    </row>
    <row r="33" spans="1:3">
      <c r="A33" s="184" t="s">
        <v>83</v>
      </c>
      <c r="B33" s="184">
        <v>24</v>
      </c>
      <c r="C33" s="184"/>
    </row>
    <row r="34" spans="1:3">
      <c r="A34" s="184" t="s">
        <v>84</v>
      </c>
      <c r="B34" s="184" t="s">
        <v>85</v>
      </c>
      <c r="C34" s="184"/>
    </row>
    <row r="35" spans="1:3">
      <c r="A35" s="184" t="s">
        <v>86</v>
      </c>
      <c r="B35" s="184" t="s">
        <v>87</v>
      </c>
      <c r="C35" s="184"/>
    </row>
    <row r="36" spans="1:3">
      <c r="A36" s="184" t="s">
        <v>88</v>
      </c>
      <c r="B36" s="184">
        <v>68</v>
      </c>
      <c r="C36" s="184"/>
    </row>
    <row r="37" spans="1:3">
      <c r="A37" s="184" t="s">
        <v>89</v>
      </c>
      <c r="B37" s="184">
        <v>47</v>
      </c>
      <c r="C37" s="184"/>
    </row>
    <row r="38" spans="1:3">
      <c r="A38" s="184" t="s">
        <v>90</v>
      </c>
      <c r="B38" s="184">
        <v>34</v>
      </c>
      <c r="C38" s="184" t="s">
        <v>91</v>
      </c>
    </row>
    <row r="39" spans="1:3">
      <c r="A39" s="184" t="s">
        <v>92</v>
      </c>
      <c r="B39" s="184">
        <v>74</v>
      </c>
      <c r="C39" s="184" t="s">
        <v>93</v>
      </c>
    </row>
  </sheetData>
  <mergeCells count="3">
    <mergeCell ref="F4:J4"/>
    <mergeCell ref="F25:G25"/>
    <mergeCell ref="A29:C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85" outlineLevelCol="5"/>
  <cols>
    <col min="1" max="1" width="9" style="41"/>
    <col min="2" max="2" width="10.1769911504425" style="41" customWidth="1"/>
    <col min="3" max="26" width="9" style="41"/>
  </cols>
  <sheetData>
    <row r="1" spans="1:6">
      <c r="A1" s="44" t="s">
        <v>0</v>
      </c>
      <c r="B1" s="44" t="s">
        <v>1</v>
      </c>
      <c r="C1" s="44" t="s">
        <v>2</v>
      </c>
      <c r="D1" s="41" t="s">
        <v>94</v>
      </c>
      <c r="E1" s="41" t="s">
        <v>95</v>
      </c>
      <c r="F1" s="41" t="s">
        <v>96</v>
      </c>
    </row>
    <row r="2" spans="1:6">
      <c r="A2" s="44">
        <v>1</v>
      </c>
      <c r="B2" s="44" t="s">
        <v>6</v>
      </c>
      <c r="C2" s="44" t="s">
        <v>7</v>
      </c>
      <c r="D2" s="41">
        <v>0</v>
      </c>
      <c r="E2" s="41">
        <v>0</v>
      </c>
      <c r="F2" s="41">
        <v>0</v>
      </c>
    </row>
    <row r="3" spans="1:6">
      <c r="A3" s="44">
        <v>11</v>
      </c>
      <c r="B3" s="44" t="s">
        <v>9</v>
      </c>
      <c r="C3" s="44" t="s">
        <v>7</v>
      </c>
      <c r="D3" s="41">
        <v>0</v>
      </c>
      <c r="E3" s="41">
        <v>0</v>
      </c>
      <c r="F3" s="41">
        <v>0</v>
      </c>
    </row>
    <row r="4" spans="1:6">
      <c r="A4" s="44">
        <v>16</v>
      </c>
      <c r="B4" s="44" t="s">
        <v>11</v>
      </c>
      <c r="C4" s="44" t="s">
        <v>12</v>
      </c>
      <c r="D4" s="41">
        <v>0</v>
      </c>
      <c r="E4" s="41">
        <v>0</v>
      </c>
      <c r="F4" s="41">
        <v>0</v>
      </c>
    </row>
    <row r="5" spans="1:6">
      <c r="A5" s="44">
        <v>55</v>
      </c>
      <c r="B5" s="44" t="s">
        <v>15</v>
      </c>
      <c r="C5" s="44" t="s">
        <v>12</v>
      </c>
      <c r="D5" s="41">
        <v>0</v>
      </c>
      <c r="E5" s="41">
        <v>0</v>
      </c>
      <c r="F5" s="41">
        <v>0</v>
      </c>
    </row>
    <row r="6" spans="1:6">
      <c r="A6" s="44">
        <v>44</v>
      </c>
      <c r="B6" s="44" t="s">
        <v>19</v>
      </c>
      <c r="C6" s="44" t="s">
        <v>20</v>
      </c>
      <c r="D6" s="41">
        <v>1</v>
      </c>
      <c r="E6" s="41">
        <v>1</v>
      </c>
      <c r="F6" s="41">
        <v>1</v>
      </c>
    </row>
    <row r="7" spans="1:6">
      <c r="A7" s="44">
        <v>63</v>
      </c>
      <c r="B7" s="44" t="s">
        <v>23</v>
      </c>
      <c r="C7" s="44" t="s">
        <v>20</v>
      </c>
      <c r="D7" s="41">
        <v>1</v>
      </c>
      <c r="E7" s="41">
        <v>1</v>
      </c>
      <c r="F7" s="41">
        <v>1</v>
      </c>
    </row>
    <row r="8" spans="1:6">
      <c r="A8" s="44">
        <v>10</v>
      </c>
      <c r="B8" s="44" t="s">
        <v>25</v>
      </c>
      <c r="C8" s="44" t="s">
        <v>26</v>
      </c>
      <c r="D8" s="41">
        <v>0</v>
      </c>
      <c r="E8" s="41">
        <v>0</v>
      </c>
      <c r="F8" s="41">
        <v>0</v>
      </c>
    </row>
    <row r="9" spans="1:6">
      <c r="A9" s="44">
        <v>22</v>
      </c>
      <c r="B9" s="44" t="s">
        <v>28</v>
      </c>
      <c r="C9" s="44" t="s">
        <v>26</v>
      </c>
      <c r="D9" s="41">
        <v>0</v>
      </c>
      <c r="E9" s="41">
        <v>0</v>
      </c>
      <c r="F9" s="41">
        <v>0</v>
      </c>
    </row>
    <row r="10" spans="1:6">
      <c r="A10" s="44">
        <v>5</v>
      </c>
      <c r="B10" s="44" t="s">
        <v>30</v>
      </c>
      <c r="C10" s="44" t="s">
        <v>31</v>
      </c>
      <c r="D10" s="41">
        <v>1</v>
      </c>
      <c r="E10" s="41">
        <v>1</v>
      </c>
      <c r="F10" s="41">
        <v>1</v>
      </c>
    </row>
    <row r="11" spans="1:6">
      <c r="A11" s="44">
        <v>18</v>
      </c>
      <c r="B11" s="44" t="s">
        <v>33</v>
      </c>
      <c r="C11" s="44" t="s">
        <v>31</v>
      </c>
      <c r="D11" s="41">
        <v>1</v>
      </c>
      <c r="E11" s="41">
        <v>1</v>
      </c>
      <c r="F11" s="41">
        <v>1</v>
      </c>
    </row>
    <row r="12" spans="1:6">
      <c r="A12" s="44">
        <v>14</v>
      </c>
      <c r="B12" s="44" t="s">
        <v>35</v>
      </c>
      <c r="C12" s="44" t="s">
        <v>36</v>
      </c>
      <c r="D12" s="41">
        <v>0</v>
      </c>
      <c r="E12" s="41">
        <v>0</v>
      </c>
      <c r="F12" s="41">
        <v>0</v>
      </c>
    </row>
    <row r="13" spans="1:6">
      <c r="A13" s="44">
        <v>31</v>
      </c>
      <c r="B13" s="44" t="s">
        <v>38</v>
      </c>
      <c r="C13" s="44" t="s">
        <v>36</v>
      </c>
      <c r="D13" s="41">
        <v>0</v>
      </c>
      <c r="E13" s="41">
        <v>0</v>
      </c>
      <c r="F13" s="41">
        <v>0</v>
      </c>
    </row>
    <row r="14" spans="1:6">
      <c r="A14" s="44">
        <v>77</v>
      </c>
      <c r="B14" s="44" t="s">
        <v>40</v>
      </c>
      <c r="C14" s="44" t="s">
        <v>41</v>
      </c>
      <c r="D14" s="41">
        <v>0</v>
      </c>
      <c r="E14" s="41">
        <v>0</v>
      </c>
      <c r="F14" s="41">
        <v>0</v>
      </c>
    </row>
    <row r="15" spans="1:6">
      <c r="A15" s="44">
        <v>24</v>
      </c>
      <c r="B15" s="44" t="s">
        <v>44</v>
      </c>
      <c r="C15" s="44" t="s">
        <v>41</v>
      </c>
      <c r="D15" s="41">
        <v>0</v>
      </c>
      <c r="E15" s="41">
        <v>0</v>
      </c>
      <c r="F15" s="41">
        <v>0</v>
      </c>
    </row>
    <row r="16" spans="1:6">
      <c r="A16" s="44">
        <v>4</v>
      </c>
      <c r="B16" s="44" t="s">
        <v>46</v>
      </c>
      <c r="C16" s="44" t="s">
        <v>47</v>
      </c>
      <c r="D16" s="41">
        <v>0</v>
      </c>
      <c r="E16" s="41">
        <v>0</v>
      </c>
      <c r="F16" s="41">
        <v>0</v>
      </c>
    </row>
    <row r="17" spans="1:6">
      <c r="A17" s="165" t="s">
        <v>97</v>
      </c>
      <c r="B17" s="51" t="s">
        <v>98</v>
      </c>
      <c r="C17" s="44" t="s">
        <v>47</v>
      </c>
      <c r="D17" s="41">
        <v>2</v>
      </c>
      <c r="E17" s="41">
        <v>2</v>
      </c>
      <c r="F17" s="41">
        <v>2</v>
      </c>
    </row>
    <row r="18" spans="1:6">
      <c r="A18" s="44">
        <v>20</v>
      </c>
      <c r="B18" s="44" t="s">
        <v>50</v>
      </c>
      <c r="C18" s="44" t="s">
        <v>51</v>
      </c>
      <c r="D18" s="41">
        <v>0</v>
      </c>
      <c r="E18" s="41">
        <v>0</v>
      </c>
      <c r="F18" s="41">
        <v>0</v>
      </c>
    </row>
    <row r="19" spans="1:6">
      <c r="A19" s="44">
        <v>47</v>
      </c>
      <c r="B19" s="44" t="s">
        <v>99</v>
      </c>
      <c r="C19" s="44" t="s">
        <v>51</v>
      </c>
      <c r="D19" s="41">
        <v>0</v>
      </c>
      <c r="E19" s="41">
        <v>0</v>
      </c>
      <c r="F19" s="41">
        <v>0</v>
      </c>
    </row>
    <row r="20" spans="1:6">
      <c r="A20" s="44">
        <v>23</v>
      </c>
      <c r="B20" s="44" t="s">
        <v>56</v>
      </c>
      <c r="C20" s="44" t="s">
        <v>57</v>
      </c>
      <c r="D20" s="41">
        <v>0</v>
      </c>
      <c r="E20" s="41">
        <v>0</v>
      </c>
      <c r="F20" s="41">
        <v>0</v>
      </c>
    </row>
    <row r="21" spans="1:6">
      <c r="A21" s="44">
        <v>6</v>
      </c>
      <c r="B21" s="44" t="s">
        <v>58</v>
      </c>
      <c r="C21" s="44" t="s">
        <v>57</v>
      </c>
      <c r="D21" s="41">
        <v>0</v>
      </c>
      <c r="E21" s="41">
        <v>0</v>
      </c>
      <c r="F21" s="4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A1" sqref="A1"/>
    </sheetView>
  </sheetViews>
  <sheetFormatPr defaultColWidth="9" defaultRowHeight="13.85"/>
  <cols>
    <col min="1" max="26" width="9" style="41"/>
  </cols>
  <sheetData>
    <row r="1" ht="13.9" spans="1:23">
      <c r="A1" s="44" t="s">
        <v>100</v>
      </c>
      <c r="B1" s="44" t="s">
        <v>101</v>
      </c>
      <c r="C1" s="41" t="s">
        <v>102</v>
      </c>
      <c r="D1" s="41" t="s">
        <v>103</v>
      </c>
      <c r="E1" s="41" t="s">
        <v>104</v>
      </c>
      <c r="F1" s="41" t="s">
        <v>105</v>
      </c>
      <c r="G1" s="41" t="s">
        <v>106</v>
      </c>
      <c r="H1" s="41" t="s">
        <v>107</v>
      </c>
      <c r="I1" s="41" t="s">
        <v>108</v>
      </c>
      <c r="J1" s="41" t="s">
        <v>109</v>
      </c>
      <c r="K1" s="41" t="s">
        <v>110</v>
      </c>
      <c r="L1" s="41" t="s">
        <v>111</v>
      </c>
      <c r="M1" s="41" t="s">
        <v>112</v>
      </c>
      <c r="N1" s="41" t="s">
        <v>113</v>
      </c>
      <c r="O1" s="41" t="s">
        <v>114</v>
      </c>
      <c r="P1" s="41" t="s">
        <v>115</v>
      </c>
      <c r="Q1" s="41" t="s">
        <v>116</v>
      </c>
      <c r="R1" s="41" t="s">
        <v>117</v>
      </c>
      <c r="S1" s="41" t="s">
        <v>118</v>
      </c>
      <c r="T1" s="41" t="s">
        <v>119</v>
      </c>
      <c r="U1" s="41" t="s">
        <v>120</v>
      </c>
      <c r="V1" s="41" t="s">
        <v>121</v>
      </c>
      <c r="W1" s="41" t="s">
        <v>122</v>
      </c>
    </row>
    <row r="2" spans="1:7">
      <c r="A2" s="44">
        <v>1</v>
      </c>
      <c r="B2" s="44" t="s">
        <v>31</v>
      </c>
      <c r="C2" s="41">
        <v>54</v>
      </c>
      <c r="D2" s="41">
        <f t="shared" ref="D2:D11" si="0">SUM(F2:W2)</f>
        <v>0</v>
      </c>
      <c r="E2" s="41">
        <f t="shared" ref="E2:E11" si="1">145-D2-C2</f>
        <v>91</v>
      </c>
      <c r="F2" s="41">
        <v>0</v>
      </c>
      <c r="G2" s="41">
        <v>0</v>
      </c>
    </row>
    <row r="3" spans="1:8">
      <c r="A3" s="44">
        <v>2</v>
      </c>
      <c r="B3" s="44" t="s">
        <v>7</v>
      </c>
      <c r="C3" s="41">
        <v>54</v>
      </c>
      <c r="D3" s="41">
        <f t="shared" si="0"/>
        <v>1.04</v>
      </c>
      <c r="E3" s="41">
        <f t="shared" si="1"/>
        <v>89.96</v>
      </c>
      <c r="F3" s="41">
        <v>0</v>
      </c>
      <c r="G3" s="41">
        <v>0.04</v>
      </c>
      <c r="H3" s="41">
        <v>1</v>
      </c>
    </row>
    <row r="4" spans="1:7">
      <c r="A4" s="44">
        <v>3</v>
      </c>
      <c r="B4" s="44" t="s">
        <v>20</v>
      </c>
      <c r="C4" s="41">
        <v>54</v>
      </c>
      <c r="D4" s="41">
        <f t="shared" si="0"/>
        <v>2.04</v>
      </c>
      <c r="E4" s="41">
        <f t="shared" si="1"/>
        <v>88.96</v>
      </c>
      <c r="F4" s="41">
        <v>2</v>
      </c>
      <c r="G4" s="54">
        <v>0.04</v>
      </c>
    </row>
    <row r="5" spans="1:8">
      <c r="A5" s="44">
        <v>4</v>
      </c>
      <c r="B5" s="44" t="s">
        <v>12</v>
      </c>
      <c r="C5" s="41">
        <v>54</v>
      </c>
      <c r="D5" s="41">
        <f t="shared" si="0"/>
        <v>1.12</v>
      </c>
      <c r="E5" s="41">
        <f t="shared" si="1"/>
        <v>89.88</v>
      </c>
      <c r="F5" s="41">
        <v>0</v>
      </c>
      <c r="G5" s="41">
        <v>0.12</v>
      </c>
      <c r="H5" s="41">
        <v>1</v>
      </c>
    </row>
    <row r="6" spans="1:9">
      <c r="A6" s="44">
        <v>5</v>
      </c>
      <c r="B6" s="44" t="s">
        <v>41</v>
      </c>
      <c r="C6" s="41">
        <v>54</v>
      </c>
      <c r="D6" s="41">
        <f t="shared" si="0"/>
        <v>2.8</v>
      </c>
      <c r="E6" s="41">
        <f t="shared" si="1"/>
        <v>88.2</v>
      </c>
      <c r="F6" s="41">
        <v>1.4</v>
      </c>
      <c r="G6" s="41">
        <v>0</v>
      </c>
      <c r="H6" s="41">
        <v>1</v>
      </c>
      <c r="I6" s="41">
        <v>0.4</v>
      </c>
    </row>
    <row r="7" spans="1:9">
      <c r="A7" s="44">
        <v>6</v>
      </c>
      <c r="B7" s="44" t="s">
        <v>51</v>
      </c>
      <c r="C7" s="41">
        <v>54</v>
      </c>
      <c r="D7" s="41">
        <f t="shared" si="0"/>
        <v>2.84</v>
      </c>
      <c r="E7" s="41">
        <f t="shared" si="1"/>
        <v>88.16</v>
      </c>
      <c r="F7" s="41">
        <v>1.4</v>
      </c>
      <c r="G7" s="41">
        <v>0.04</v>
      </c>
      <c r="H7" s="41">
        <v>1</v>
      </c>
      <c r="I7" s="41">
        <v>0.4</v>
      </c>
    </row>
    <row r="8" spans="1:9">
      <c r="A8" s="44">
        <v>7</v>
      </c>
      <c r="B8" s="44" t="s">
        <v>36</v>
      </c>
      <c r="C8" s="41">
        <v>54</v>
      </c>
      <c r="D8" s="41">
        <f t="shared" si="0"/>
        <v>3.5</v>
      </c>
      <c r="E8" s="41">
        <f t="shared" si="1"/>
        <v>87.5</v>
      </c>
      <c r="F8" s="41">
        <v>1.75</v>
      </c>
      <c r="G8" s="41">
        <v>0</v>
      </c>
      <c r="H8" s="41">
        <v>1.5</v>
      </c>
      <c r="I8" s="41">
        <v>0.25</v>
      </c>
    </row>
    <row r="9" spans="1:9">
      <c r="A9" s="44">
        <v>8</v>
      </c>
      <c r="B9" s="44" t="s">
        <v>26</v>
      </c>
      <c r="C9" s="41">
        <v>54</v>
      </c>
      <c r="D9" s="41">
        <f t="shared" si="0"/>
        <v>3.54</v>
      </c>
      <c r="E9" s="41">
        <f t="shared" si="1"/>
        <v>87.46</v>
      </c>
      <c r="F9" s="44">
        <v>1.75</v>
      </c>
      <c r="G9" s="41">
        <v>0.04</v>
      </c>
      <c r="H9" s="41">
        <v>1.5</v>
      </c>
      <c r="I9" s="41">
        <v>0.25</v>
      </c>
    </row>
    <row r="10" spans="1:9">
      <c r="A10" s="44">
        <v>9</v>
      </c>
      <c r="B10" s="44" t="s">
        <v>123</v>
      </c>
      <c r="C10" s="41">
        <v>54</v>
      </c>
      <c r="D10" s="41">
        <f t="shared" si="0"/>
        <v>4.7</v>
      </c>
      <c r="E10" s="41">
        <f t="shared" si="1"/>
        <v>86.3</v>
      </c>
      <c r="F10" s="41">
        <v>2.35</v>
      </c>
      <c r="G10" s="41">
        <v>0</v>
      </c>
      <c r="H10" s="41">
        <v>2</v>
      </c>
      <c r="I10" s="41">
        <v>0.35</v>
      </c>
    </row>
    <row r="11" spans="1:9">
      <c r="A11" s="44">
        <v>10</v>
      </c>
      <c r="B11" s="44" t="s">
        <v>47</v>
      </c>
      <c r="C11" s="41">
        <v>54</v>
      </c>
      <c r="D11" s="41">
        <f t="shared" si="0"/>
        <v>5.5</v>
      </c>
      <c r="E11" s="41">
        <f t="shared" si="1"/>
        <v>85.5</v>
      </c>
      <c r="F11" s="41">
        <v>3.75</v>
      </c>
      <c r="G11" s="41">
        <v>0</v>
      </c>
      <c r="H11" s="41">
        <v>1.5</v>
      </c>
      <c r="I11" s="41">
        <v>0.25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8"/>
  <sheetViews>
    <sheetView workbookViewId="0">
      <selection activeCell="A1" sqref="A1"/>
    </sheetView>
  </sheetViews>
  <sheetFormatPr defaultColWidth="10.5929203539823" defaultRowHeight="13.1"/>
  <cols>
    <col min="1" max="5" width="10.5929203539823" style="53"/>
    <col min="6" max="6" width="12.3362831858407" style="53" customWidth="1"/>
    <col min="7" max="7" width="11.4690265486726" style="53"/>
    <col min="8" max="8" width="10.5929203539823" style="53"/>
    <col min="9" max="9" width="11.4690265486726" style="53"/>
    <col min="10" max="10" width="11.6106194690265" style="53" customWidth="1"/>
    <col min="11" max="12" width="10.5929203539823" style="53"/>
    <col min="13" max="13" width="11.4690265486726" style="53"/>
    <col min="14" max="14" width="10.5929203539823" style="53"/>
    <col min="15" max="15" width="15.8141592920354" style="53" customWidth="1"/>
    <col min="16" max="18" width="10.5929203539823" style="53"/>
    <col min="19" max="19" width="11.6106194690265" style="53" customWidth="1"/>
    <col min="20" max="21" width="10.5929203539823" style="53"/>
    <col min="22" max="22" width="11.4690265486726" style="53"/>
    <col min="23" max="26" width="10.5929203539823" style="53"/>
  </cols>
  <sheetData>
    <row r="1" ht="15" customHeight="1" spans="1:15">
      <c r="A1" s="44" t="s">
        <v>124</v>
      </c>
      <c r="B1" s="44" t="s">
        <v>125</v>
      </c>
      <c r="C1" s="44" t="s">
        <v>126</v>
      </c>
      <c r="D1" s="44" t="s">
        <v>127</v>
      </c>
      <c r="E1" s="44" t="s">
        <v>128</v>
      </c>
      <c r="F1" s="44" t="s">
        <v>129</v>
      </c>
      <c r="G1" s="44"/>
      <c r="H1" s="44" t="s">
        <v>1</v>
      </c>
      <c r="I1" s="44" t="s">
        <v>3</v>
      </c>
      <c r="J1" s="44" t="s">
        <v>128</v>
      </c>
      <c r="K1" s="44" t="s">
        <v>130</v>
      </c>
      <c r="L1" s="44" t="s">
        <v>131</v>
      </c>
      <c r="M1" s="44" t="s">
        <v>132</v>
      </c>
      <c r="N1" s="41"/>
      <c r="O1" s="44" t="s">
        <v>133</v>
      </c>
    </row>
    <row r="2" ht="15" customHeight="1" spans="1:15">
      <c r="A2" s="151" t="s">
        <v>134</v>
      </c>
      <c r="B2" s="44">
        <v>98</v>
      </c>
      <c r="C2" s="44">
        <v>97</v>
      </c>
      <c r="D2" s="44">
        <v>99</v>
      </c>
      <c r="E2" s="176">
        <f>$B2*$B15+$C2*$C15+$D2*$D15</f>
        <v>308.65</v>
      </c>
      <c r="F2" s="44">
        <v>95</v>
      </c>
      <c r="G2" s="44"/>
      <c r="H2" s="44" t="s">
        <v>11</v>
      </c>
      <c r="I2" s="44">
        <v>101.59999</v>
      </c>
      <c r="J2" s="41">
        <v>308.65</v>
      </c>
      <c r="K2" s="144">
        <f t="shared" ref="K2:K21" si="0">I2*J2/100</f>
        <v>313.588369135</v>
      </c>
      <c r="L2" s="41">
        <v>0.8</v>
      </c>
      <c r="M2" s="156">
        <f t="shared" ref="M2:M21" si="1">K2+L2</f>
        <v>314.388369135</v>
      </c>
      <c r="N2" s="41">
        <v>1</v>
      </c>
      <c r="O2" s="44" t="s">
        <v>135</v>
      </c>
    </row>
    <row r="3" ht="15" customHeight="1" spans="1:15">
      <c r="A3" s="151" t="s">
        <v>136</v>
      </c>
      <c r="B3" s="44">
        <v>95</v>
      </c>
      <c r="C3" s="44">
        <v>100</v>
      </c>
      <c r="D3" s="44">
        <v>99</v>
      </c>
      <c r="E3" s="176">
        <f>$B3*$B15+$C3*$C15+$D3*$D15</f>
        <v>308.5</v>
      </c>
      <c r="F3" s="44">
        <v>96</v>
      </c>
      <c r="G3" s="44"/>
      <c r="H3" s="44" t="s">
        <v>6</v>
      </c>
      <c r="I3" s="44">
        <v>101.6</v>
      </c>
      <c r="J3" s="41">
        <v>308.5</v>
      </c>
      <c r="K3" s="144">
        <f t="shared" si="0"/>
        <v>313.436</v>
      </c>
      <c r="L3" s="41"/>
      <c r="M3" s="156">
        <f t="shared" si="1"/>
        <v>313.436</v>
      </c>
      <c r="N3" s="41">
        <v>2</v>
      </c>
      <c r="O3" s="44"/>
    </row>
    <row r="4" ht="15" customHeight="1" spans="1:15">
      <c r="A4" s="151" t="s">
        <v>137</v>
      </c>
      <c r="B4" s="44">
        <v>99</v>
      </c>
      <c r="C4" s="44">
        <v>94</v>
      </c>
      <c r="D4" s="44">
        <v>100</v>
      </c>
      <c r="E4" s="176">
        <f>$B4*$B15+$C4*$C15+$D4*$D15</f>
        <v>307.6</v>
      </c>
      <c r="F4" s="44">
        <v>97</v>
      </c>
      <c r="G4" s="44"/>
      <c r="H4" s="44" t="s">
        <v>19</v>
      </c>
      <c r="I4" s="44">
        <v>101.5</v>
      </c>
      <c r="J4" s="41">
        <v>307.6</v>
      </c>
      <c r="K4" s="144">
        <f t="shared" si="0"/>
        <v>312.214</v>
      </c>
      <c r="L4" s="41">
        <v>0.5</v>
      </c>
      <c r="M4" s="156">
        <f t="shared" si="1"/>
        <v>312.714</v>
      </c>
      <c r="N4" s="41">
        <v>3</v>
      </c>
      <c r="O4" s="44" t="s">
        <v>138</v>
      </c>
    </row>
    <row r="5" ht="15" customHeight="1" spans="1:15">
      <c r="A5" s="151" t="s">
        <v>139</v>
      </c>
      <c r="B5" s="44">
        <v>94</v>
      </c>
      <c r="C5" s="44">
        <v>92</v>
      </c>
      <c r="D5" s="44">
        <v>99</v>
      </c>
      <c r="E5" s="176">
        <f>$B5*$B15+$C5*$C15+$D5*$D15</f>
        <v>299</v>
      </c>
      <c r="F5" s="44">
        <v>96</v>
      </c>
      <c r="G5" s="44"/>
      <c r="H5" s="44" t="s">
        <v>15</v>
      </c>
      <c r="I5" s="44">
        <v>100</v>
      </c>
      <c r="J5" s="41">
        <v>308.65</v>
      </c>
      <c r="K5" s="144">
        <f t="shared" si="0"/>
        <v>308.65</v>
      </c>
      <c r="L5" s="41"/>
      <c r="M5" s="156">
        <f t="shared" si="1"/>
        <v>308.65</v>
      </c>
      <c r="N5" s="41">
        <v>4</v>
      </c>
      <c r="O5" s="44"/>
    </row>
    <row r="6" ht="15" customHeight="1" spans="1:15">
      <c r="A6" s="151" t="s">
        <v>140</v>
      </c>
      <c r="B6" s="44">
        <v>93</v>
      </c>
      <c r="C6" s="44">
        <v>90</v>
      </c>
      <c r="D6" s="44">
        <v>100</v>
      </c>
      <c r="E6" s="176">
        <f>$B6*$B15+$C6*$C15+$D6*$D15</f>
        <v>296.8</v>
      </c>
      <c r="F6" s="44">
        <v>97</v>
      </c>
      <c r="G6" s="44"/>
      <c r="H6" s="44" t="s">
        <v>9</v>
      </c>
      <c r="I6" s="44">
        <v>99</v>
      </c>
      <c r="J6" s="176">
        <v>308.5</v>
      </c>
      <c r="K6" s="144">
        <f t="shared" si="0"/>
        <v>305.415</v>
      </c>
      <c r="L6" s="41"/>
      <c r="M6" s="156">
        <f t="shared" si="1"/>
        <v>305.415</v>
      </c>
      <c r="N6" s="41">
        <v>5</v>
      </c>
      <c r="O6" s="44"/>
    </row>
    <row r="7" ht="15" customHeight="1" spans="1:15">
      <c r="A7" s="151" t="s">
        <v>36</v>
      </c>
      <c r="B7" s="44">
        <v>93</v>
      </c>
      <c r="C7" s="44">
        <v>92</v>
      </c>
      <c r="D7" s="44">
        <v>97</v>
      </c>
      <c r="E7" s="176">
        <f>B7*B15+C7*C15+D7*D15</f>
        <v>295.9</v>
      </c>
      <c r="F7" s="44">
        <v>97</v>
      </c>
      <c r="G7" s="44"/>
      <c r="H7" s="44" t="s">
        <v>23</v>
      </c>
      <c r="I7" s="44">
        <v>99</v>
      </c>
      <c r="J7" s="41">
        <v>307.6</v>
      </c>
      <c r="K7" s="144">
        <f t="shared" si="0"/>
        <v>304.524</v>
      </c>
      <c r="L7" s="41"/>
      <c r="M7" s="156">
        <f t="shared" si="1"/>
        <v>304.524</v>
      </c>
      <c r="N7" s="41">
        <v>6</v>
      </c>
      <c r="O7" s="44"/>
    </row>
    <row r="8" ht="15" customHeight="1" spans="1:15">
      <c r="A8" s="151" t="s">
        <v>141</v>
      </c>
      <c r="B8" s="44">
        <v>90</v>
      </c>
      <c r="C8" s="44">
        <v>90</v>
      </c>
      <c r="D8" s="44">
        <v>99</v>
      </c>
      <c r="E8" s="176">
        <f>$B8*$B15+$C8*$C15+$D8*$D15</f>
        <v>292.5</v>
      </c>
      <c r="F8" s="44">
        <v>95</v>
      </c>
      <c r="G8" s="44"/>
      <c r="H8" s="44" t="s">
        <v>35</v>
      </c>
      <c r="I8" s="44">
        <v>101.6</v>
      </c>
      <c r="J8" s="41">
        <v>295.9</v>
      </c>
      <c r="K8" s="144">
        <f t="shared" si="0"/>
        <v>300.6344</v>
      </c>
      <c r="L8" s="41"/>
      <c r="M8" s="156">
        <f t="shared" si="1"/>
        <v>300.6344</v>
      </c>
      <c r="N8" s="41">
        <v>7</v>
      </c>
      <c r="O8" s="44"/>
    </row>
    <row r="9" ht="15" customHeight="1" spans="1:15">
      <c r="A9" s="151" t="s">
        <v>142</v>
      </c>
      <c r="B9" s="44">
        <v>91</v>
      </c>
      <c r="C9" s="44">
        <v>87</v>
      </c>
      <c r="D9" s="44">
        <v>100</v>
      </c>
      <c r="E9" s="176">
        <f>$B9*$B15+$C9*$C15+$D9*$D15</f>
        <v>291.45</v>
      </c>
      <c r="F9" s="44">
        <v>96</v>
      </c>
      <c r="G9" s="44"/>
      <c r="H9" s="44" t="s">
        <v>25</v>
      </c>
      <c r="I9" s="44">
        <v>100</v>
      </c>
      <c r="J9" s="41">
        <v>299</v>
      </c>
      <c r="K9" s="144">
        <f t="shared" si="0"/>
        <v>299</v>
      </c>
      <c r="L9" s="41"/>
      <c r="M9" s="156">
        <f t="shared" si="1"/>
        <v>299</v>
      </c>
      <c r="N9" s="41">
        <v>8</v>
      </c>
      <c r="O9" s="44"/>
    </row>
    <row r="10" ht="15" customHeight="1" spans="1:15">
      <c r="A10" s="151" t="s">
        <v>143</v>
      </c>
      <c r="B10" s="44">
        <v>88</v>
      </c>
      <c r="C10" s="44">
        <v>91</v>
      </c>
      <c r="D10" s="44">
        <v>99</v>
      </c>
      <c r="E10" s="176">
        <f>$B10*$B15+$C10*$C15+$D10*$D15</f>
        <v>291.35</v>
      </c>
      <c r="F10" s="44">
        <v>96</v>
      </c>
      <c r="G10" s="44"/>
      <c r="H10" s="44" t="s">
        <v>60</v>
      </c>
      <c r="I10" s="44">
        <v>100</v>
      </c>
      <c r="J10" s="41">
        <v>296.8</v>
      </c>
      <c r="K10" s="144">
        <f t="shared" si="0"/>
        <v>296.8</v>
      </c>
      <c r="L10" s="41"/>
      <c r="M10" s="156">
        <f t="shared" si="1"/>
        <v>296.8</v>
      </c>
      <c r="N10" s="41">
        <v>9</v>
      </c>
      <c r="O10" s="44"/>
    </row>
    <row r="11" ht="15" customHeight="1" spans="1:15">
      <c r="A11" s="151" t="s">
        <v>144</v>
      </c>
      <c r="B11" s="44">
        <v>88</v>
      </c>
      <c r="C11" s="44">
        <v>86</v>
      </c>
      <c r="D11" s="44">
        <v>100</v>
      </c>
      <c r="E11" s="176">
        <f>$B11*$B15+$C11*$C15+$D11*$D15</f>
        <v>287.1</v>
      </c>
      <c r="F11" s="44">
        <v>95</v>
      </c>
      <c r="G11" s="44"/>
      <c r="H11" s="44" t="s">
        <v>28</v>
      </c>
      <c r="I11" s="44">
        <v>99</v>
      </c>
      <c r="J11" s="41">
        <v>299</v>
      </c>
      <c r="K11" s="144">
        <f t="shared" si="0"/>
        <v>296.01</v>
      </c>
      <c r="L11" s="41"/>
      <c r="M11" s="156">
        <f t="shared" si="1"/>
        <v>296.01</v>
      </c>
      <c r="N11" s="41">
        <v>10</v>
      </c>
      <c r="O11" s="44"/>
    </row>
    <row r="12" ht="15" customHeight="1" spans="1:15">
      <c r="A12" s="44"/>
      <c r="B12" s="44"/>
      <c r="C12" s="44"/>
      <c r="D12" s="44"/>
      <c r="E12" s="44"/>
      <c r="F12" s="44"/>
      <c r="G12" s="44"/>
      <c r="H12" s="44" t="s">
        <v>33</v>
      </c>
      <c r="I12" s="44">
        <v>99</v>
      </c>
      <c r="J12" s="41">
        <v>296.8</v>
      </c>
      <c r="K12" s="144">
        <f t="shared" si="0"/>
        <v>293.832</v>
      </c>
      <c r="L12" s="41"/>
      <c r="M12" s="156">
        <f t="shared" si="1"/>
        <v>293.832</v>
      </c>
      <c r="N12" s="172">
        <v>11</v>
      </c>
      <c r="O12" s="44"/>
    </row>
    <row r="13" ht="15" customHeight="1" spans="1:15">
      <c r="A13" s="44"/>
      <c r="B13" s="44"/>
      <c r="C13" s="44"/>
      <c r="D13" s="44"/>
      <c r="E13" s="44"/>
      <c r="F13" s="44"/>
      <c r="G13" s="44"/>
      <c r="H13" s="44" t="s">
        <v>38</v>
      </c>
      <c r="I13" s="44">
        <v>99</v>
      </c>
      <c r="J13" s="41">
        <v>295.9</v>
      </c>
      <c r="K13" s="144">
        <f t="shared" si="0"/>
        <v>292.941</v>
      </c>
      <c r="L13" s="41"/>
      <c r="M13" s="156">
        <f t="shared" si="1"/>
        <v>292.941</v>
      </c>
      <c r="N13" s="172">
        <v>12</v>
      </c>
      <c r="O13" s="44"/>
    </row>
    <row r="14" ht="15" customHeight="1" spans="1:15">
      <c r="A14" s="44"/>
      <c r="B14" s="44" t="s">
        <v>145</v>
      </c>
      <c r="C14" s="44" t="s">
        <v>146</v>
      </c>
      <c r="D14" s="44" t="s">
        <v>147</v>
      </c>
      <c r="E14" s="44"/>
      <c r="F14" s="44"/>
      <c r="G14" s="44"/>
      <c r="H14" s="44" t="s">
        <v>40</v>
      </c>
      <c r="I14" s="44">
        <v>100</v>
      </c>
      <c r="J14" s="41">
        <v>292.5</v>
      </c>
      <c r="K14" s="144">
        <f t="shared" si="0"/>
        <v>292.5</v>
      </c>
      <c r="L14" s="41"/>
      <c r="M14" s="156">
        <f t="shared" si="1"/>
        <v>292.5</v>
      </c>
      <c r="N14" s="172">
        <v>13</v>
      </c>
      <c r="O14" s="44"/>
    </row>
    <row r="15" ht="15" customHeight="1" spans="1:15">
      <c r="A15" s="44" t="s">
        <v>148</v>
      </c>
      <c r="B15" s="44">
        <v>1.1</v>
      </c>
      <c r="C15" s="44">
        <v>1.05</v>
      </c>
      <c r="D15" s="44">
        <v>1</v>
      </c>
      <c r="E15" s="44"/>
      <c r="F15" s="44"/>
      <c r="G15" s="44"/>
      <c r="H15" s="44" t="s">
        <v>50</v>
      </c>
      <c r="I15" s="44">
        <v>100</v>
      </c>
      <c r="J15" s="41">
        <v>291.35</v>
      </c>
      <c r="K15" s="144">
        <f t="shared" si="0"/>
        <v>291.35</v>
      </c>
      <c r="L15" s="41">
        <v>0.8</v>
      </c>
      <c r="M15" s="156">
        <f t="shared" si="1"/>
        <v>292.15</v>
      </c>
      <c r="N15" s="172">
        <v>14</v>
      </c>
      <c r="O15" s="44" t="s">
        <v>149</v>
      </c>
    </row>
    <row r="16" ht="15" customHeight="1" spans="1:15">
      <c r="A16" s="44"/>
      <c r="B16" s="44"/>
      <c r="C16" s="44"/>
      <c r="D16" s="44"/>
      <c r="E16" s="44"/>
      <c r="F16" s="44"/>
      <c r="G16" s="44"/>
      <c r="H16" s="44" t="s">
        <v>46</v>
      </c>
      <c r="I16" s="44">
        <v>100</v>
      </c>
      <c r="J16" s="41">
        <v>291.45</v>
      </c>
      <c r="K16" s="144">
        <f t="shared" si="0"/>
        <v>291.45</v>
      </c>
      <c r="L16" s="41"/>
      <c r="M16" s="156">
        <f t="shared" si="1"/>
        <v>291.45</v>
      </c>
      <c r="N16" s="172">
        <v>15</v>
      </c>
      <c r="O16" s="44"/>
    </row>
    <row r="17" ht="15" customHeight="1" spans="1:15">
      <c r="A17" s="44"/>
      <c r="B17" s="44"/>
      <c r="C17" s="44"/>
      <c r="D17" s="44"/>
      <c r="E17" s="44"/>
      <c r="F17" s="44"/>
      <c r="G17" s="44"/>
      <c r="H17" s="44" t="s">
        <v>49</v>
      </c>
      <c r="I17" s="44">
        <v>99</v>
      </c>
      <c r="J17" s="41">
        <v>291.45</v>
      </c>
      <c r="K17" s="144">
        <f t="shared" si="0"/>
        <v>288.5355</v>
      </c>
      <c r="L17" s="41"/>
      <c r="M17" s="156">
        <f t="shared" si="1"/>
        <v>288.5355</v>
      </c>
      <c r="N17" s="171">
        <v>16</v>
      </c>
      <c r="O17" s="44"/>
    </row>
    <row r="18" ht="15" customHeight="1" spans="1:15">
      <c r="A18" s="44"/>
      <c r="B18" s="44"/>
      <c r="C18" s="44"/>
      <c r="D18" s="44"/>
      <c r="E18" s="44"/>
      <c r="F18" s="44"/>
      <c r="G18" s="44"/>
      <c r="H18" s="44" t="s">
        <v>44</v>
      </c>
      <c r="I18" s="44">
        <v>98.5</v>
      </c>
      <c r="J18" s="41">
        <v>292.5</v>
      </c>
      <c r="K18" s="144">
        <f t="shared" si="0"/>
        <v>288.1125</v>
      </c>
      <c r="L18" s="41"/>
      <c r="M18" s="156">
        <f t="shared" si="1"/>
        <v>288.1125</v>
      </c>
      <c r="N18" s="171">
        <v>17</v>
      </c>
      <c r="O18" s="44"/>
    </row>
    <row r="19" ht="15" customHeight="1" spans="1:15">
      <c r="A19" s="44"/>
      <c r="B19" s="44"/>
      <c r="C19" s="44"/>
      <c r="D19" s="44"/>
      <c r="E19" s="44"/>
      <c r="F19" s="44"/>
      <c r="G19" s="44"/>
      <c r="H19" s="44" t="s">
        <v>56</v>
      </c>
      <c r="I19" s="44">
        <v>100</v>
      </c>
      <c r="J19" s="41">
        <v>287.1</v>
      </c>
      <c r="K19" s="144">
        <f t="shared" si="0"/>
        <v>287.1</v>
      </c>
      <c r="L19" s="41"/>
      <c r="M19" s="156">
        <f t="shared" si="1"/>
        <v>287.1</v>
      </c>
      <c r="N19" s="171">
        <v>18</v>
      </c>
      <c r="O19" s="44"/>
    </row>
    <row r="20" ht="15" customHeight="1" spans="1:15">
      <c r="A20" s="44"/>
      <c r="B20" s="44"/>
      <c r="C20" s="44"/>
      <c r="D20" s="44"/>
      <c r="E20" s="44"/>
      <c r="F20" s="44"/>
      <c r="G20" s="44"/>
      <c r="H20" s="44" t="s">
        <v>99</v>
      </c>
      <c r="I20" s="44">
        <v>98</v>
      </c>
      <c r="J20" s="41">
        <v>291.35</v>
      </c>
      <c r="K20" s="144">
        <f t="shared" si="0"/>
        <v>285.523</v>
      </c>
      <c r="L20" s="41">
        <v>0.8</v>
      </c>
      <c r="M20" s="156">
        <f t="shared" si="1"/>
        <v>286.323</v>
      </c>
      <c r="N20" s="171">
        <v>19</v>
      </c>
      <c r="O20" s="44" t="s">
        <v>149</v>
      </c>
    </row>
    <row r="21" ht="15" customHeight="1" spans="1:15">
      <c r="A21" s="44"/>
      <c r="B21" s="44"/>
      <c r="C21" s="44"/>
      <c r="D21" s="44"/>
      <c r="E21" s="44"/>
      <c r="F21" s="44"/>
      <c r="G21" s="44"/>
      <c r="H21" s="44" t="s">
        <v>58</v>
      </c>
      <c r="I21" s="44">
        <v>98.5</v>
      </c>
      <c r="J21" s="41">
        <v>287.1</v>
      </c>
      <c r="K21" s="144">
        <f t="shared" si="0"/>
        <v>282.7935</v>
      </c>
      <c r="L21" s="41"/>
      <c r="M21" s="156">
        <f t="shared" si="1"/>
        <v>282.7935</v>
      </c>
      <c r="N21" s="171">
        <v>20</v>
      </c>
      <c r="O21" s="44"/>
    </row>
    <row r="22" ht="15" customHeight="1"/>
    <row r="23" ht="15" customHeight="1"/>
    <row r="24" ht="15" customHeight="1"/>
    <row r="25" ht="15" customHeight="1"/>
    <row r="26" ht="15" customHeight="1"/>
    <row r="27" ht="15" customHeight="1" spans="1:22">
      <c r="A27" s="44" t="s">
        <v>150</v>
      </c>
      <c r="B27" s="44" t="s">
        <v>1</v>
      </c>
      <c r="C27" s="144" t="s">
        <v>130</v>
      </c>
      <c r="D27" s="44" t="s">
        <v>151</v>
      </c>
      <c r="E27" s="44" t="s">
        <v>152</v>
      </c>
      <c r="F27" s="44" t="s">
        <v>153</v>
      </c>
      <c r="G27" s="44" t="s">
        <v>132</v>
      </c>
      <c r="J27" s="53" t="s">
        <v>154</v>
      </c>
      <c r="K27" s="53" t="s">
        <v>155</v>
      </c>
      <c r="L27" s="53" t="s">
        <v>130</v>
      </c>
      <c r="M27" s="53" t="s">
        <v>156</v>
      </c>
      <c r="P27" s="44"/>
      <c r="Q27" s="44"/>
      <c r="R27" s="44"/>
      <c r="T27" s="44"/>
      <c r="V27" s="44"/>
    </row>
    <row r="28" ht="15" customHeight="1" spans="1:22">
      <c r="A28" s="171">
        <v>20</v>
      </c>
      <c r="B28" s="44" t="s">
        <v>58</v>
      </c>
      <c r="C28" s="144">
        <v>282.7935</v>
      </c>
      <c r="D28" s="44" t="s">
        <v>157</v>
      </c>
      <c r="E28" s="44"/>
      <c r="F28" s="44"/>
      <c r="G28" s="144">
        <f t="shared" ref="G28:G47" si="2">C28+E28+F28</f>
        <v>282.7935</v>
      </c>
      <c r="J28" s="178">
        <v>1</v>
      </c>
      <c r="K28" s="179" t="s">
        <v>158</v>
      </c>
      <c r="L28" s="180">
        <v>312.9711</v>
      </c>
      <c r="M28" s="183">
        <f>L28*0.88</f>
        <v>275.414568</v>
      </c>
      <c r="P28" s="161"/>
      <c r="Q28" s="164"/>
      <c r="R28" s="144"/>
      <c r="S28" s="44"/>
      <c r="T28" s="144"/>
      <c r="U28" s="144"/>
      <c r="V28" s="144"/>
    </row>
    <row r="29" ht="15" customHeight="1" spans="1:22">
      <c r="A29" s="171">
        <v>19</v>
      </c>
      <c r="B29" s="44" t="s">
        <v>99</v>
      </c>
      <c r="C29" s="144">
        <v>285.523</v>
      </c>
      <c r="D29" s="44" t="s">
        <v>157</v>
      </c>
      <c r="E29" s="44"/>
      <c r="F29" s="44"/>
      <c r="G29" s="144">
        <f t="shared" si="2"/>
        <v>285.523</v>
      </c>
      <c r="J29" s="178">
        <v>2</v>
      </c>
      <c r="K29" s="179" t="s">
        <v>159</v>
      </c>
      <c r="L29" s="180">
        <v>313.436</v>
      </c>
      <c r="M29" s="183">
        <f>L29*0.88</f>
        <v>275.82368</v>
      </c>
      <c r="N29" s="183">
        <f t="shared" ref="N29:N47" si="3">M29-M28</f>
        <v>0.409111999999993</v>
      </c>
      <c r="P29" s="161"/>
      <c r="Q29" s="164"/>
      <c r="R29" s="144"/>
      <c r="S29" s="44"/>
      <c r="T29" s="144"/>
      <c r="U29" s="144"/>
      <c r="V29" s="144"/>
    </row>
    <row r="30" ht="15" customHeight="1" spans="1:22">
      <c r="A30" s="171">
        <v>18</v>
      </c>
      <c r="B30" s="44" t="s">
        <v>56</v>
      </c>
      <c r="C30" s="144">
        <v>287.1</v>
      </c>
      <c r="D30" s="44" t="s">
        <v>157</v>
      </c>
      <c r="E30" s="44"/>
      <c r="F30" s="44"/>
      <c r="G30" s="144">
        <f t="shared" si="2"/>
        <v>287.1</v>
      </c>
      <c r="J30" s="178">
        <v>3</v>
      </c>
      <c r="K30" s="179" t="s">
        <v>160</v>
      </c>
      <c r="L30" s="180">
        <v>305.5635</v>
      </c>
      <c r="M30" s="183">
        <f>L30*0.88</f>
        <v>268.89588</v>
      </c>
      <c r="N30" s="183">
        <f t="shared" si="3"/>
        <v>-6.92779999999999</v>
      </c>
      <c r="P30" s="161"/>
      <c r="Q30" s="164"/>
      <c r="R30" s="144"/>
      <c r="S30" s="44"/>
      <c r="T30" s="144"/>
      <c r="U30" s="144"/>
      <c r="V30" s="144"/>
    </row>
    <row r="31" ht="15" customHeight="1" spans="1:22">
      <c r="A31" s="171">
        <v>17</v>
      </c>
      <c r="B31" s="44" t="s">
        <v>44</v>
      </c>
      <c r="C31" s="144">
        <v>288.1125</v>
      </c>
      <c r="D31" s="44" t="s">
        <v>157</v>
      </c>
      <c r="E31" s="44"/>
      <c r="F31" s="44"/>
      <c r="G31" s="144">
        <f t="shared" si="2"/>
        <v>288.1125</v>
      </c>
      <c r="J31" s="178">
        <v>4</v>
      </c>
      <c r="K31" s="179" t="s">
        <v>161</v>
      </c>
      <c r="L31" s="180">
        <v>305.415</v>
      </c>
      <c r="M31" s="183">
        <f>L31*0.9</f>
        <v>274.8735</v>
      </c>
      <c r="N31" s="183">
        <f t="shared" si="3"/>
        <v>5.97762000000006</v>
      </c>
      <c r="P31" s="161"/>
      <c r="Q31" s="164"/>
      <c r="R31" s="144"/>
      <c r="S31" s="44"/>
      <c r="T31" s="144"/>
      <c r="U31" s="144"/>
      <c r="V31" s="144"/>
    </row>
    <row r="32" ht="15" customHeight="1" spans="1:22">
      <c r="A32" s="171">
        <v>16</v>
      </c>
      <c r="B32" s="44" t="s">
        <v>49</v>
      </c>
      <c r="C32" s="144">
        <v>288.5355</v>
      </c>
      <c r="D32" s="44" t="s">
        <v>162</v>
      </c>
      <c r="E32" s="44">
        <v>-0.5</v>
      </c>
      <c r="F32" s="44">
        <v>0.3</v>
      </c>
      <c r="G32" s="144">
        <f t="shared" si="2"/>
        <v>288.3355</v>
      </c>
      <c r="J32" s="178">
        <v>5</v>
      </c>
      <c r="K32" s="179" t="s">
        <v>163</v>
      </c>
      <c r="L32" s="180">
        <v>312.214</v>
      </c>
      <c r="M32" s="183">
        <f t="shared" ref="M32:M39" si="4">L32*0.88</f>
        <v>274.74832</v>
      </c>
      <c r="N32" s="183">
        <f t="shared" si="3"/>
        <v>-0.125180000000057</v>
      </c>
      <c r="P32" s="161"/>
      <c r="Q32" s="164"/>
      <c r="R32" s="144"/>
      <c r="S32" s="44"/>
      <c r="T32" s="144"/>
      <c r="U32" s="144"/>
      <c r="V32" s="144"/>
    </row>
    <row r="33" ht="15" customHeight="1" spans="1:22">
      <c r="A33" s="172">
        <v>15</v>
      </c>
      <c r="B33" s="44" t="s">
        <v>46</v>
      </c>
      <c r="C33" s="144">
        <v>291.45</v>
      </c>
      <c r="D33" s="44" t="s">
        <v>162</v>
      </c>
      <c r="E33" s="44">
        <v>-0.5</v>
      </c>
      <c r="F33" s="44">
        <v>0.5</v>
      </c>
      <c r="G33" s="144">
        <f t="shared" si="2"/>
        <v>291.45</v>
      </c>
      <c r="J33" s="178">
        <v>6</v>
      </c>
      <c r="K33" s="179" t="s">
        <v>164</v>
      </c>
      <c r="L33" s="180">
        <v>304.524</v>
      </c>
      <c r="M33" s="183">
        <f t="shared" si="4"/>
        <v>267.98112</v>
      </c>
      <c r="N33" s="183">
        <f t="shared" si="3"/>
        <v>-6.7672</v>
      </c>
      <c r="P33" s="161"/>
      <c r="Q33" s="164"/>
      <c r="R33" s="144"/>
      <c r="S33" s="44"/>
      <c r="T33" s="144"/>
      <c r="U33" s="144"/>
      <c r="V33" s="144"/>
    </row>
    <row r="34" ht="15" customHeight="1" spans="1:22">
      <c r="A34" s="172">
        <v>14</v>
      </c>
      <c r="B34" s="44" t="s">
        <v>50</v>
      </c>
      <c r="C34" s="144">
        <v>291.35</v>
      </c>
      <c r="D34" s="44" t="s">
        <v>157</v>
      </c>
      <c r="E34" s="44"/>
      <c r="F34" s="44"/>
      <c r="G34" s="144">
        <f t="shared" si="2"/>
        <v>291.35</v>
      </c>
      <c r="J34" s="178">
        <v>7</v>
      </c>
      <c r="K34" s="179" t="s">
        <v>165</v>
      </c>
      <c r="L34" s="180">
        <v>300.6344</v>
      </c>
      <c r="M34" s="183">
        <f t="shared" si="4"/>
        <v>264.558272</v>
      </c>
      <c r="N34" s="183">
        <f t="shared" si="3"/>
        <v>-3.42284799999993</v>
      </c>
      <c r="P34" s="161"/>
      <c r="Q34" s="164"/>
      <c r="R34" s="144"/>
      <c r="S34" s="44"/>
      <c r="T34" s="144"/>
      <c r="U34" s="144"/>
      <c r="V34" s="144"/>
    </row>
    <row r="35" ht="15" customHeight="1" spans="1:22">
      <c r="A35" s="172">
        <v>13</v>
      </c>
      <c r="B35" s="44" t="s">
        <v>40</v>
      </c>
      <c r="C35" s="144">
        <v>292.5</v>
      </c>
      <c r="D35" s="44" t="s">
        <v>157</v>
      </c>
      <c r="E35" s="44"/>
      <c r="F35" s="44"/>
      <c r="G35" s="144">
        <f t="shared" si="2"/>
        <v>292.5</v>
      </c>
      <c r="J35" s="178">
        <v>8</v>
      </c>
      <c r="K35" s="179" t="s">
        <v>166</v>
      </c>
      <c r="L35" s="180">
        <v>299</v>
      </c>
      <c r="M35" s="183">
        <f t="shared" si="4"/>
        <v>263.12</v>
      </c>
      <c r="N35" s="183">
        <f t="shared" si="3"/>
        <v>-1.43827200000004</v>
      </c>
      <c r="P35" s="161"/>
      <c r="Q35" s="164"/>
      <c r="R35" s="144"/>
      <c r="S35" s="44"/>
      <c r="T35" s="144"/>
      <c r="U35" s="144"/>
      <c r="V35" s="144"/>
    </row>
    <row r="36" ht="15" customHeight="1" spans="1:22">
      <c r="A36" s="172">
        <v>12</v>
      </c>
      <c r="B36" s="44" t="s">
        <v>38</v>
      </c>
      <c r="C36" s="144">
        <v>292.941</v>
      </c>
      <c r="D36" s="44" t="s">
        <v>157</v>
      </c>
      <c r="E36" s="44"/>
      <c r="F36" s="44"/>
      <c r="G36" s="144">
        <f t="shared" si="2"/>
        <v>292.941</v>
      </c>
      <c r="J36" s="178">
        <v>9</v>
      </c>
      <c r="K36" s="179" t="s">
        <v>167</v>
      </c>
      <c r="L36" s="180">
        <v>296.8</v>
      </c>
      <c r="M36" s="183">
        <f t="shared" si="4"/>
        <v>261.184</v>
      </c>
      <c r="N36" s="183">
        <f t="shared" si="3"/>
        <v>-1.93599999999998</v>
      </c>
      <c r="P36" s="161"/>
      <c r="Q36" s="164"/>
      <c r="R36" s="144"/>
      <c r="S36" s="44"/>
      <c r="T36" s="144"/>
      <c r="U36" s="144"/>
      <c r="V36" s="144"/>
    </row>
    <row r="37" ht="15" customHeight="1" spans="1:22">
      <c r="A37" s="172">
        <v>11</v>
      </c>
      <c r="B37" s="44" t="s">
        <v>33</v>
      </c>
      <c r="C37" s="144">
        <v>293.832</v>
      </c>
      <c r="D37" s="44" t="s">
        <v>157</v>
      </c>
      <c r="E37" s="44"/>
      <c r="F37" s="44"/>
      <c r="G37" s="144">
        <f t="shared" si="2"/>
        <v>293.832</v>
      </c>
      <c r="J37" s="178">
        <v>10</v>
      </c>
      <c r="K37" s="179" t="s">
        <v>168</v>
      </c>
      <c r="L37" s="180">
        <v>296.01</v>
      </c>
      <c r="M37" s="183">
        <f t="shared" si="4"/>
        <v>260.4888</v>
      </c>
      <c r="N37" s="183">
        <f t="shared" si="3"/>
        <v>-0.695200000000057</v>
      </c>
      <c r="P37" s="161"/>
      <c r="Q37" s="164"/>
      <c r="R37" s="144"/>
      <c r="S37" s="44"/>
      <c r="T37" s="144"/>
      <c r="U37" s="144"/>
      <c r="V37" s="144"/>
    </row>
    <row r="38" ht="15" customHeight="1" spans="1:22">
      <c r="A38" s="41">
        <v>10</v>
      </c>
      <c r="B38" s="44" t="s">
        <v>28</v>
      </c>
      <c r="C38" s="144">
        <v>296.01</v>
      </c>
      <c r="D38" s="44" t="s">
        <v>157</v>
      </c>
      <c r="E38" s="44"/>
      <c r="F38" s="44"/>
      <c r="G38" s="144">
        <f t="shared" si="2"/>
        <v>296.01</v>
      </c>
      <c r="J38" s="178">
        <v>11</v>
      </c>
      <c r="K38" s="179" t="s">
        <v>169</v>
      </c>
      <c r="L38" s="180">
        <v>293.832</v>
      </c>
      <c r="M38" s="183">
        <f t="shared" si="4"/>
        <v>258.57216</v>
      </c>
      <c r="N38" s="183">
        <f t="shared" si="3"/>
        <v>-1.91663999999997</v>
      </c>
      <c r="P38" s="161"/>
      <c r="Q38" s="164"/>
      <c r="R38" s="144"/>
      <c r="S38" s="44"/>
      <c r="T38" s="144"/>
      <c r="U38" s="144"/>
      <c r="V38" s="144"/>
    </row>
    <row r="39" ht="15" customHeight="1" spans="1:22">
      <c r="A39" s="41">
        <v>9</v>
      </c>
      <c r="B39" s="44" t="s">
        <v>60</v>
      </c>
      <c r="C39" s="144">
        <v>296.8</v>
      </c>
      <c r="D39" s="44" t="s">
        <v>157</v>
      </c>
      <c r="E39" s="44"/>
      <c r="F39" s="44"/>
      <c r="G39" s="144">
        <f t="shared" si="2"/>
        <v>296.8</v>
      </c>
      <c r="J39" s="178">
        <v>12</v>
      </c>
      <c r="K39" s="179" t="s">
        <v>170</v>
      </c>
      <c r="L39" s="180">
        <v>292.941</v>
      </c>
      <c r="M39" s="183">
        <f t="shared" si="4"/>
        <v>257.78808</v>
      </c>
      <c r="N39" s="183">
        <f t="shared" si="3"/>
        <v>-0.784080000000017</v>
      </c>
      <c r="P39" s="161"/>
      <c r="Q39" s="164"/>
      <c r="R39" s="144"/>
      <c r="S39" s="44"/>
      <c r="T39" s="144"/>
      <c r="U39" s="144"/>
      <c r="V39" s="144"/>
    </row>
    <row r="40" ht="15" customHeight="1" spans="1:22">
      <c r="A40" s="41">
        <v>8</v>
      </c>
      <c r="B40" s="44" t="s">
        <v>25</v>
      </c>
      <c r="C40" s="144">
        <v>299</v>
      </c>
      <c r="D40" s="44" t="s">
        <v>157</v>
      </c>
      <c r="E40" s="44"/>
      <c r="F40" s="44"/>
      <c r="G40" s="144">
        <f t="shared" si="2"/>
        <v>299</v>
      </c>
      <c r="J40" s="178">
        <v>13</v>
      </c>
      <c r="K40" s="179" t="s">
        <v>171</v>
      </c>
      <c r="L40" s="180">
        <v>291.45</v>
      </c>
      <c r="M40" s="183">
        <f>L40*0.9</f>
        <v>262.305</v>
      </c>
      <c r="N40" s="183">
        <f t="shared" si="3"/>
        <v>4.51692000000003</v>
      </c>
      <c r="P40" s="161"/>
      <c r="Q40" s="164"/>
      <c r="R40" s="144"/>
      <c r="S40" s="44"/>
      <c r="T40" s="144"/>
      <c r="U40" s="144"/>
      <c r="V40" s="144"/>
    </row>
    <row r="41" ht="15" customHeight="1" spans="1:22">
      <c r="A41" s="41">
        <v>7</v>
      </c>
      <c r="B41" s="44" t="s">
        <v>35</v>
      </c>
      <c r="C41" s="144">
        <v>300.6344</v>
      </c>
      <c r="D41" s="44" t="s">
        <v>157</v>
      </c>
      <c r="E41" s="44"/>
      <c r="F41" s="44"/>
      <c r="G41" s="144">
        <f t="shared" si="2"/>
        <v>300.6344</v>
      </c>
      <c r="J41" s="178">
        <v>14</v>
      </c>
      <c r="K41" s="179" t="s">
        <v>172</v>
      </c>
      <c r="L41" s="180">
        <v>291.35</v>
      </c>
      <c r="M41" s="183">
        <f>L41*0.88</f>
        <v>256.388</v>
      </c>
      <c r="N41" s="183">
        <f t="shared" si="3"/>
        <v>-5.91699999999997</v>
      </c>
      <c r="P41" s="161"/>
      <c r="Q41" s="164"/>
      <c r="R41" s="144"/>
      <c r="S41" s="44"/>
      <c r="T41" s="144"/>
      <c r="U41" s="144"/>
      <c r="V41" s="144"/>
    </row>
    <row r="42" ht="15" customHeight="1" spans="1:22">
      <c r="A42" s="41">
        <v>6</v>
      </c>
      <c r="B42" s="44" t="s">
        <v>23</v>
      </c>
      <c r="C42" s="144">
        <v>304.524</v>
      </c>
      <c r="D42" s="44" t="s">
        <v>157</v>
      </c>
      <c r="E42" s="44"/>
      <c r="F42" s="44"/>
      <c r="G42" s="144">
        <f t="shared" si="2"/>
        <v>304.524</v>
      </c>
      <c r="J42" s="178">
        <v>15</v>
      </c>
      <c r="K42" s="179" t="s">
        <v>173</v>
      </c>
      <c r="L42" s="180">
        <v>288.3355</v>
      </c>
      <c r="M42" s="183">
        <f>L42*0.9</f>
        <v>259.50195</v>
      </c>
      <c r="N42" s="183">
        <f t="shared" si="3"/>
        <v>3.11394999999999</v>
      </c>
      <c r="P42" s="161"/>
      <c r="Q42" s="164"/>
      <c r="R42" s="144"/>
      <c r="S42" s="44"/>
      <c r="T42" s="144"/>
      <c r="U42" s="144"/>
      <c r="V42" s="144"/>
    </row>
    <row r="43" ht="15" customHeight="1" spans="1:22">
      <c r="A43" s="41">
        <v>5</v>
      </c>
      <c r="B43" s="44" t="s">
        <v>9</v>
      </c>
      <c r="C43" s="144">
        <v>305.415</v>
      </c>
      <c r="D43" s="44" t="s">
        <v>157</v>
      </c>
      <c r="E43" s="44"/>
      <c r="F43" s="44"/>
      <c r="G43" s="144">
        <f t="shared" si="2"/>
        <v>305.415</v>
      </c>
      <c r="J43" s="178">
        <v>16</v>
      </c>
      <c r="K43" s="179" t="s">
        <v>174</v>
      </c>
      <c r="L43" s="180">
        <v>288.1125</v>
      </c>
      <c r="M43" s="183">
        <f>L43*0.88</f>
        <v>253.539</v>
      </c>
      <c r="N43" s="183">
        <f t="shared" si="3"/>
        <v>-5.96295000000001</v>
      </c>
      <c r="P43" s="161"/>
      <c r="Q43" s="164"/>
      <c r="R43" s="144"/>
      <c r="S43" s="44"/>
      <c r="T43" s="144"/>
      <c r="U43" s="144"/>
      <c r="V43" s="144"/>
    </row>
    <row r="44" ht="15" customHeight="1" spans="1:22">
      <c r="A44" s="41">
        <v>4</v>
      </c>
      <c r="B44" s="44" t="s">
        <v>15</v>
      </c>
      <c r="C44" s="144">
        <v>305.5635</v>
      </c>
      <c r="D44" s="44" t="s">
        <v>157</v>
      </c>
      <c r="E44" s="44"/>
      <c r="F44" s="44"/>
      <c r="G44" s="144">
        <f t="shared" si="2"/>
        <v>305.5635</v>
      </c>
      <c r="J44" s="178">
        <v>17</v>
      </c>
      <c r="K44" s="179" t="s">
        <v>175</v>
      </c>
      <c r="L44" s="180">
        <v>292.5</v>
      </c>
      <c r="M44" s="183">
        <f>L44*0.88</f>
        <v>257.4</v>
      </c>
      <c r="N44" s="183">
        <f t="shared" si="3"/>
        <v>3.86099999999996</v>
      </c>
      <c r="P44" s="161"/>
      <c r="Q44" s="164"/>
      <c r="R44" s="144"/>
      <c r="S44" s="44"/>
      <c r="T44" s="144"/>
      <c r="U44" s="144"/>
      <c r="V44" s="144"/>
    </row>
    <row r="45" ht="15" customHeight="1" spans="1:22">
      <c r="A45" s="41">
        <v>3</v>
      </c>
      <c r="B45" s="44" t="s">
        <v>19</v>
      </c>
      <c r="C45" s="144">
        <v>312.214</v>
      </c>
      <c r="D45" s="44" t="s">
        <v>157</v>
      </c>
      <c r="E45" s="44"/>
      <c r="F45" s="44"/>
      <c r="G45" s="144">
        <f t="shared" si="2"/>
        <v>312.214</v>
      </c>
      <c r="J45" s="178">
        <v>18</v>
      </c>
      <c r="K45" s="179" t="s">
        <v>176</v>
      </c>
      <c r="L45" s="180">
        <v>287.1</v>
      </c>
      <c r="M45" s="183">
        <f>L45*0.9</f>
        <v>258.39</v>
      </c>
      <c r="N45" s="183">
        <f t="shared" si="3"/>
        <v>0.990000000000066</v>
      </c>
      <c r="P45" s="161"/>
      <c r="Q45" s="164"/>
      <c r="R45" s="144"/>
      <c r="S45" s="44"/>
      <c r="T45" s="144"/>
      <c r="U45" s="144"/>
      <c r="V45" s="144"/>
    </row>
    <row r="46" ht="15" customHeight="1" spans="1:22">
      <c r="A46" s="41">
        <v>2</v>
      </c>
      <c r="B46" s="44" t="s">
        <v>6</v>
      </c>
      <c r="C46" s="144">
        <v>313.436</v>
      </c>
      <c r="D46" s="44" t="s">
        <v>157</v>
      </c>
      <c r="E46" s="44"/>
      <c r="F46" s="44"/>
      <c r="G46" s="144">
        <f t="shared" si="2"/>
        <v>313.436</v>
      </c>
      <c r="J46" s="178">
        <v>19</v>
      </c>
      <c r="K46" s="179" t="s">
        <v>177</v>
      </c>
      <c r="L46" s="180">
        <v>285.523</v>
      </c>
      <c r="M46" s="183">
        <f>L46*0.88</f>
        <v>251.26024</v>
      </c>
      <c r="N46" s="183">
        <f t="shared" si="3"/>
        <v>-7.12976000000003</v>
      </c>
      <c r="P46" s="161"/>
      <c r="Q46" s="164"/>
      <c r="R46" s="144"/>
      <c r="S46" s="44"/>
      <c r="T46" s="144"/>
      <c r="U46" s="144"/>
      <c r="V46" s="144"/>
    </row>
    <row r="47" ht="15" customHeight="1" spans="1:22">
      <c r="A47" s="41">
        <v>1</v>
      </c>
      <c r="B47" s="44" t="s">
        <v>11</v>
      </c>
      <c r="C47" s="144">
        <v>312.9711</v>
      </c>
      <c r="D47" s="44" t="s">
        <v>157</v>
      </c>
      <c r="E47" s="44"/>
      <c r="F47" s="44"/>
      <c r="G47" s="144">
        <f t="shared" si="2"/>
        <v>312.9711</v>
      </c>
      <c r="J47" s="178">
        <v>20</v>
      </c>
      <c r="K47" s="179" t="s">
        <v>178</v>
      </c>
      <c r="L47" s="180">
        <v>282.7935</v>
      </c>
      <c r="M47" s="183">
        <f>L47*0.88</f>
        <v>248.85828</v>
      </c>
      <c r="N47" s="183">
        <f t="shared" si="3"/>
        <v>-2.40196</v>
      </c>
      <c r="P47" s="161"/>
      <c r="Q47" s="164"/>
      <c r="R47" s="144"/>
      <c r="S47" s="44"/>
      <c r="T47" s="144"/>
      <c r="U47" s="144"/>
      <c r="V47" s="144"/>
    </row>
    <row r="48" ht="15" customHeight="1" spans="16:17">
      <c r="P48" s="162"/>
      <c r="Q48" s="162"/>
    </row>
    <row r="49" ht="15" customHeight="1"/>
    <row r="50" ht="15" customHeight="1" spans="1:11">
      <c r="A50" t="s">
        <v>179</v>
      </c>
      <c r="B50" s="173" t="s">
        <v>134</v>
      </c>
      <c r="C50" s="173" t="s">
        <v>136</v>
      </c>
      <c r="D50" s="151" t="s">
        <v>137</v>
      </c>
      <c r="E50" s="151" t="s">
        <v>139</v>
      </c>
      <c r="F50" s="151" t="s">
        <v>140</v>
      </c>
      <c r="G50" s="151" t="s">
        <v>36</v>
      </c>
      <c r="H50" s="151" t="s">
        <v>141</v>
      </c>
      <c r="I50" s="151" t="s">
        <v>142</v>
      </c>
      <c r="J50" s="181" t="s">
        <v>143</v>
      </c>
      <c r="K50" s="173" t="s">
        <v>144</v>
      </c>
    </row>
    <row r="51" ht="15" customHeight="1" spans="1:11">
      <c r="A51" s="53" t="s">
        <v>180</v>
      </c>
      <c r="B51" s="174">
        <v>55</v>
      </c>
      <c r="C51" s="174">
        <v>50</v>
      </c>
      <c r="D51" s="53" t="s">
        <v>181</v>
      </c>
      <c r="E51" s="53">
        <v>79</v>
      </c>
      <c r="F51" s="53" t="s">
        <v>181</v>
      </c>
      <c r="G51" s="53" t="s">
        <v>181</v>
      </c>
      <c r="H51" s="53">
        <v>95</v>
      </c>
      <c r="I51" s="53">
        <v>75</v>
      </c>
      <c r="J51" s="182">
        <v>7</v>
      </c>
      <c r="K51" s="174">
        <v>19</v>
      </c>
    </row>
    <row r="52" ht="15" customHeight="1" spans="1:3">
      <c r="A52" s="151"/>
      <c r="C52" s="44"/>
    </row>
    <row r="53" ht="15" customHeight="1" spans="1:3">
      <c r="A53" s="151"/>
      <c r="C53" s="44"/>
    </row>
    <row r="54" ht="15" customHeight="1" spans="1:3">
      <c r="A54" s="151"/>
      <c r="C54" s="44"/>
    </row>
    <row r="55" ht="15.4" spans="1:9">
      <c r="A55" s="151" t="s">
        <v>182</v>
      </c>
      <c r="B55" s="44" t="s">
        <v>1</v>
      </c>
      <c r="C55" s="44" t="s">
        <v>132</v>
      </c>
      <c r="D55" s="44" t="s">
        <v>183</v>
      </c>
      <c r="E55" s="44" t="s">
        <v>184</v>
      </c>
      <c r="F55" s="44" t="s">
        <v>185</v>
      </c>
      <c r="H55" s="44" t="s">
        <v>186</v>
      </c>
      <c r="I55" s="44" t="s">
        <v>187</v>
      </c>
    </row>
    <row r="56" ht="15.35" spans="1:9">
      <c r="A56" s="175">
        <v>1</v>
      </c>
      <c r="B56" s="44" t="s">
        <v>11</v>
      </c>
      <c r="C56" s="144">
        <v>313.59</v>
      </c>
      <c r="D56" s="44">
        <v>0.5</v>
      </c>
      <c r="E56" s="144">
        <v>313.09</v>
      </c>
      <c r="F56" s="177" t="s">
        <v>188</v>
      </c>
      <c r="H56" s="44">
        <v>0.9</v>
      </c>
      <c r="I56" s="144">
        <v>281.22399</v>
      </c>
    </row>
    <row r="57" ht="15.35" spans="1:9">
      <c r="A57" s="175">
        <v>2</v>
      </c>
      <c r="B57" s="44" t="s">
        <v>6</v>
      </c>
      <c r="C57" s="144">
        <v>313.436</v>
      </c>
      <c r="D57" s="44">
        <v>0</v>
      </c>
      <c r="E57" s="144">
        <v>313.436</v>
      </c>
      <c r="F57" s="144">
        <f t="shared" ref="F57:F75" si="5">E57-E56</f>
        <v>0.346000000000004</v>
      </c>
      <c r="H57" s="44">
        <v>0.88</v>
      </c>
      <c r="I57" s="144">
        <v>275.82368</v>
      </c>
    </row>
    <row r="58" ht="15.35" spans="1:9">
      <c r="A58" s="175">
        <v>3</v>
      </c>
      <c r="B58" s="44" t="s">
        <v>15</v>
      </c>
      <c r="C58" s="144">
        <v>308.65</v>
      </c>
      <c r="D58" s="44">
        <v>0</v>
      </c>
      <c r="E58" s="144">
        <v>308.65</v>
      </c>
      <c r="F58" s="144">
        <f t="shared" si="5"/>
        <v>-4.786</v>
      </c>
      <c r="H58" s="44">
        <v>0.88</v>
      </c>
      <c r="I58" s="144">
        <f>E58*H58</f>
        <v>271.612</v>
      </c>
    </row>
    <row r="59" ht="15.35" spans="1:9">
      <c r="A59" s="175">
        <v>4</v>
      </c>
      <c r="B59" s="44" t="s">
        <v>9</v>
      </c>
      <c r="C59" s="144">
        <v>305.415</v>
      </c>
      <c r="D59" s="44">
        <v>0.5</v>
      </c>
      <c r="E59" s="144">
        <v>304.915</v>
      </c>
      <c r="F59" s="144">
        <f t="shared" si="5"/>
        <v>-3.73499999999996</v>
      </c>
      <c r="H59" s="44">
        <v>0.92</v>
      </c>
      <c r="I59" s="144">
        <v>280.5218</v>
      </c>
    </row>
    <row r="60" ht="15.35" spans="1:9">
      <c r="A60" s="175">
        <v>5</v>
      </c>
      <c r="B60" s="44" t="s">
        <v>19</v>
      </c>
      <c r="C60" s="144">
        <v>312.214</v>
      </c>
      <c r="D60" s="44">
        <v>1</v>
      </c>
      <c r="E60" s="144">
        <v>311.214</v>
      </c>
      <c r="F60" s="144">
        <f t="shared" si="5"/>
        <v>6.29899999999998</v>
      </c>
      <c r="H60" s="44">
        <v>0.92</v>
      </c>
      <c r="I60" s="144">
        <v>286.31688</v>
      </c>
    </row>
    <row r="61" ht="13.85" spans="1:9">
      <c r="A61" s="165">
        <v>6</v>
      </c>
      <c r="B61" s="44" t="s">
        <v>23</v>
      </c>
      <c r="C61" s="144">
        <v>304.524</v>
      </c>
      <c r="D61" s="44">
        <v>0.5</v>
      </c>
      <c r="E61" s="144">
        <v>304.024</v>
      </c>
      <c r="F61" s="144">
        <f t="shared" si="5"/>
        <v>-7.19</v>
      </c>
      <c r="H61" s="44">
        <v>0.9</v>
      </c>
      <c r="I61" s="144">
        <v>273.6216</v>
      </c>
    </row>
    <row r="62" ht="13.85" spans="1:9">
      <c r="A62" s="165">
        <v>7</v>
      </c>
      <c r="B62" s="44" t="s">
        <v>35</v>
      </c>
      <c r="C62" s="144">
        <v>300.6344</v>
      </c>
      <c r="D62" s="44">
        <v>1</v>
      </c>
      <c r="E62" s="144">
        <v>299.6344</v>
      </c>
      <c r="F62" s="144">
        <f t="shared" si="5"/>
        <v>-4.38959999999997</v>
      </c>
      <c r="H62" s="44">
        <v>0.92</v>
      </c>
      <c r="I62" s="144">
        <v>275.663648</v>
      </c>
    </row>
    <row r="63" ht="13.85" spans="1:9">
      <c r="A63" s="165">
        <v>8</v>
      </c>
      <c r="B63" s="44" t="s">
        <v>60</v>
      </c>
      <c r="C63" s="144">
        <v>296.8</v>
      </c>
      <c r="D63" s="44">
        <v>1</v>
      </c>
      <c r="E63" s="144">
        <v>295.8</v>
      </c>
      <c r="F63" s="144">
        <f t="shared" si="5"/>
        <v>-3.83440000000002</v>
      </c>
      <c r="H63" s="44">
        <v>0.92</v>
      </c>
      <c r="I63" s="144">
        <v>272.136</v>
      </c>
    </row>
    <row r="64" ht="13.85" spans="1:9">
      <c r="A64" s="165">
        <v>9</v>
      </c>
      <c r="B64" s="44" t="s">
        <v>25</v>
      </c>
      <c r="C64" s="144">
        <v>299</v>
      </c>
      <c r="D64" s="44">
        <v>1</v>
      </c>
      <c r="E64" s="144">
        <v>298.25</v>
      </c>
      <c r="F64" s="144">
        <f t="shared" si="5"/>
        <v>2.44999999999999</v>
      </c>
      <c r="G64" s="53" t="s">
        <v>189</v>
      </c>
      <c r="H64" s="44">
        <v>0.92</v>
      </c>
      <c r="I64" s="144">
        <v>274.16</v>
      </c>
    </row>
    <row r="65" ht="13.85" spans="1:9">
      <c r="A65" s="165">
        <v>10</v>
      </c>
      <c r="B65" s="44" t="s">
        <v>28</v>
      </c>
      <c r="C65" s="144">
        <v>296.01</v>
      </c>
      <c r="D65" s="44">
        <v>0.5</v>
      </c>
      <c r="E65" s="144">
        <v>295.51</v>
      </c>
      <c r="F65" s="144">
        <f t="shared" si="5"/>
        <v>-2.74000000000001</v>
      </c>
      <c r="H65" s="44">
        <v>0.9</v>
      </c>
      <c r="I65" s="144">
        <v>265.959</v>
      </c>
    </row>
    <row r="66" ht="13.85" spans="1:9">
      <c r="A66" s="165">
        <v>11</v>
      </c>
      <c r="B66" s="44" t="s">
        <v>33</v>
      </c>
      <c r="C66" s="144">
        <v>293.832</v>
      </c>
      <c r="D66" s="44">
        <v>1</v>
      </c>
      <c r="E66" s="144">
        <v>292.832</v>
      </c>
      <c r="F66" s="144">
        <f t="shared" si="5"/>
        <v>-2.678</v>
      </c>
      <c r="H66" s="44">
        <v>0.92</v>
      </c>
      <c r="I66" s="144">
        <v>269.40544</v>
      </c>
    </row>
    <row r="67" ht="13.85" spans="1:9">
      <c r="A67" s="165">
        <v>12</v>
      </c>
      <c r="B67" s="44" t="s">
        <v>38</v>
      </c>
      <c r="C67" s="144">
        <v>292.941</v>
      </c>
      <c r="D67" s="44">
        <v>0</v>
      </c>
      <c r="E67" s="144">
        <v>292.941</v>
      </c>
      <c r="F67" s="144">
        <f t="shared" si="5"/>
        <v>0.10899999999998</v>
      </c>
      <c r="H67" s="44">
        <v>0.88</v>
      </c>
      <c r="I67" s="144">
        <v>257.78808</v>
      </c>
    </row>
    <row r="68" ht="13.85" spans="1:9">
      <c r="A68" s="165">
        <v>13</v>
      </c>
      <c r="B68" s="44" t="s">
        <v>50</v>
      </c>
      <c r="C68" s="144">
        <v>291.35</v>
      </c>
      <c r="D68" s="44">
        <v>0.5</v>
      </c>
      <c r="E68" s="144">
        <v>290.85</v>
      </c>
      <c r="F68" s="144">
        <f t="shared" si="5"/>
        <v>-2.09099999999995</v>
      </c>
      <c r="H68" s="44">
        <v>0.9</v>
      </c>
      <c r="I68" s="144">
        <v>261.765</v>
      </c>
    </row>
    <row r="69" ht="13.85" spans="1:9">
      <c r="A69" s="165">
        <v>14</v>
      </c>
      <c r="B69" s="44" t="s">
        <v>46</v>
      </c>
      <c r="C69" s="144">
        <v>291.45</v>
      </c>
      <c r="D69" s="44">
        <v>0.5</v>
      </c>
      <c r="E69" s="144">
        <v>290.95</v>
      </c>
      <c r="F69" s="144">
        <f t="shared" si="5"/>
        <v>0.0999999999999659</v>
      </c>
      <c r="H69" s="44">
        <v>0.9</v>
      </c>
      <c r="I69" s="144">
        <v>261.855</v>
      </c>
    </row>
    <row r="70" ht="13.85" spans="1:9">
      <c r="A70" s="165">
        <v>15</v>
      </c>
      <c r="B70" s="44" t="s">
        <v>49</v>
      </c>
      <c r="C70" s="144">
        <v>288.3355</v>
      </c>
      <c r="D70" s="44">
        <v>0</v>
      </c>
      <c r="E70" s="144">
        <v>288.3355</v>
      </c>
      <c r="F70" s="144">
        <f t="shared" si="5"/>
        <v>-2.61449999999996</v>
      </c>
      <c r="H70" s="44">
        <v>0.88</v>
      </c>
      <c r="I70" s="144">
        <v>253.73524</v>
      </c>
    </row>
    <row r="71" ht="13.85" spans="1:9">
      <c r="A71" s="165">
        <v>16</v>
      </c>
      <c r="B71" s="44" t="s">
        <v>56</v>
      </c>
      <c r="C71" s="144">
        <v>287.1</v>
      </c>
      <c r="D71" s="44">
        <v>0</v>
      </c>
      <c r="E71" s="144">
        <v>287.1</v>
      </c>
      <c r="F71" s="144">
        <f t="shared" si="5"/>
        <v>-1.2355</v>
      </c>
      <c r="H71" s="44">
        <v>0.9</v>
      </c>
      <c r="I71" s="144">
        <v>258.39</v>
      </c>
    </row>
    <row r="72" ht="13.85" spans="1:9">
      <c r="A72" s="165">
        <v>17</v>
      </c>
      <c r="B72" s="44" t="s">
        <v>44</v>
      </c>
      <c r="C72" s="144">
        <v>288.1125</v>
      </c>
      <c r="D72" s="44">
        <v>0</v>
      </c>
      <c r="E72" s="144">
        <v>288.1125</v>
      </c>
      <c r="F72" s="144">
        <f t="shared" si="5"/>
        <v>1.01249999999999</v>
      </c>
      <c r="H72" s="44">
        <v>0.88</v>
      </c>
      <c r="I72" s="144">
        <v>253.539</v>
      </c>
    </row>
    <row r="73" ht="13.85" spans="1:9">
      <c r="A73" s="165">
        <v>18</v>
      </c>
      <c r="B73" s="44" t="s">
        <v>40</v>
      </c>
      <c r="C73" s="144">
        <v>292.5</v>
      </c>
      <c r="D73" s="44">
        <v>0</v>
      </c>
      <c r="E73" s="144">
        <v>292.5</v>
      </c>
      <c r="F73" s="144">
        <f t="shared" si="5"/>
        <v>4.38749999999999</v>
      </c>
      <c r="H73" s="44">
        <v>0.88</v>
      </c>
      <c r="I73" s="144">
        <v>257.4</v>
      </c>
    </row>
    <row r="74" ht="13.85" spans="1:9">
      <c r="A74" s="165">
        <v>19</v>
      </c>
      <c r="B74" s="44" t="s">
        <v>54</v>
      </c>
      <c r="C74" s="144">
        <v>285.523</v>
      </c>
      <c r="D74" s="44">
        <v>1</v>
      </c>
      <c r="E74" s="144">
        <v>284.523</v>
      </c>
      <c r="F74" s="144">
        <f t="shared" si="5"/>
        <v>-7.97699999999998</v>
      </c>
      <c r="H74" s="44">
        <v>0.92</v>
      </c>
      <c r="I74" s="144">
        <v>261.76116</v>
      </c>
    </row>
    <row r="75" ht="13.85" spans="1:9">
      <c r="A75" s="165">
        <v>20</v>
      </c>
      <c r="B75" s="44" t="s">
        <v>58</v>
      </c>
      <c r="C75" s="144">
        <v>282.7935</v>
      </c>
      <c r="D75" s="44">
        <v>0</v>
      </c>
      <c r="E75" s="144">
        <v>282.7935</v>
      </c>
      <c r="F75" s="144">
        <f t="shared" si="5"/>
        <v>-1.72950000000003</v>
      </c>
      <c r="H75" s="44">
        <v>0.88</v>
      </c>
      <c r="I75" s="144">
        <v>248.85828</v>
      </c>
    </row>
    <row r="79" spans="10:10">
      <c r="J79" s="53" t="s">
        <v>190</v>
      </c>
    </row>
    <row r="81" spans="10:10">
      <c r="J81" s="53" t="s">
        <v>191</v>
      </c>
    </row>
    <row r="87" spans="9:13">
      <c r="I87" s="53" t="s">
        <v>155</v>
      </c>
      <c r="J87" s="53" t="s">
        <v>192</v>
      </c>
      <c r="K87" s="53" t="s">
        <v>193</v>
      </c>
      <c r="L87" s="53" t="s">
        <v>194</v>
      </c>
      <c r="M87" s="53" t="s">
        <v>195</v>
      </c>
    </row>
    <row r="88" spans="9:12">
      <c r="I88" s="53" t="s">
        <v>159</v>
      </c>
      <c r="J88" s="53">
        <v>2</v>
      </c>
      <c r="K88" s="53">
        <v>2.2</v>
      </c>
      <c r="L88" s="53" t="s">
        <v>196</v>
      </c>
    </row>
    <row r="89" spans="9:13">
      <c r="I89" s="53" t="s">
        <v>164</v>
      </c>
      <c r="J89" s="53">
        <v>7</v>
      </c>
      <c r="K89" s="53">
        <v>3</v>
      </c>
      <c r="L89" s="53">
        <v>1</v>
      </c>
      <c r="M89" s="53" t="s">
        <v>196</v>
      </c>
    </row>
    <row r="90" spans="9:12">
      <c r="I90" s="53" t="s">
        <v>168</v>
      </c>
      <c r="J90" s="53">
        <v>4</v>
      </c>
      <c r="K90" s="53">
        <v>2.5</v>
      </c>
      <c r="L90" s="53" t="s">
        <v>196</v>
      </c>
    </row>
    <row r="91" spans="9:12">
      <c r="I91" s="53" t="s">
        <v>170</v>
      </c>
      <c r="J91" s="53">
        <v>2</v>
      </c>
      <c r="K91" s="53">
        <v>2.2</v>
      </c>
      <c r="L91" s="53" t="s">
        <v>196</v>
      </c>
    </row>
    <row r="92" spans="9:12">
      <c r="I92" s="53" t="s">
        <v>173</v>
      </c>
      <c r="J92" s="53">
        <v>1</v>
      </c>
      <c r="K92" s="53">
        <v>2</v>
      </c>
      <c r="L92" s="53" t="s">
        <v>196</v>
      </c>
    </row>
    <row r="93" spans="9:13">
      <c r="I93" s="53" t="s">
        <v>176</v>
      </c>
      <c r="J93" s="53">
        <v>8</v>
      </c>
      <c r="K93" s="53">
        <v>3.1</v>
      </c>
      <c r="L93" s="53">
        <v>8</v>
      </c>
      <c r="M93" s="53" t="s">
        <v>197</v>
      </c>
    </row>
    <row r="94" spans="9:12">
      <c r="I94" s="53" t="s">
        <v>174</v>
      </c>
      <c r="J94" s="53">
        <v>5</v>
      </c>
      <c r="K94" s="53">
        <v>2.7</v>
      </c>
      <c r="L94" s="53" t="s">
        <v>196</v>
      </c>
    </row>
    <row r="95" spans="9:13">
      <c r="I95" s="53" t="s">
        <v>175</v>
      </c>
      <c r="J95" s="53" t="s">
        <v>198</v>
      </c>
      <c r="K95" s="53">
        <v>9.8</v>
      </c>
      <c r="L95" s="53" t="s">
        <v>188</v>
      </c>
      <c r="M95" s="53" t="s">
        <v>199</v>
      </c>
    </row>
    <row r="100" ht="13.9" spans="1:9">
      <c r="A100" s="42" t="s">
        <v>200</v>
      </c>
      <c r="B100" s="43" t="s">
        <v>0</v>
      </c>
      <c r="C100" s="43" t="s">
        <v>1</v>
      </c>
      <c r="D100" s="43" t="s">
        <v>132</v>
      </c>
      <c r="E100" s="43" t="s">
        <v>183</v>
      </c>
      <c r="F100" s="43" t="s">
        <v>201</v>
      </c>
      <c r="G100" s="43" t="s">
        <v>185</v>
      </c>
      <c r="H100" s="43" t="s">
        <v>202</v>
      </c>
      <c r="I100" s="43" t="s">
        <v>185</v>
      </c>
    </row>
    <row r="101" ht="13.85" spans="1:9">
      <c r="A101" s="42">
        <v>1</v>
      </c>
      <c r="B101" s="43">
        <v>55</v>
      </c>
      <c r="C101" s="43" t="s">
        <v>15</v>
      </c>
      <c r="D101" s="166">
        <v>308.65</v>
      </c>
      <c r="E101" s="43">
        <v>0</v>
      </c>
      <c r="F101" s="166">
        <f t="shared" ref="F101:F118" si="6">D101-E101</f>
        <v>308.65</v>
      </c>
      <c r="G101" s="166" t="s">
        <v>188</v>
      </c>
      <c r="H101" s="166">
        <f>F101*0.88</f>
        <v>271.612</v>
      </c>
      <c r="I101" s="166" t="s">
        <v>188</v>
      </c>
    </row>
    <row r="102" ht="13.85" spans="1:9">
      <c r="A102" s="42">
        <v>2</v>
      </c>
      <c r="B102" s="43">
        <v>16</v>
      </c>
      <c r="C102" s="43" t="s">
        <v>11</v>
      </c>
      <c r="D102" s="166">
        <v>313.59</v>
      </c>
      <c r="E102" s="43">
        <v>0.5</v>
      </c>
      <c r="F102" s="166">
        <f t="shared" si="6"/>
        <v>313.09</v>
      </c>
      <c r="G102" s="166">
        <f t="shared" ref="G102:G118" si="7">F102-F101</f>
        <v>4.44</v>
      </c>
      <c r="H102" s="166">
        <f>F102*0.9</f>
        <v>281.781</v>
      </c>
      <c r="I102" s="166">
        <f t="shared" ref="I102:I118" si="8">H102-H101</f>
        <v>10.169</v>
      </c>
    </row>
    <row r="103" ht="13.85" spans="1:9">
      <c r="A103" s="42">
        <v>3</v>
      </c>
      <c r="B103" s="43">
        <v>44</v>
      </c>
      <c r="C103" s="43" t="s">
        <v>19</v>
      </c>
      <c r="D103" s="166">
        <v>312.214</v>
      </c>
      <c r="E103" s="43">
        <v>1</v>
      </c>
      <c r="F103" s="166">
        <f t="shared" si="6"/>
        <v>311.214</v>
      </c>
      <c r="G103" s="166">
        <f t="shared" si="7"/>
        <v>-1.87599999999998</v>
      </c>
      <c r="H103" s="166">
        <f>F103*0.92</f>
        <v>286.31688</v>
      </c>
      <c r="I103" s="166">
        <f t="shared" si="8"/>
        <v>4.53588000000002</v>
      </c>
    </row>
    <row r="104" ht="13.85" spans="1:9">
      <c r="A104" s="42">
        <v>4</v>
      </c>
      <c r="B104" s="43">
        <v>14</v>
      </c>
      <c r="C104" s="43" t="s">
        <v>35</v>
      </c>
      <c r="D104" s="166">
        <v>300.6344</v>
      </c>
      <c r="E104" s="43">
        <v>1</v>
      </c>
      <c r="F104" s="166">
        <f t="shared" si="6"/>
        <v>299.6344</v>
      </c>
      <c r="G104" s="166">
        <f t="shared" si="7"/>
        <v>-11.5796</v>
      </c>
      <c r="H104" s="166">
        <f>F104*0.92</f>
        <v>275.663648</v>
      </c>
      <c r="I104" s="166">
        <f t="shared" si="8"/>
        <v>-10.653232</v>
      </c>
    </row>
    <row r="105" ht="13.85" spans="1:9">
      <c r="A105" s="42">
        <v>5</v>
      </c>
      <c r="B105" s="43">
        <v>10</v>
      </c>
      <c r="C105" s="43" t="s">
        <v>25</v>
      </c>
      <c r="D105" s="166">
        <v>299</v>
      </c>
      <c r="E105" s="43">
        <v>1</v>
      </c>
      <c r="F105" s="166">
        <f t="shared" si="6"/>
        <v>298</v>
      </c>
      <c r="G105" s="166">
        <f t="shared" si="7"/>
        <v>-1.63440000000003</v>
      </c>
      <c r="H105" s="166">
        <f>F105*0.92</f>
        <v>274.16</v>
      </c>
      <c r="I105" s="166">
        <f t="shared" si="8"/>
        <v>-1.503648</v>
      </c>
    </row>
    <row r="106" ht="13.85" spans="1:9">
      <c r="A106" s="42">
        <v>6</v>
      </c>
      <c r="B106" s="43">
        <v>1</v>
      </c>
      <c r="C106" s="43" t="s">
        <v>6</v>
      </c>
      <c r="D106" s="166">
        <v>313.436</v>
      </c>
      <c r="E106" s="43">
        <v>1</v>
      </c>
      <c r="F106" s="166">
        <f t="shared" si="6"/>
        <v>312.436</v>
      </c>
      <c r="G106" s="166">
        <f t="shared" si="7"/>
        <v>14.436</v>
      </c>
      <c r="H106" s="166">
        <f>F106</f>
        <v>312.436</v>
      </c>
      <c r="I106" s="166">
        <f t="shared" si="8"/>
        <v>38.276</v>
      </c>
    </row>
    <row r="107" ht="13.85" spans="1:9">
      <c r="A107" s="42">
        <v>7</v>
      </c>
      <c r="B107" s="43">
        <v>27</v>
      </c>
      <c r="C107" s="43" t="s">
        <v>60</v>
      </c>
      <c r="D107" s="166">
        <v>296.8</v>
      </c>
      <c r="E107" s="43">
        <v>1</v>
      </c>
      <c r="F107" s="166">
        <f t="shared" si="6"/>
        <v>295.8</v>
      </c>
      <c r="G107" s="166">
        <f t="shared" si="7"/>
        <v>-16.636</v>
      </c>
      <c r="H107" s="166">
        <f>F107*0.92</f>
        <v>272.136</v>
      </c>
      <c r="I107" s="166">
        <f t="shared" si="8"/>
        <v>-40.3</v>
      </c>
    </row>
    <row r="108" ht="13.85" spans="1:9">
      <c r="A108" s="42">
        <v>8</v>
      </c>
      <c r="B108" s="43">
        <v>18</v>
      </c>
      <c r="C108" s="43" t="s">
        <v>33</v>
      </c>
      <c r="D108" s="166">
        <v>293.832</v>
      </c>
      <c r="E108" s="43">
        <v>1</v>
      </c>
      <c r="F108" s="166">
        <f t="shared" si="6"/>
        <v>292.832</v>
      </c>
      <c r="G108" s="166">
        <f t="shared" si="7"/>
        <v>-2.96800000000002</v>
      </c>
      <c r="H108" s="166">
        <f>F108*0.92</f>
        <v>269.40544</v>
      </c>
      <c r="I108" s="166">
        <f t="shared" si="8"/>
        <v>-2.73056000000003</v>
      </c>
    </row>
    <row r="109" ht="13.85" spans="1:9">
      <c r="A109" s="42">
        <v>9</v>
      </c>
      <c r="B109" s="43">
        <v>63</v>
      </c>
      <c r="C109" s="43" t="s">
        <v>23</v>
      </c>
      <c r="D109" s="166">
        <v>304.524</v>
      </c>
      <c r="E109" s="43">
        <v>1</v>
      </c>
      <c r="F109" s="166">
        <f t="shared" si="6"/>
        <v>303.524</v>
      </c>
      <c r="G109" s="166">
        <f t="shared" si="7"/>
        <v>10.692</v>
      </c>
      <c r="H109" s="166">
        <f>F109</f>
        <v>303.524</v>
      </c>
      <c r="I109" s="166">
        <f t="shared" si="8"/>
        <v>34.11856</v>
      </c>
    </row>
    <row r="110" ht="13.85" spans="1:9">
      <c r="A110" s="42">
        <v>10</v>
      </c>
      <c r="B110" s="43">
        <v>4</v>
      </c>
      <c r="C110" s="43" t="s">
        <v>46</v>
      </c>
      <c r="D110" s="166">
        <v>288.3355</v>
      </c>
      <c r="E110" s="43">
        <v>1</v>
      </c>
      <c r="F110" s="166">
        <f t="shared" si="6"/>
        <v>287.3355</v>
      </c>
      <c r="G110" s="166">
        <f t="shared" si="7"/>
        <v>-16.1885</v>
      </c>
      <c r="H110" s="166">
        <f>F110*0.92</f>
        <v>264.34866</v>
      </c>
      <c r="I110" s="166">
        <f t="shared" si="8"/>
        <v>-39.1753399999999</v>
      </c>
    </row>
    <row r="111" ht="13.85" spans="1:9">
      <c r="A111" s="42">
        <v>11</v>
      </c>
      <c r="B111" s="43">
        <v>47</v>
      </c>
      <c r="C111" s="43" t="s">
        <v>54</v>
      </c>
      <c r="D111" s="166">
        <v>292.5</v>
      </c>
      <c r="E111" s="43">
        <v>1</v>
      </c>
      <c r="F111" s="166">
        <f t="shared" si="6"/>
        <v>291.5</v>
      </c>
      <c r="G111" s="166">
        <f t="shared" si="7"/>
        <v>4.16449999999998</v>
      </c>
      <c r="H111" s="166">
        <f>F111*0.92</f>
        <v>268.18</v>
      </c>
      <c r="I111" s="166">
        <f t="shared" si="8"/>
        <v>3.83133999999995</v>
      </c>
    </row>
    <row r="112" ht="13.85" spans="1:9">
      <c r="A112" s="42">
        <v>12</v>
      </c>
      <c r="B112" s="43">
        <v>22</v>
      </c>
      <c r="C112" s="43" t="s">
        <v>28</v>
      </c>
      <c r="D112" s="166">
        <v>296.01</v>
      </c>
      <c r="E112" s="43">
        <v>1</v>
      </c>
      <c r="F112" s="166">
        <f t="shared" si="6"/>
        <v>295.01</v>
      </c>
      <c r="G112" s="166">
        <f t="shared" si="7"/>
        <v>3.50999999999999</v>
      </c>
      <c r="H112" s="166">
        <f>F112</f>
        <v>295.01</v>
      </c>
      <c r="I112" s="166">
        <f t="shared" si="8"/>
        <v>26.83</v>
      </c>
    </row>
    <row r="113" ht="13.85" spans="1:9">
      <c r="A113" s="42">
        <v>13</v>
      </c>
      <c r="B113" s="43">
        <v>6</v>
      </c>
      <c r="C113" s="43" t="s">
        <v>58</v>
      </c>
      <c r="D113" s="166">
        <v>285.523</v>
      </c>
      <c r="E113" s="43">
        <v>1</v>
      </c>
      <c r="F113" s="166">
        <f t="shared" si="6"/>
        <v>284.523</v>
      </c>
      <c r="G113" s="166">
        <f t="shared" si="7"/>
        <v>-10.487</v>
      </c>
      <c r="H113" s="166">
        <f>F113*0.92</f>
        <v>261.76116</v>
      </c>
      <c r="I113" s="166">
        <f t="shared" si="8"/>
        <v>-33.24884</v>
      </c>
    </row>
    <row r="114" ht="13.85" spans="1:9">
      <c r="A114" s="42">
        <v>14</v>
      </c>
      <c r="B114" s="43">
        <v>31</v>
      </c>
      <c r="C114" s="43" t="s">
        <v>38</v>
      </c>
      <c r="D114" s="166">
        <v>292.941</v>
      </c>
      <c r="E114" s="43">
        <v>1</v>
      </c>
      <c r="F114" s="166">
        <f t="shared" si="6"/>
        <v>291.941</v>
      </c>
      <c r="G114" s="166">
        <f t="shared" si="7"/>
        <v>7.41799999999995</v>
      </c>
      <c r="H114" s="166">
        <f>F114</f>
        <v>291.941</v>
      </c>
      <c r="I114" s="166">
        <f t="shared" si="8"/>
        <v>30.17984</v>
      </c>
    </row>
    <row r="115" ht="13.85" spans="1:9">
      <c r="A115" s="42">
        <v>15</v>
      </c>
      <c r="B115" s="43">
        <v>3</v>
      </c>
      <c r="C115" s="43" t="s">
        <v>49</v>
      </c>
      <c r="D115" s="166">
        <v>291.35</v>
      </c>
      <c r="E115" s="43">
        <v>1</v>
      </c>
      <c r="F115" s="166">
        <f t="shared" si="6"/>
        <v>290.35</v>
      </c>
      <c r="G115" s="166">
        <f t="shared" si="7"/>
        <v>-1.59099999999995</v>
      </c>
      <c r="H115" s="166">
        <f>F115</f>
        <v>290.35</v>
      </c>
      <c r="I115" s="166">
        <f t="shared" si="8"/>
        <v>-1.59099999999995</v>
      </c>
    </row>
    <row r="116" ht="13.85" spans="1:9">
      <c r="A116" s="42">
        <v>16</v>
      </c>
      <c r="B116" s="43">
        <v>23</v>
      </c>
      <c r="C116" s="43" t="s">
        <v>56</v>
      </c>
      <c r="D116" s="166">
        <v>291.45</v>
      </c>
      <c r="E116" s="43">
        <v>1</v>
      </c>
      <c r="F116" s="166">
        <f t="shared" si="6"/>
        <v>290.45</v>
      </c>
      <c r="G116" s="166">
        <f t="shared" si="7"/>
        <v>0.0999999999999659</v>
      </c>
      <c r="H116" s="166">
        <f>F116</f>
        <v>290.45</v>
      </c>
      <c r="I116" s="166">
        <f t="shared" si="8"/>
        <v>0.0999999999999659</v>
      </c>
    </row>
    <row r="117" ht="13.85" spans="1:9">
      <c r="A117" s="42">
        <v>17</v>
      </c>
      <c r="B117" s="43">
        <v>24</v>
      </c>
      <c r="C117" s="43" t="s">
        <v>44</v>
      </c>
      <c r="D117" s="166">
        <v>287.1</v>
      </c>
      <c r="E117" s="43">
        <v>1</v>
      </c>
      <c r="F117" s="166">
        <f t="shared" si="6"/>
        <v>286.1</v>
      </c>
      <c r="G117" s="166">
        <f t="shared" si="7"/>
        <v>-4.34999999999997</v>
      </c>
      <c r="H117" s="166">
        <f>F117</f>
        <v>286.1</v>
      </c>
      <c r="I117" s="166">
        <f t="shared" si="8"/>
        <v>-4.34999999999997</v>
      </c>
    </row>
    <row r="118" ht="13.85" spans="1:9">
      <c r="A118" s="42">
        <v>18</v>
      </c>
      <c r="B118" s="43">
        <v>77</v>
      </c>
      <c r="C118" s="43" t="s">
        <v>40</v>
      </c>
      <c r="D118" s="166">
        <v>288.1125</v>
      </c>
      <c r="E118" s="43">
        <v>1</v>
      </c>
      <c r="F118" s="166">
        <f t="shared" si="6"/>
        <v>287.1125</v>
      </c>
      <c r="G118" s="166">
        <f t="shared" si="7"/>
        <v>1.01249999999999</v>
      </c>
      <c r="H118" s="166">
        <f>F118</f>
        <v>287.1125</v>
      </c>
      <c r="I118" s="166">
        <f t="shared" si="8"/>
        <v>1.01249999999999</v>
      </c>
    </row>
    <row r="119" ht="13.85" spans="1:9">
      <c r="A119" s="43" t="s">
        <v>203</v>
      </c>
      <c r="B119" s="43">
        <v>7</v>
      </c>
      <c r="C119" s="43" t="s">
        <v>50</v>
      </c>
      <c r="D119" s="166">
        <v>282.7935</v>
      </c>
      <c r="E119" s="43" t="s">
        <v>188</v>
      </c>
      <c r="F119" s="166" t="s">
        <v>188</v>
      </c>
      <c r="G119" s="166" t="s">
        <v>188</v>
      </c>
      <c r="H119" s="43" t="s">
        <v>188</v>
      </c>
      <c r="I119" s="166" t="s">
        <v>188</v>
      </c>
    </row>
    <row r="120" ht="13.9" spans="1:9">
      <c r="A120" s="42" t="s">
        <v>203</v>
      </c>
      <c r="B120" s="43">
        <v>11</v>
      </c>
      <c r="C120" s="43" t="s">
        <v>9</v>
      </c>
      <c r="D120" s="166">
        <v>305.415</v>
      </c>
      <c r="E120" s="43">
        <v>0.5</v>
      </c>
      <c r="F120" s="166" t="s">
        <v>188</v>
      </c>
      <c r="G120" s="166" t="s">
        <v>188</v>
      </c>
      <c r="H120" s="43" t="s">
        <v>188</v>
      </c>
      <c r="I120" s="166" t="s">
        <v>188</v>
      </c>
    </row>
    <row r="124" ht="13.85" spans="1:7">
      <c r="A124" s="42" t="s">
        <v>200</v>
      </c>
      <c r="B124" s="43" t="s">
        <v>0</v>
      </c>
      <c r="C124" s="43" t="s">
        <v>1</v>
      </c>
      <c r="D124" s="43" t="s">
        <v>132</v>
      </c>
      <c r="E124" s="43" t="s">
        <v>183</v>
      </c>
      <c r="F124" s="43" t="s">
        <v>204</v>
      </c>
      <c r="G124" s="43" t="s">
        <v>185</v>
      </c>
    </row>
    <row r="125" ht="13.85" spans="1:7">
      <c r="A125" s="42">
        <v>1</v>
      </c>
      <c r="B125" s="43">
        <v>16</v>
      </c>
      <c r="C125" s="43" t="s">
        <v>11</v>
      </c>
      <c r="D125" s="166">
        <v>313.59</v>
      </c>
      <c r="E125" s="43">
        <v>0</v>
      </c>
      <c r="F125" s="166">
        <f t="shared" ref="F125:F140" si="9">D125-E125</f>
        <v>313.59</v>
      </c>
      <c r="G125" s="43" t="s">
        <v>188</v>
      </c>
    </row>
    <row r="126" ht="13.85" spans="1:7">
      <c r="A126" s="42">
        <v>2</v>
      </c>
      <c r="B126" s="43">
        <v>1</v>
      </c>
      <c r="C126" s="43" t="s">
        <v>6</v>
      </c>
      <c r="D126" s="166">
        <v>313.436</v>
      </c>
      <c r="E126" s="43">
        <v>0.5</v>
      </c>
      <c r="F126" s="166">
        <f t="shared" si="9"/>
        <v>312.936</v>
      </c>
      <c r="G126" s="166">
        <f t="shared" ref="G126:G140" si="10">F126-F125</f>
        <v>-0.653999999999996</v>
      </c>
    </row>
    <row r="127" ht="13.85" spans="1:13">
      <c r="A127" s="42">
        <v>3</v>
      </c>
      <c r="B127" s="43">
        <v>14</v>
      </c>
      <c r="C127" s="43" t="s">
        <v>35</v>
      </c>
      <c r="D127" s="166">
        <v>300.6344</v>
      </c>
      <c r="E127" s="43">
        <v>1</v>
      </c>
      <c r="F127" s="166">
        <f t="shared" si="9"/>
        <v>299.6344</v>
      </c>
      <c r="G127" s="166">
        <f t="shared" si="10"/>
        <v>-13.3016</v>
      </c>
      <c r="I127" s="53" t="s">
        <v>155</v>
      </c>
      <c r="J127" s="53" t="s">
        <v>192</v>
      </c>
      <c r="K127" s="53" t="s">
        <v>205</v>
      </c>
      <c r="L127" s="53" t="s">
        <v>194</v>
      </c>
      <c r="M127" s="53" t="s">
        <v>193</v>
      </c>
    </row>
    <row r="128" ht="13.85" spans="1:13">
      <c r="A128" s="42">
        <v>4</v>
      </c>
      <c r="B128" s="43">
        <v>10</v>
      </c>
      <c r="C128" s="43" t="s">
        <v>25</v>
      </c>
      <c r="D128" s="166">
        <v>299</v>
      </c>
      <c r="E128" s="43">
        <v>0.5</v>
      </c>
      <c r="F128" s="166">
        <f t="shared" si="9"/>
        <v>298.5</v>
      </c>
      <c r="G128" s="166">
        <f t="shared" si="10"/>
        <v>-1.13440000000003</v>
      </c>
      <c r="I128" s="53" t="s">
        <v>165</v>
      </c>
      <c r="J128" s="53">
        <v>9</v>
      </c>
      <c r="K128" s="53" t="s">
        <v>206</v>
      </c>
      <c r="L128" s="53">
        <v>2</v>
      </c>
      <c r="M128" s="53">
        <v>2.2</v>
      </c>
    </row>
    <row r="129" ht="13.85" spans="1:13">
      <c r="A129" s="42">
        <v>5</v>
      </c>
      <c r="B129" s="43">
        <v>27</v>
      </c>
      <c r="C129" s="43" t="s">
        <v>60</v>
      </c>
      <c r="D129" s="166">
        <v>296.8</v>
      </c>
      <c r="E129" s="43">
        <v>0</v>
      </c>
      <c r="F129" s="166">
        <f t="shared" si="9"/>
        <v>296.8</v>
      </c>
      <c r="G129" s="166">
        <f t="shared" si="10"/>
        <v>-1.69999999999999</v>
      </c>
      <c r="I129" s="53" t="s">
        <v>166</v>
      </c>
      <c r="J129" s="53">
        <v>6</v>
      </c>
      <c r="K129" s="53" t="s">
        <v>207</v>
      </c>
      <c r="L129" s="53">
        <v>7</v>
      </c>
      <c r="M129" s="53">
        <v>2.9</v>
      </c>
    </row>
    <row r="130" ht="13.85" spans="1:13">
      <c r="A130" s="42">
        <v>6</v>
      </c>
      <c r="B130" s="43">
        <v>63</v>
      </c>
      <c r="C130" s="43" t="s">
        <v>23</v>
      </c>
      <c r="D130" s="166">
        <v>304.524</v>
      </c>
      <c r="E130" s="43">
        <v>1</v>
      </c>
      <c r="F130" s="166">
        <f t="shared" si="9"/>
        <v>303.524</v>
      </c>
      <c r="G130" s="166">
        <f t="shared" si="10"/>
        <v>6.72399999999999</v>
      </c>
      <c r="I130" s="53" t="s">
        <v>167</v>
      </c>
      <c r="J130" s="53">
        <v>1</v>
      </c>
      <c r="K130" s="53" t="s">
        <v>208</v>
      </c>
      <c r="L130" s="53">
        <v>5</v>
      </c>
      <c r="M130" s="53">
        <v>2.5</v>
      </c>
    </row>
    <row r="131" ht="13.85" spans="1:13">
      <c r="A131" s="42">
        <v>7</v>
      </c>
      <c r="B131" s="43">
        <v>18</v>
      </c>
      <c r="C131" s="43" t="s">
        <v>33</v>
      </c>
      <c r="D131" s="166">
        <v>293.832</v>
      </c>
      <c r="E131" s="43">
        <v>0.5</v>
      </c>
      <c r="F131" s="166">
        <f t="shared" si="9"/>
        <v>293.332</v>
      </c>
      <c r="G131" s="166">
        <f t="shared" si="10"/>
        <v>-10.192</v>
      </c>
      <c r="I131" s="53" t="s">
        <v>169</v>
      </c>
      <c r="J131" s="53">
        <v>4</v>
      </c>
      <c r="K131" s="53" t="s">
        <v>207</v>
      </c>
      <c r="L131" s="53">
        <v>8</v>
      </c>
      <c r="M131" s="53" t="s">
        <v>209</v>
      </c>
    </row>
    <row r="132" ht="13.85" spans="1:13">
      <c r="A132" s="42">
        <v>8</v>
      </c>
      <c r="B132" s="43">
        <v>4</v>
      </c>
      <c r="C132" s="43" t="s">
        <v>46</v>
      </c>
      <c r="D132" s="166">
        <v>288.3355</v>
      </c>
      <c r="E132" s="43">
        <v>1</v>
      </c>
      <c r="F132" s="166">
        <f t="shared" si="9"/>
        <v>287.3355</v>
      </c>
      <c r="G132" s="166">
        <f t="shared" si="10"/>
        <v>-5.99649999999997</v>
      </c>
      <c r="I132" s="53" t="s">
        <v>177</v>
      </c>
      <c r="J132" s="53">
        <v>5</v>
      </c>
      <c r="K132" s="53" t="s">
        <v>207</v>
      </c>
      <c r="L132" s="53">
        <v>2</v>
      </c>
      <c r="M132" s="53">
        <v>2.3</v>
      </c>
    </row>
    <row r="133" ht="13.85" spans="1:7">
      <c r="A133" s="42">
        <v>9</v>
      </c>
      <c r="B133" s="43">
        <v>47</v>
      </c>
      <c r="C133" s="43" t="s">
        <v>54</v>
      </c>
      <c r="D133" s="166">
        <v>292.5</v>
      </c>
      <c r="E133" s="43">
        <v>0.5</v>
      </c>
      <c r="F133" s="166">
        <f t="shared" si="9"/>
        <v>292</v>
      </c>
      <c r="G133" s="166">
        <f t="shared" si="10"/>
        <v>4.66449999999998</v>
      </c>
    </row>
    <row r="134" ht="13.85" spans="1:7">
      <c r="A134" s="42">
        <v>10</v>
      </c>
      <c r="B134" s="43">
        <v>22</v>
      </c>
      <c r="C134" s="43" t="s">
        <v>28</v>
      </c>
      <c r="D134" s="166">
        <v>296.01</v>
      </c>
      <c r="E134" s="43">
        <v>1</v>
      </c>
      <c r="F134" s="166">
        <f t="shared" si="9"/>
        <v>295.01</v>
      </c>
      <c r="G134" s="166">
        <f t="shared" si="10"/>
        <v>3.00999999999999</v>
      </c>
    </row>
    <row r="135" ht="13.85" spans="1:7">
      <c r="A135" s="42">
        <v>11</v>
      </c>
      <c r="B135" s="43">
        <v>31</v>
      </c>
      <c r="C135" s="43" t="s">
        <v>38</v>
      </c>
      <c r="D135" s="166">
        <v>292.941</v>
      </c>
      <c r="E135" s="43">
        <v>1</v>
      </c>
      <c r="F135" s="166">
        <f t="shared" si="9"/>
        <v>291.941</v>
      </c>
      <c r="G135" s="166">
        <f t="shared" si="10"/>
        <v>-3.06900000000002</v>
      </c>
    </row>
    <row r="136" ht="13.85" spans="1:7">
      <c r="A136" s="42">
        <v>12</v>
      </c>
      <c r="B136" s="43">
        <v>3</v>
      </c>
      <c r="C136" s="43" t="s">
        <v>49</v>
      </c>
      <c r="D136" s="166">
        <v>291.35</v>
      </c>
      <c r="E136" s="43">
        <v>1</v>
      </c>
      <c r="F136" s="166">
        <f t="shared" si="9"/>
        <v>290.35</v>
      </c>
      <c r="G136" s="166">
        <f t="shared" si="10"/>
        <v>-1.59099999999995</v>
      </c>
    </row>
    <row r="137" ht="13.85" spans="1:7">
      <c r="A137" s="42">
        <v>13</v>
      </c>
      <c r="B137" s="43">
        <v>23</v>
      </c>
      <c r="C137" s="43" t="s">
        <v>56</v>
      </c>
      <c r="D137" s="166">
        <v>291.45</v>
      </c>
      <c r="E137" s="43">
        <v>1</v>
      </c>
      <c r="F137" s="166">
        <f t="shared" si="9"/>
        <v>290.45</v>
      </c>
      <c r="G137" s="166">
        <f t="shared" si="10"/>
        <v>0.0999999999999659</v>
      </c>
    </row>
    <row r="138" ht="13.85" spans="1:7">
      <c r="A138" s="42">
        <v>14</v>
      </c>
      <c r="B138" s="43">
        <v>6</v>
      </c>
      <c r="C138" s="43" t="s">
        <v>58</v>
      </c>
      <c r="D138" s="166">
        <v>285.523</v>
      </c>
      <c r="E138" s="43">
        <v>1</v>
      </c>
      <c r="F138" s="166">
        <f t="shared" si="9"/>
        <v>284.523</v>
      </c>
      <c r="G138" s="166">
        <f t="shared" si="10"/>
        <v>-5.92699999999996</v>
      </c>
    </row>
    <row r="139" ht="13.85" spans="1:7">
      <c r="A139" s="42">
        <v>15</v>
      </c>
      <c r="B139" s="43">
        <v>24</v>
      </c>
      <c r="C139" s="43" t="s">
        <v>44</v>
      </c>
      <c r="D139" s="166">
        <v>287.1</v>
      </c>
      <c r="E139" s="43">
        <v>1</v>
      </c>
      <c r="F139" s="166">
        <f t="shared" si="9"/>
        <v>286.1</v>
      </c>
      <c r="G139" s="166">
        <f t="shared" si="10"/>
        <v>1.577</v>
      </c>
    </row>
    <row r="140" ht="13.85" spans="1:7">
      <c r="A140" s="42">
        <v>16</v>
      </c>
      <c r="B140" s="43">
        <v>77</v>
      </c>
      <c r="C140" s="43" t="s">
        <v>40</v>
      </c>
      <c r="D140" s="166">
        <v>288.1125</v>
      </c>
      <c r="E140" s="43">
        <v>1</v>
      </c>
      <c r="F140" s="166">
        <f t="shared" si="9"/>
        <v>287.1125</v>
      </c>
      <c r="G140" s="166">
        <f t="shared" si="10"/>
        <v>1.01249999999999</v>
      </c>
    </row>
    <row r="141" ht="13.85" spans="1:7">
      <c r="A141" s="43" t="s">
        <v>203</v>
      </c>
      <c r="B141" s="43">
        <v>7</v>
      </c>
      <c r="C141" s="43" t="s">
        <v>50</v>
      </c>
      <c r="D141" s="166">
        <v>282.7935</v>
      </c>
      <c r="E141" s="43" t="s">
        <v>188</v>
      </c>
      <c r="F141" s="43"/>
      <c r="G141" s="43"/>
    </row>
    <row r="142" ht="13.9" spans="1:7">
      <c r="A142" s="42" t="s">
        <v>203</v>
      </c>
      <c r="B142" s="43">
        <v>11</v>
      </c>
      <c r="C142" s="43" t="s">
        <v>9</v>
      </c>
      <c r="D142" s="166">
        <v>305.415</v>
      </c>
      <c r="E142" s="43">
        <v>0.5</v>
      </c>
      <c r="F142" s="43"/>
      <c r="G142" s="43"/>
    </row>
    <row r="143" ht="13.9" spans="1:7">
      <c r="A143" s="42" t="s">
        <v>203</v>
      </c>
      <c r="B143" s="43">
        <v>55</v>
      </c>
      <c r="C143" s="43" t="s">
        <v>15</v>
      </c>
      <c r="D143" s="166">
        <v>308.65</v>
      </c>
      <c r="E143" s="43">
        <v>1</v>
      </c>
      <c r="F143" s="166"/>
      <c r="G143" s="166"/>
    </row>
    <row r="144" ht="13.9" spans="1:7">
      <c r="A144" s="42" t="s">
        <v>203</v>
      </c>
      <c r="B144" s="43">
        <v>44</v>
      </c>
      <c r="C144" s="43" t="s">
        <v>19</v>
      </c>
      <c r="D144" s="166">
        <v>312.214</v>
      </c>
      <c r="E144" s="43">
        <v>0.5</v>
      </c>
      <c r="F144" s="166"/>
      <c r="G144" s="166"/>
    </row>
    <row r="148" ht="13.85" spans="1:3">
      <c r="A148" s="42"/>
      <c r="B148" s="43"/>
      <c r="C148" s="43"/>
    </row>
    <row r="149" ht="13.85" spans="1:3">
      <c r="A149" s="42"/>
      <c r="B149" s="43"/>
      <c r="C149" s="43"/>
    </row>
    <row r="150" ht="13.85" spans="1:3">
      <c r="A150" s="42"/>
      <c r="B150" s="43"/>
      <c r="C150" s="43"/>
    </row>
    <row r="151" ht="13.85" spans="1:3">
      <c r="A151" s="42"/>
      <c r="B151" s="43"/>
      <c r="C151" s="43"/>
    </row>
    <row r="152" ht="13.85" spans="1:3">
      <c r="A152" s="42"/>
      <c r="B152" s="43"/>
      <c r="C152" s="43"/>
    </row>
    <row r="153" ht="13.85" spans="1:3">
      <c r="A153" s="42"/>
      <c r="B153" s="43"/>
      <c r="C153" s="43"/>
    </row>
    <row r="154" ht="13.85" spans="1:3">
      <c r="A154" s="42"/>
      <c r="B154" s="43"/>
      <c r="C154" s="43"/>
    </row>
    <row r="155" ht="13.85" spans="1:3">
      <c r="A155" s="42"/>
      <c r="B155" s="43"/>
      <c r="C155" s="43"/>
    </row>
    <row r="156" ht="13.85" spans="1:3">
      <c r="A156" s="42"/>
      <c r="B156" s="43"/>
      <c r="C156" s="43"/>
    </row>
    <row r="157" ht="13.85" spans="1:3">
      <c r="A157" s="42"/>
      <c r="B157" s="43"/>
      <c r="C157" s="43"/>
    </row>
    <row r="158" ht="13.85" spans="1:3">
      <c r="A158" s="42"/>
      <c r="B158" s="43"/>
      <c r="C158" s="43"/>
    </row>
    <row r="159" ht="13.85" spans="1:3">
      <c r="A159" s="42"/>
      <c r="B159" s="43"/>
      <c r="C159" s="43"/>
    </row>
    <row r="160" ht="13.85" spans="1:3">
      <c r="A160" s="42"/>
      <c r="B160" s="43"/>
      <c r="C160" s="43"/>
    </row>
    <row r="161" ht="13.85" spans="1:3">
      <c r="A161" s="42"/>
      <c r="B161" s="43"/>
      <c r="C161" s="43"/>
    </row>
    <row r="162" ht="13.85" spans="1:3">
      <c r="A162" s="42"/>
      <c r="B162" s="43"/>
      <c r="C162" s="43"/>
    </row>
    <row r="163" ht="13.85" spans="1:3">
      <c r="A163" s="42"/>
      <c r="B163" s="43"/>
      <c r="C163" s="43"/>
    </row>
    <row r="164" ht="13.85" spans="1:3">
      <c r="A164" s="42"/>
      <c r="B164" s="43"/>
      <c r="C164" s="43"/>
    </row>
    <row r="165" ht="13.85" spans="1:3">
      <c r="A165" s="43"/>
      <c r="B165" s="43"/>
      <c r="C165" s="43"/>
    </row>
    <row r="166" ht="13.85" spans="1:3">
      <c r="A166" s="42"/>
      <c r="B166" s="43"/>
      <c r="C166" s="43"/>
    </row>
    <row r="167" ht="13.85" spans="1:3">
      <c r="A167" s="42"/>
      <c r="B167" s="43"/>
      <c r="C167" s="43"/>
    </row>
    <row r="168" ht="13.85" spans="1:3">
      <c r="A168" s="42"/>
      <c r="B168" s="43"/>
      <c r="C168" s="4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6"/>
  <sheetViews>
    <sheetView zoomScale="115" zoomScaleNormal="115" topLeftCell="A175" workbookViewId="0">
      <selection activeCell="A1" sqref="A1"/>
    </sheetView>
  </sheetViews>
  <sheetFormatPr defaultColWidth="10.5929203539823" defaultRowHeight="13.1"/>
  <cols>
    <col min="1" max="4" width="10.5929203539823" style="53"/>
    <col min="5" max="5" width="10.7433628318584" style="53"/>
    <col min="6" max="6" width="12.3362831858407" style="53" customWidth="1"/>
    <col min="7" max="7" width="11.4690265486726" style="53"/>
    <col min="8" max="8" width="10.5929203539823" style="53"/>
    <col min="9" max="9" width="12.6283185840708" style="53"/>
    <col min="10" max="10" width="11.6106194690265" style="53" customWidth="1"/>
    <col min="11" max="12" width="10.5929203539823" style="53"/>
    <col min="13" max="13" width="13.929203539823" style="53" customWidth="1"/>
    <col min="14" max="14" width="15.3805309734513" style="53" customWidth="1"/>
    <col min="15" max="15" width="15.8141592920354" style="53" customWidth="1"/>
    <col min="16" max="16" width="20.4690265486726" style="53" customWidth="1"/>
    <col min="17" max="18" width="10.5929203539823" style="53"/>
    <col min="19" max="19" width="11.6106194690265" style="53" customWidth="1"/>
    <col min="20" max="21" width="10.5929203539823" style="53"/>
    <col min="22" max="22" width="11.4690265486726" style="53"/>
    <col min="23" max="26" width="10.5929203539823" style="53"/>
  </cols>
  <sheetData>
    <row r="1" ht="15" customHeight="1" spans="1:17">
      <c r="A1" s="53" t="s">
        <v>179</v>
      </c>
      <c r="B1" s="53" t="s">
        <v>210</v>
      </c>
      <c r="C1" s="53" t="s">
        <v>211</v>
      </c>
      <c r="D1" s="53" t="s">
        <v>212</v>
      </c>
      <c r="E1" s="44" t="s">
        <v>128</v>
      </c>
      <c r="F1" s="53" t="s">
        <v>213</v>
      </c>
      <c r="G1" s="51" t="s">
        <v>214</v>
      </c>
      <c r="H1" s="44" t="s">
        <v>215</v>
      </c>
      <c r="I1" s="44" t="s">
        <v>1</v>
      </c>
      <c r="J1" s="44" t="s">
        <v>3</v>
      </c>
      <c r="K1" s="44" t="s">
        <v>128</v>
      </c>
      <c r="L1" s="44" t="s">
        <v>130</v>
      </c>
      <c r="M1" s="44"/>
      <c r="N1" s="50" t="s">
        <v>216</v>
      </c>
      <c r="O1" s="44" t="s">
        <v>1</v>
      </c>
      <c r="P1" s="44" t="s">
        <v>217</v>
      </c>
      <c r="Q1" s="44" t="s">
        <v>218</v>
      </c>
    </row>
    <row r="2" ht="15" customHeight="1" spans="1:17">
      <c r="A2" s="91" t="s">
        <v>219</v>
      </c>
      <c r="B2" s="44">
        <v>95</v>
      </c>
      <c r="C2" s="44">
        <v>100</v>
      </c>
      <c r="D2" s="44">
        <v>99</v>
      </c>
      <c r="E2" s="145">
        <f>$B2*$B15+$C2*$C15+$D2*$D15</f>
        <v>311.9</v>
      </c>
      <c r="F2" s="44">
        <v>96</v>
      </c>
      <c r="G2" s="44">
        <f ca="1" t="shared" ref="G2:G11" si="0">RANDBETWEEN(1,100)</f>
        <v>59</v>
      </c>
      <c r="H2" s="44">
        <v>1</v>
      </c>
      <c r="I2" s="44" t="s">
        <v>6</v>
      </c>
      <c r="J2" s="44">
        <v>100.5</v>
      </c>
      <c r="K2" s="44">
        <v>311.9</v>
      </c>
      <c r="L2" s="147">
        <f t="shared" ref="L2:L21" si="1">J2*K2/100</f>
        <v>313.4595</v>
      </c>
      <c r="M2" s="156"/>
      <c r="N2" s="41">
        <v>1</v>
      </c>
      <c r="O2" s="44" t="s">
        <v>6</v>
      </c>
      <c r="P2" s="157">
        <v>79</v>
      </c>
      <c r="Q2" s="44" t="s">
        <v>220</v>
      </c>
    </row>
    <row r="3" ht="15" customHeight="1" spans="1:17">
      <c r="A3" s="91" t="s">
        <v>221</v>
      </c>
      <c r="B3" s="44">
        <v>98</v>
      </c>
      <c r="C3" s="44">
        <v>97</v>
      </c>
      <c r="D3" s="44">
        <v>99</v>
      </c>
      <c r="E3" s="145">
        <f>$B3*$B15+$C3*$C15+$D3*$D15</f>
        <v>311.66</v>
      </c>
      <c r="F3" s="44">
        <v>95</v>
      </c>
      <c r="G3" s="44">
        <f ca="1" t="shared" si="0"/>
        <v>69</v>
      </c>
      <c r="H3" s="44">
        <v>2</v>
      </c>
      <c r="I3" s="44" t="s">
        <v>11</v>
      </c>
      <c r="J3" s="44">
        <v>100.4</v>
      </c>
      <c r="K3" s="44">
        <v>311.66</v>
      </c>
      <c r="L3" s="147">
        <f t="shared" si="1"/>
        <v>312.90664</v>
      </c>
      <c r="M3" s="156"/>
      <c r="N3" s="41">
        <v>2</v>
      </c>
      <c r="O3" s="44" t="s">
        <v>11</v>
      </c>
      <c r="P3" s="157">
        <v>79</v>
      </c>
      <c r="Q3" s="44" t="s">
        <v>220</v>
      </c>
    </row>
    <row r="4" ht="15" customHeight="1" spans="1:17">
      <c r="A4" s="91" t="s">
        <v>222</v>
      </c>
      <c r="B4" s="44">
        <v>99</v>
      </c>
      <c r="C4" s="44">
        <v>94</v>
      </c>
      <c r="D4" s="44">
        <v>100</v>
      </c>
      <c r="E4" s="145">
        <f>$B4*$B15+$C4*$C15+$D4*$D15</f>
        <v>310.52</v>
      </c>
      <c r="F4" s="44">
        <v>97</v>
      </c>
      <c r="G4" s="44">
        <f ca="1" t="shared" si="0"/>
        <v>9</v>
      </c>
      <c r="H4" s="44">
        <v>3</v>
      </c>
      <c r="I4" s="44" t="s">
        <v>19</v>
      </c>
      <c r="J4" s="44">
        <v>100.4</v>
      </c>
      <c r="K4" s="44">
        <v>310.52</v>
      </c>
      <c r="L4" s="147">
        <f t="shared" si="1"/>
        <v>311.76208</v>
      </c>
      <c r="M4" s="156"/>
      <c r="N4" s="41">
        <v>3</v>
      </c>
      <c r="O4" s="44" t="s">
        <v>19</v>
      </c>
      <c r="P4" s="157">
        <v>88</v>
      </c>
      <c r="Q4" s="44" t="s">
        <v>223</v>
      </c>
    </row>
    <row r="5" ht="15" customHeight="1" spans="1:17">
      <c r="A5" s="91" t="s">
        <v>224</v>
      </c>
      <c r="B5" s="44">
        <v>94</v>
      </c>
      <c r="C5" s="44">
        <v>92</v>
      </c>
      <c r="D5" s="44">
        <v>99</v>
      </c>
      <c r="E5" s="145">
        <f>$B5*$B15+$C5*$C15+$D5*$D15</f>
        <v>302.26</v>
      </c>
      <c r="F5" s="44">
        <v>96</v>
      </c>
      <c r="G5" s="44">
        <f ca="1" t="shared" si="0"/>
        <v>92</v>
      </c>
      <c r="H5" s="44">
        <v>4</v>
      </c>
      <c r="I5" s="44" t="s">
        <v>9</v>
      </c>
      <c r="J5" s="44">
        <v>99.8</v>
      </c>
      <c r="K5" s="44">
        <v>311.9</v>
      </c>
      <c r="L5" s="147">
        <f t="shared" si="1"/>
        <v>311.2762</v>
      </c>
      <c r="M5" s="156"/>
      <c r="N5" s="41">
        <v>4</v>
      </c>
      <c r="O5" s="44" t="s">
        <v>9</v>
      </c>
      <c r="P5" s="157">
        <v>84</v>
      </c>
      <c r="Q5" s="44" t="s">
        <v>223</v>
      </c>
    </row>
    <row r="6" ht="15" customHeight="1" spans="1:17">
      <c r="A6" s="91" t="s">
        <v>225</v>
      </c>
      <c r="B6" s="44">
        <v>93</v>
      </c>
      <c r="C6" s="44">
        <v>90</v>
      </c>
      <c r="D6" s="44">
        <v>100</v>
      </c>
      <c r="E6" s="145">
        <f>$B6*$B15+$C6*$C15+$D6*$D15</f>
        <v>300.2</v>
      </c>
      <c r="F6" s="44">
        <v>97</v>
      </c>
      <c r="G6" s="44">
        <f ca="1" t="shared" si="0"/>
        <v>69</v>
      </c>
      <c r="H6" s="44">
        <v>5</v>
      </c>
      <c r="I6" s="44" t="s">
        <v>15</v>
      </c>
      <c r="J6" s="44">
        <v>99.8</v>
      </c>
      <c r="K6" s="44">
        <v>311.66</v>
      </c>
      <c r="L6" s="147">
        <f t="shared" si="1"/>
        <v>311.03668</v>
      </c>
      <c r="M6" s="156"/>
      <c r="N6" s="41">
        <v>5</v>
      </c>
      <c r="O6" s="44" t="s">
        <v>15</v>
      </c>
      <c r="P6" s="157">
        <v>84</v>
      </c>
      <c r="Q6" s="44" t="s">
        <v>223</v>
      </c>
    </row>
    <row r="7" ht="15" customHeight="1" spans="1:19">
      <c r="A7" s="92" t="s">
        <v>36</v>
      </c>
      <c r="B7" s="44">
        <v>93</v>
      </c>
      <c r="C7" s="44">
        <v>92</v>
      </c>
      <c r="D7" s="44">
        <v>97</v>
      </c>
      <c r="E7" s="145">
        <f>B7*B15+C7*C15+D7*D15</f>
        <v>299.06</v>
      </c>
      <c r="F7" s="44">
        <v>97</v>
      </c>
      <c r="G7" s="44">
        <f ca="1" t="shared" si="0"/>
        <v>62</v>
      </c>
      <c r="H7" s="44">
        <v>6</v>
      </c>
      <c r="I7" s="44" t="s">
        <v>23</v>
      </c>
      <c r="J7" s="44">
        <v>99.9</v>
      </c>
      <c r="K7" s="44">
        <v>310.52</v>
      </c>
      <c r="L7" s="147">
        <f t="shared" si="1"/>
        <v>310.20948</v>
      </c>
      <c r="M7" s="156"/>
      <c r="N7" s="158">
        <v>6</v>
      </c>
      <c r="O7" s="159" t="s">
        <v>23</v>
      </c>
      <c r="P7" s="160" t="s">
        <v>226</v>
      </c>
      <c r="Q7" s="159" t="s">
        <v>227</v>
      </c>
      <c r="R7" s="163"/>
      <c r="S7" s="163"/>
    </row>
    <row r="8" ht="15" customHeight="1" spans="1:17">
      <c r="A8" s="142" t="s">
        <v>228</v>
      </c>
      <c r="B8" s="59">
        <v>90</v>
      </c>
      <c r="C8" s="59">
        <v>90</v>
      </c>
      <c r="D8" s="59">
        <v>99</v>
      </c>
      <c r="E8" s="146">
        <f>$B8*$B15+$C8*$C15+$D8*$D15</f>
        <v>296.1</v>
      </c>
      <c r="F8" s="59">
        <v>95</v>
      </c>
      <c r="G8" s="59">
        <f ca="1" t="shared" si="0"/>
        <v>28</v>
      </c>
      <c r="H8" s="44">
        <v>7</v>
      </c>
      <c r="I8" s="44" t="s">
        <v>25</v>
      </c>
      <c r="J8" s="44">
        <v>100.1</v>
      </c>
      <c r="K8" s="44">
        <v>302.26</v>
      </c>
      <c r="L8" s="147">
        <f t="shared" si="1"/>
        <v>302.56226</v>
      </c>
      <c r="M8" s="156"/>
      <c r="N8" s="41">
        <v>7</v>
      </c>
      <c r="O8" s="44" t="s">
        <v>35</v>
      </c>
      <c r="P8" s="157" t="s">
        <v>229</v>
      </c>
      <c r="Q8" s="44" t="s">
        <v>230</v>
      </c>
    </row>
    <row r="9" ht="15" customHeight="1" spans="1:17">
      <c r="A9" s="91" t="s">
        <v>231</v>
      </c>
      <c r="B9" s="44">
        <v>88</v>
      </c>
      <c r="C9" s="44">
        <v>91</v>
      </c>
      <c r="D9" s="44">
        <v>99</v>
      </c>
      <c r="E9" s="145">
        <f>$B9*$B15+$C9*$C15+$D9*$D15</f>
        <v>295.18</v>
      </c>
      <c r="F9" s="44">
        <v>96</v>
      </c>
      <c r="G9" s="44">
        <f ca="1" t="shared" si="0"/>
        <v>30</v>
      </c>
      <c r="H9" s="44">
        <v>8</v>
      </c>
      <c r="I9" s="44" t="s">
        <v>28</v>
      </c>
      <c r="J9" s="44">
        <v>99.75</v>
      </c>
      <c r="K9" s="44">
        <v>302.26</v>
      </c>
      <c r="L9" s="147">
        <f t="shared" si="1"/>
        <v>301.50435</v>
      </c>
      <c r="M9" s="156"/>
      <c r="N9" s="41">
        <v>8</v>
      </c>
      <c r="O9" s="44" t="s">
        <v>25</v>
      </c>
      <c r="P9" s="157">
        <v>87</v>
      </c>
      <c r="Q9" s="44" t="s">
        <v>223</v>
      </c>
    </row>
    <row r="10" ht="15" customHeight="1" spans="1:17">
      <c r="A10" s="91" t="s">
        <v>232</v>
      </c>
      <c r="B10" s="44">
        <v>91</v>
      </c>
      <c r="C10" s="44">
        <v>87</v>
      </c>
      <c r="D10" s="44">
        <v>100</v>
      </c>
      <c r="E10" s="145">
        <f>$B10*$B15+$C10*$C15+$D10*$D15</f>
        <v>294.96</v>
      </c>
      <c r="F10" s="44">
        <v>96</v>
      </c>
      <c r="G10" s="44">
        <f ca="1" t="shared" si="0"/>
        <v>86</v>
      </c>
      <c r="H10" s="44">
        <v>9</v>
      </c>
      <c r="I10" s="44" t="s">
        <v>30</v>
      </c>
      <c r="J10" s="44">
        <v>100.3</v>
      </c>
      <c r="K10" s="44">
        <v>300.2</v>
      </c>
      <c r="L10" s="147">
        <f t="shared" si="1"/>
        <v>301.1006</v>
      </c>
      <c r="M10" s="156"/>
      <c r="N10" s="41">
        <v>9</v>
      </c>
      <c r="O10" s="44" t="s">
        <v>30</v>
      </c>
      <c r="P10" s="157" t="s">
        <v>226</v>
      </c>
      <c r="Q10" s="44" t="s">
        <v>233</v>
      </c>
    </row>
    <row r="11" ht="15" customHeight="1" spans="1:18">
      <c r="A11" s="91" t="s">
        <v>234</v>
      </c>
      <c r="B11" s="44">
        <v>88</v>
      </c>
      <c r="C11" s="44">
        <v>86</v>
      </c>
      <c r="D11" s="44">
        <v>100</v>
      </c>
      <c r="E11" s="145">
        <f>$B11*$B15+$C11*$C15+$D11*$D15</f>
        <v>290.88</v>
      </c>
      <c r="F11" s="44">
        <v>95</v>
      </c>
      <c r="G11" s="44">
        <f ca="1" t="shared" si="0"/>
        <v>68</v>
      </c>
      <c r="H11" s="44">
        <v>10</v>
      </c>
      <c r="I11" s="44" t="s">
        <v>35</v>
      </c>
      <c r="J11" s="44">
        <v>100.5</v>
      </c>
      <c r="K11" s="44">
        <v>299.06</v>
      </c>
      <c r="L11" s="147">
        <f t="shared" si="1"/>
        <v>300.5553</v>
      </c>
      <c r="M11" s="156"/>
      <c r="N11" s="158">
        <v>10</v>
      </c>
      <c r="O11" s="159" t="s">
        <v>28</v>
      </c>
      <c r="P11" s="160">
        <v>70</v>
      </c>
      <c r="Q11" s="159" t="s">
        <v>223</v>
      </c>
      <c r="R11" s="163"/>
    </row>
    <row r="12" ht="15" customHeight="1" spans="1:18">
      <c r="A12" s="44"/>
      <c r="B12" s="44"/>
      <c r="C12" s="44"/>
      <c r="D12" s="44"/>
      <c r="E12" s="44"/>
      <c r="F12" s="44"/>
      <c r="G12" s="44"/>
      <c r="H12" s="44">
        <v>11</v>
      </c>
      <c r="I12" s="44" t="s">
        <v>33</v>
      </c>
      <c r="J12" s="44">
        <v>99.6</v>
      </c>
      <c r="K12" s="44">
        <v>300.2</v>
      </c>
      <c r="L12" s="147">
        <f t="shared" si="1"/>
        <v>298.9992</v>
      </c>
      <c r="M12" s="156"/>
      <c r="N12" s="158">
        <v>11</v>
      </c>
      <c r="O12" s="159" t="s">
        <v>33</v>
      </c>
      <c r="P12" s="160" t="s">
        <v>235</v>
      </c>
      <c r="Q12" s="159" t="s">
        <v>236</v>
      </c>
      <c r="R12" s="163"/>
    </row>
    <row r="13" ht="15" customHeight="1" spans="1:17">
      <c r="A13" s="44"/>
      <c r="B13" s="44"/>
      <c r="C13" s="44"/>
      <c r="D13" s="44"/>
      <c r="E13" s="44"/>
      <c r="F13" s="44"/>
      <c r="G13" s="44"/>
      <c r="H13" s="44">
        <v>12</v>
      </c>
      <c r="I13" s="44" t="s">
        <v>38</v>
      </c>
      <c r="J13" s="44">
        <v>99.7</v>
      </c>
      <c r="K13" s="44">
        <v>299.06</v>
      </c>
      <c r="L13" s="147">
        <f t="shared" si="1"/>
        <v>298.16282</v>
      </c>
      <c r="M13" s="156"/>
      <c r="N13" s="41">
        <v>12</v>
      </c>
      <c r="O13" s="44" t="s">
        <v>40</v>
      </c>
      <c r="P13" s="157">
        <v>92</v>
      </c>
      <c r="Q13" s="44" t="s">
        <v>223</v>
      </c>
    </row>
    <row r="14" ht="15" customHeight="1" spans="1:18">
      <c r="A14" s="44"/>
      <c r="B14" s="44" t="s">
        <v>145</v>
      </c>
      <c r="C14" s="44" t="s">
        <v>146</v>
      </c>
      <c r="D14" s="44" t="s">
        <v>147</v>
      </c>
      <c r="E14" s="44"/>
      <c r="F14" s="44"/>
      <c r="G14" s="44"/>
      <c r="H14" s="44">
        <v>13</v>
      </c>
      <c r="I14" s="44" t="s">
        <v>40</v>
      </c>
      <c r="J14" s="44">
        <v>100.2</v>
      </c>
      <c r="K14" s="44">
        <v>296.1</v>
      </c>
      <c r="L14" s="147">
        <f t="shared" si="1"/>
        <v>296.6922</v>
      </c>
      <c r="M14" s="156"/>
      <c r="N14" s="158">
        <v>13</v>
      </c>
      <c r="O14" s="159" t="s">
        <v>38</v>
      </c>
      <c r="P14" s="160" t="s">
        <v>237</v>
      </c>
      <c r="Q14" s="159" t="s">
        <v>238</v>
      </c>
      <c r="R14" s="163"/>
    </row>
    <row r="15" ht="15" customHeight="1" spans="1:17">
      <c r="A15" s="51" t="s">
        <v>239</v>
      </c>
      <c r="B15" s="44">
        <v>1</v>
      </c>
      <c r="C15" s="44">
        <v>1.08</v>
      </c>
      <c r="D15" s="44">
        <v>1.1</v>
      </c>
      <c r="E15" s="44"/>
      <c r="F15" s="44" t="s">
        <v>240</v>
      </c>
      <c r="G15" s="44"/>
      <c r="H15" s="44">
        <v>14</v>
      </c>
      <c r="I15" s="44" t="s">
        <v>50</v>
      </c>
      <c r="J15" s="44">
        <v>100.1</v>
      </c>
      <c r="K15" s="44">
        <v>295.18</v>
      </c>
      <c r="L15" s="147">
        <f t="shared" si="1"/>
        <v>295.47518</v>
      </c>
      <c r="M15" s="156"/>
      <c r="N15" s="41">
        <v>14</v>
      </c>
      <c r="O15" s="44" t="s">
        <v>50</v>
      </c>
      <c r="P15" s="157">
        <v>90</v>
      </c>
      <c r="Q15" s="44" t="s">
        <v>223</v>
      </c>
    </row>
    <row r="16" ht="15" customHeight="1" spans="1:17">
      <c r="A16" s="44"/>
      <c r="B16" s="44"/>
      <c r="C16" s="44"/>
      <c r="D16" s="44"/>
      <c r="E16" s="44"/>
      <c r="F16" s="44"/>
      <c r="G16" s="44"/>
      <c r="H16" s="44">
        <v>15</v>
      </c>
      <c r="I16" s="44" t="s">
        <v>46</v>
      </c>
      <c r="J16" s="44">
        <v>100.1</v>
      </c>
      <c r="K16" s="44">
        <v>294.96</v>
      </c>
      <c r="L16" s="147">
        <f t="shared" si="1"/>
        <v>295.25496</v>
      </c>
      <c r="M16" s="156"/>
      <c r="N16" s="41">
        <v>15</v>
      </c>
      <c r="O16" s="44" t="s">
        <v>46</v>
      </c>
      <c r="P16" s="157">
        <v>79</v>
      </c>
      <c r="Q16" s="44" t="s">
        <v>220</v>
      </c>
    </row>
    <row r="17" ht="15" customHeight="1" spans="1:18">
      <c r="A17" s="44"/>
      <c r="B17" s="44"/>
      <c r="C17" s="44"/>
      <c r="D17" s="44"/>
      <c r="E17" s="44"/>
      <c r="F17" s="44"/>
      <c r="G17" s="44"/>
      <c r="H17" s="44">
        <v>16</v>
      </c>
      <c r="I17" s="44" t="s">
        <v>44</v>
      </c>
      <c r="J17" s="44">
        <v>99.5</v>
      </c>
      <c r="K17" s="44">
        <v>296.1</v>
      </c>
      <c r="L17" s="147">
        <f t="shared" si="1"/>
        <v>294.6195</v>
      </c>
      <c r="M17" s="156"/>
      <c r="N17" s="158">
        <v>16</v>
      </c>
      <c r="O17" s="159" t="s">
        <v>49</v>
      </c>
      <c r="P17" s="160">
        <v>70</v>
      </c>
      <c r="Q17" s="159" t="s">
        <v>223</v>
      </c>
      <c r="R17" s="163"/>
    </row>
    <row r="18" ht="15" customHeight="1" spans="1:17">
      <c r="A18" s="44"/>
      <c r="B18" s="44"/>
      <c r="C18" s="44"/>
      <c r="D18" s="44"/>
      <c r="E18" s="44"/>
      <c r="F18" s="44"/>
      <c r="G18" s="44"/>
      <c r="H18" s="44">
        <v>17</v>
      </c>
      <c r="I18" s="44" t="s">
        <v>49</v>
      </c>
      <c r="J18" s="44">
        <v>99.6</v>
      </c>
      <c r="K18" s="44">
        <v>294.96</v>
      </c>
      <c r="L18" s="147">
        <f t="shared" si="1"/>
        <v>293.78016</v>
      </c>
      <c r="M18" s="156"/>
      <c r="N18" s="41">
        <v>17</v>
      </c>
      <c r="O18" s="44" t="s">
        <v>44</v>
      </c>
      <c r="P18" s="157" t="s">
        <v>241</v>
      </c>
      <c r="Q18" s="44" t="s">
        <v>242</v>
      </c>
    </row>
    <row r="19" ht="15" customHeight="1" spans="1:18">
      <c r="A19" s="44"/>
      <c r="B19" s="44"/>
      <c r="C19" s="44"/>
      <c r="D19" s="44"/>
      <c r="E19" s="44"/>
      <c r="F19" s="44"/>
      <c r="G19" s="44"/>
      <c r="H19" s="44">
        <v>18</v>
      </c>
      <c r="I19" s="44" t="s">
        <v>54</v>
      </c>
      <c r="J19" s="44">
        <v>99.5</v>
      </c>
      <c r="K19" s="44">
        <v>295.18</v>
      </c>
      <c r="L19" s="147">
        <f t="shared" si="1"/>
        <v>293.7041</v>
      </c>
      <c r="M19" s="156"/>
      <c r="N19" s="158">
        <v>18</v>
      </c>
      <c r="O19" s="159" t="s">
        <v>56</v>
      </c>
      <c r="P19" s="160" t="s">
        <v>243</v>
      </c>
      <c r="Q19" s="159" t="s">
        <v>244</v>
      </c>
      <c r="R19" s="163"/>
    </row>
    <row r="20" ht="15" customHeight="1" spans="1:17">
      <c r="A20" s="44"/>
      <c r="B20" s="44"/>
      <c r="C20" s="44"/>
      <c r="D20" s="44"/>
      <c r="E20" s="44"/>
      <c r="F20" s="44"/>
      <c r="G20" s="44"/>
      <c r="H20" s="44">
        <v>19</v>
      </c>
      <c r="I20" s="44" t="s">
        <v>56</v>
      </c>
      <c r="J20" s="44">
        <v>100.1</v>
      </c>
      <c r="K20" s="144">
        <v>290.88</v>
      </c>
      <c r="L20" s="147">
        <f t="shared" si="1"/>
        <v>291.17088</v>
      </c>
      <c r="M20" s="156"/>
      <c r="N20" s="41">
        <v>19</v>
      </c>
      <c r="O20" s="44" t="s">
        <v>54</v>
      </c>
      <c r="P20" s="157">
        <v>92</v>
      </c>
      <c r="Q20" s="44" t="s">
        <v>223</v>
      </c>
    </row>
    <row r="21" ht="15" customHeight="1" spans="1:17">
      <c r="A21" s="44"/>
      <c r="B21" s="44"/>
      <c r="C21" s="44"/>
      <c r="D21" s="44"/>
      <c r="E21" s="44"/>
      <c r="F21" s="44"/>
      <c r="G21" s="44"/>
      <c r="H21" s="44">
        <v>20</v>
      </c>
      <c r="I21" s="44" t="s">
        <v>58</v>
      </c>
      <c r="J21" s="44">
        <v>99.5</v>
      </c>
      <c r="K21" s="144">
        <v>290.88</v>
      </c>
      <c r="L21" s="147">
        <f t="shared" si="1"/>
        <v>289.4256</v>
      </c>
      <c r="M21" s="156"/>
      <c r="N21" s="41">
        <v>20</v>
      </c>
      <c r="O21" s="44" t="s">
        <v>58</v>
      </c>
      <c r="P21" s="157">
        <v>95</v>
      </c>
      <c r="Q21" s="44" t="s">
        <v>223</v>
      </c>
    </row>
    <row r="22" ht="15" customHeight="1"/>
    <row r="23" ht="15" customHeight="1"/>
    <row r="24" ht="15" customHeight="1" spans="12:13">
      <c r="L24" s="152"/>
      <c r="M24" s="152"/>
    </row>
    <row r="25" ht="15" customHeight="1" spans="10:10">
      <c r="J25" s="44"/>
    </row>
    <row r="26" ht="15" customHeight="1" spans="1:11">
      <c r="A26" s="44" t="s">
        <v>245</v>
      </c>
      <c r="B26" s="44" t="s">
        <v>0</v>
      </c>
      <c r="C26" s="44" t="s">
        <v>1</v>
      </c>
      <c r="D26" s="44" t="s">
        <v>3</v>
      </c>
      <c r="E26" s="44" t="s">
        <v>128</v>
      </c>
      <c r="F26" s="44" t="s">
        <v>130</v>
      </c>
      <c r="G26" s="44" t="s">
        <v>131</v>
      </c>
      <c r="H26" s="44" t="s">
        <v>132</v>
      </c>
      <c r="J26" s="44"/>
      <c r="K26" s="153"/>
    </row>
    <row r="27" ht="15" customHeight="1" spans="1:18">
      <c r="A27" s="44">
        <v>1</v>
      </c>
      <c r="B27" s="44">
        <v>16</v>
      </c>
      <c r="C27" s="44" t="s">
        <v>11</v>
      </c>
      <c r="D27" s="44">
        <v>100.4</v>
      </c>
      <c r="E27" s="44">
        <v>311.66</v>
      </c>
      <c r="F27" s="147">
        <f t="shared" ref="F27:F46" si="2">D27*E27/100</f>
        <v>312.90664</v>
      </c>
      <c r="G27" s="44">
        <v>1.3</v>
      </c>
      <c r="H27" s="147">
        <f t="shared" ref="H27:H46" si="3">F27+G27</f>
        <v>314.20664</v>
      </c>
      <c r="I27" s="154" t="s">
        <v>246</v>
      </c>
      <c r="J27" s="44"/>
      <c r="R27" s="44"/>
    </row>
    <row r="28" ht="15" customHeight="1" spans="1:18">
      <c r="A28" s="44">
        <v>2</v>
      </c>
      <c r="B28" s="44">
        <v>1</v>
      </c>
      <c r="C28" s="44" t="s">
        <v>6</v>
      </c>
      <c r="D28" s="44">
        <v>100.5</v>
      </c>
      <c r="E28" s="44">
        <v>311.9</v>
      </c>
      <c r="F28" s="147">
        <f t="shared" si="2"/>
        <v>313.4595</v>
      </c>
      <c r="G28" s="44">
        <v>0.6</v>
      </c>
      <c r="H28" s="147">
        <f t="shared" si="3"/>
        <v>314.0595</v>
      </c>
      <c r="P28" s="44"/>
      <c r="Q28" s="144"/>
      <c r="R28" s="144"/>
    </row>
    <row r="29" ht="15" customHeight="1" spans="1:18">
      <c r="A29" s="44">
        <v>3</v>
      </c>
      <c r="B29" s="44">
        <v>44</v>
      </c>
      <c r="C29" s="44" t="s">
        <v>19</v>
      </c>
      <c r="D29" s="44">
        <v>100.4</v>
      </c>
      <c r="E29" s="44">
        <v>310.52</v>
      </c>
      <c r="F29" s="147">
        <f t="shared" si="2"/>
        <v>311.76208</v>
      </c>
      <c r="G29" s="44">
        <v>1.3</v>
      </c>
      <c r="H29" s="147">
        <f t="shared" si="3"/>
        <v>313.06208</v>
      </c>
      <c r="I29" s="154" t="s">
        <v>246</v>
      </c>
      <c r="J29" s="44"/>
      <c r="P29" s="44"/>
      <c r="Q29" s="144"/>
      <c r="R29" s="144"/>
    </row>
    <row r="30" ht="15" customHeight="1" spans="1:18">
      <c r="A30" s="44">
        <v>4</v>
      </c>
      <c r="B30" s="44">
        <v>55</v>
      </c>
      <c r="C30" s="44" t="s">
        <v>15</v>
      </c>
      <c r="D30" s="44">
        <v>99.8</v>
      </c>
      <c r="E30" s="44">
        <v>311.66</v>
      </c>
      <c r="F30" s="147">
        <f t="shared" si="2"/>
        <v>311.03668</v>
      </c>
      <c r="G30" s="44">
        <v>0.8</v>
      </c>
      <c r="H30" s="147">
        <f t="shared" si="3"/>
        <v>311.83668</v>
      </c>
      <c r="I30" s="154"/>
      <c r="J30" s="44"/>
      <c r="P30" s="44"/>
      <c r="Q30" s="144"/>
      <c r="R30" s="144"/>
    </row>
    <row r="31" ht="15" customHeight="1" spans="1:18">
      <c r="A31" s="44">
        <v>5</v>
      </c>
      <c r="B31" s="44">
        <v>11</v>
      </c>
      <c r="C31" s="44" t="s">
        <v>9</v>
      </c>
      <c r="D31" s="44">
        <v>99.8</v>
      </c>
      <c r="E31" s="44">
        <v>311.9</v>
      </c>
      <c r="F31" s="147">
        <f t="shared" si="2"/>
        <v>311.2762</v>
      </c>
      <c r="G31" s="44">
        <v>0.4</v>
      </c>
      <c r="H31" s="147">
        <f t="shared" si="3"/>
        <v>311.6762</v>
      </c>
      <c r="I31" s="154"/>
      <c r="J31" s="44"/>
      <c r="P31" s="44"/>
      <c r="Q31" s="144"/>
      <c r="R31" s="144"/>
    </row>
    <row r="32" ht="15" customHeight="1" spans="1:18">
      <c r="A32" s="44">
        <v>6</v>
      </c>
      <c r="B32" s="44">
        <v>63</v>
      </c>
      <c r="C32" s="44" t="s">
        <v>23</v>
      </c>
      <c r="D32" s="44">
        <v>99.9</v>
      </c>
      <c r="E32" s="44">
        <v>310.52</v>
      </c>
      <c r="F32" s="147">
        <f t="shared" si="2"/>
        <v>310.20948</v>
      </c>
      <c r="G32" s="44"/>
      <c r="H32" s="147">
        <f t="shared" si="3"/>
        <v>310.20948</v>
      </c>
      <c r="I32" s="154"/>
      <c r="J32" s="44"/>
      <c r="P32" s="44"/>
      <c r="Q32" s="144"/>
      <c r="R32" s="144"/>
    </row>
    <row r="33" ht="15" customHeight="1" spans="1:18">
      <c r="A33" s="44">
        <v>7</v>
      </c>
      <c r="B33" s="44">
        <v>10</v>
      </c>
      <c r="C33" s="44" t="s">
        <v>25</v>
      </c>
      <c r="D33" s="44">
        <v>100.1</v>
      </c>
      <c r="E33" s="44">
        <v>302.26</v>
      </c>
      <c r="F33" s="147">
        <f t="shared" si="2"/>
        <v>302.56226</v>
      </c>
      <c r="G33" s="44">
        <v>0.5</v>
      </c>
      <c r="H33" s="147">
        <f t="shared" si="3"/>
        <v>303.06226</v>
      </c>
      <c r="I33" s="154"/>
      <c r="J33" s="44"/>
      <c r="P33" s="44"/>
      <c r="Q33" s="144"/>
      <c r="R33" s="144"/>
    </row>
    <row r="34" ht="15" customHeight="1" spans="1:18">
      <c r="A34" s="44">
        <v>8</v>
      </c>
      <c r="B34" s="44">
        <v>5</v>
      </c>
      <c r="C34" s="44" t="s">
        <v>30</v>
      </c>
      <c r="D34" s="44">
        <v>100.3</v>
      </c>
      <c r="E34" s="44">
        <v>300.2</v>
      </c>
      <c r="F34" s="147">
        <f t="shared" si="2"/>
        <v>301.1006</v>
      </c>
      <c r="G34" s="44">
        <v>0.8</v>
      </c>
      <c r="H34" s="147">
        <f t="shared" si="3"/>
        <v>301.9006</v>
      </c>
      <c r="I34" s="154"/>
      <c r="P34" s="44"/>
      <c r="Q34" s="144"/>
      <c r="R34" s="144"/>
    </row>
    <row r="35" ht="15" customHeight="1" spans="1:18">
      <c r="A35" s="44">
        <v>9</v>
      </c>
      <c r="B35" s="44">
        <v>22</v>
      </c>
      <c r="C35" s="44" t="s">
        <v>28</v>
      </c>
      <c r="D35" s="44">
        <v>99.75</v>
      </c>
      <c r="E35" s="44">
        <v>302.26</v>
      </c>
      <c r="F35" s="147">
        <f t="shared" si="2"/>
        <v>301.50435</v>
      </c>
      <c r="G35" s="44">
        <v>0.4</v>
      </c>
      <c r="H35" s="147">
        <f t="shared" si="3"/>
        <v>301.90435</v>
      </c>
      <c r="I35" s="154"/>
      <c r="J35" s="44"/>
      <c r="P35" s="44"/>
      <c r="Q35" s="144"/>
      <c r="R35" s="144"/>
    </row>
    <row r="36" ht="15" customHeight="1" spans="1:18">
      <c r="A36" s="44">
        <v>10</v>
      </c>
      <c r="B36" s="44">
        <v>14</v>
      </c>
      <c r="C36" s="44" t="s">
        <v>35</v>
      </c>
      <c r="D36" s="44">
        <v>100.5</v>
      </c>
      <c r="E36" s="44">
        <v>299.06</v>
      </c>
      <c r="F36" s="147">
        <f t="shared" si="2"/>
        <v>300.5553</v>
      </c>
      <c r="G36" s="44"/>
      <c r="H36" s="147">
        <f t="shared" si="3"/>
        <v>300.5553</v>
      </c>
      <c r="I36" s="154"/>
      <c r="J36" s="44"/>
      <c r="P36" s="44"/>
      <c r="Q36" s="144"/>
      <c r="R36" s="144"/>
    </row>
    <row r="37" ht="15" customHeight="1" spans="1:18">
      <c r="A37" s="143">
        <v>11</v>
      </c>
      <c r="B37" s="143">
        <v>18</v>
      </c>
      <c r="C37" s="143" t="s">
        <v>33</v>
      </c>
      <c r="D37" s="143">
        <v>99.6</v>
      </c>
      <c r="E37" s="143">
        <v>300.2</v>
      </c>
      <c r="F37" s="148">
        <f t="shared" si="2"/>
        <v>298.9992</v>
      </c>
      <c r="G37" s="143"/>
      <c r="H37" s="148">
        <f t="shared" si="3"/>
        <v>298.9992</v>
      </c>
      <c r="I37" s="154"/>
      <c r="J37" s="44"/>
      <c r="P37" s="44"/>
      <c r="Q37" s="144"/>
      <c r="R37" s="144"/>
    </row>
    <row r="38" ht="15" customHeight="1" spans="1:18">
      <c r="A38" s="143">
        <v>12</v>
      </c>
      <c r="B38" s="143">
        <v>31</v>
      </c>
      <c r="C38" s="143" t="s">
        <v>38</v>
      </c>
      <c r="D38" s="143">
        <v>99.7</v>
      </c>
      <c r="E38" s="143">
        <v>299.06</v>
      </c>
      <c r="F38" s="148">
        <f t="shared" si="2"/>
        <v>298.16282</v>
      </c>
      <c r="G38" s="143"/>
      <c r="H38" s="148">
        <f t="shared" si="3"/>
        <v>298.16282</v>
      </c>
      <c r="I38" s="154"/>
      <c r="J38" s="44"/>
      <c r="P38" s="144"/>
      <c r="Q38" s="144"/>
      <c r="R38" s="144"/>
    </row>
    <row r="39" ht="15" customHeight="1" spans="1:18">
      <c r="A39" s="143">
        <v>13</v>
      </c>
      <c r="B39" s="143">
        <v>77</v>
      </c>
      <c r="C39" s="143" t="s">
        <v>40</v>
      </c>
      <c r="D39" s="143">
        <v>100.2</v>
      </c>
      <c r="E39" s="143">
        <v>296.1</v>
      </c>
      <c r="F39" s="148">
        <f t="shared" si="2"/>
        <v>296.6922</v>
      </c>
      <c r="G39" s="143"/>
      <c r="H39" s="148">
        <f t="shared" si="3"/>
        <v>296.6922</v>
      </c>
      <c r="I39" s="154"/>
      <c r="J39" s="44"/>
      <c r="P39" s="144"/>
      <c r="Q39" s="144"/>
      <c r="R39" s="144"/>
    </row>
    <row r="40" ht="15" customHeight="1" spans="1:18">
      <c r="A40" s="143">
        <v>14</v>
      </c>
      <c r="B40" s="143">
        <v>20</v>
      </c>
      <c r="C40" s="143" t="s">
        <v>50</v>
      </c>
      <c r="D40" s="143">
        <v>100.1</v>
      </c>
      <c r="E40" s="143">
        <v>295.18</v>
      </c>
      <c r="F40" s="148">
        <f t="shared" si="2"/>
        <v>295.47518</v>
      </c>
      <c r="G40" s="143">
        <v>0.8</v>
      </c>
      <c r="H40" s="148">
        <f t="shared" si="3"/>
        <v>296.27518</v>
      </c>
      <c r="I40" s="154"/>
      <c r="J40" s="44"/>
      <c r="P40" s="144"/>
      <c r="Q40" s="144"/>
      <c r="R40" s="144"/>
    </row>
    <row r="41" ht="15" customHeight="1" spans="1:18">
      <c r="A41" s="143">
        <v>15</v>
      </c>
      <c r="B41" s="143">
        <v>24</v>
      </c>
      <c r="C41" s="143" t="s">
        <v>44</v>
      </c>
      <c r="D41" s="143">
        <v>99.5</v>
      </c>
      <c r="E41" s="143">
        <v>296.1</v>
      </c>
      <c r="F41" s="148">
        <f t="shared" si="2"/>
        <v>294.6195</v>
      </c>
      <c r="G41" s="143">
        <v>0.8</v>
      </c>
      <c r="H41" s="148">
        <f t="shared" si="3"/>
        <v>295.4195</v>
      </c>
      <c r="I41" s="154"/>
      <c r="J41" s="44"/>
      <c r="P41" s="144"/>
      <c r="Q41" s="144"/>
      <c r="R41" s="144"/>
    </row>
    <row r="42" ht="15" customHeight="1" spans="1:18">
      <c r="A42" s="59">
        <v>16</v>
      </c>
      <c r="B42" s="59">
        <v>4</v>
      </c>
      <c r="C42" s="59" t="s">
        <v>46</v>
      </c>
      <c r="D42" s="59">
        <v>100.1</v>
      </c>
      <c r="E42" s="59">
        <v>294.96</v>
      </c>
      <c r="F42" s="149">
        <f t="shared" si="2"/>
        <v>295.25496</v>
      </c>
      <c r="G42" s="59">
        <v>-0.1</v>
      </c>
      <c r="H42" s="149">
        <f t="shared" si="3"/>
        <v>295.15496</v>
      </c>
      <c r="I42" s="154"/>
      <c r="J42" s="44"/>
      <c r="P42" s="144"/>
      <c r="Q42" s="144"/>
      <c r="R42" s="144"/>
    </row>
    <row r="43" ht="15" customHeight="1" spans="1:18">
      <c r="A43" s="59">
        <v>17</v>
      </c>
      <c r="B43" s="59">
        <v>47</v>
      </c>
      <c r="C43" s="59" t="s">
        <v>54</v>
      </c>
      <c r="D43" s="59">
        <v>99.5</v>
      </c>
      <c r="E43" s="59">
        <v>295.18</v>
      </c>
      <c r="F43" s="149">
        <f t="shared" si="2"/>
        <v>293.7041</v>
      </c>
      <c r="G43" s="59">
        <v>1.4</v>
      </c>
      <c r="H43" s="149">
        <f t="shared" si="3"/>
        <v>295.1041</v>
      </c>
      <c r="I43" s="154"/>
      <c r="J43" s="44"/>
      <c r="P43" s="144"/>
      <c r="Q43" s="144"/>
      <c r="R43" s="144"/>
    </row>
    <row r="44" ht="15" customHeight="1" spans="1:18">
      <c r="A44" s="59">
        <v>18</v>
      </c>
      <c r="B44" s="59">
        <v>3</v>
      </c>
      <c r="C44" s="59" t="s">
        <v>49</v>
      </c>
      <c r="D44" s="59">
        <v>99.6</v>
      </c>
      <c r="E44" s="59">
        <v>294.96</v>
      </c>
      <c r="F44" s="149">
        <f t="shared" si="2"/>
        <v>293.78016</v>
      </c>
      <c r="G44" s="59">
        <v>0.9</v>
      </c>
      <c r="H44" s="149">
        <f t="shared" si="3"/>
        <v>294.68016</v>
      </c>
      <c r="I44" s="154"/>
      <c r="J44" s="155"/>
      <c r="P44" s="144"/>
      <c r="Q44" s="144"/>
      <c r="R44" s="144"/>
    </row>
    <row r="45" ht="15" customHeight="1" spans="1:18">
      <c r="A45" s="59">
        <v>19</v>
      </c>
      <c r="B45" s="59">
        <v>23</v>
      </c>
      <c r="C45" s="59" t="s">
        <v>56</v>
      </c>
      <c r="D45" s="59">
        <v>100.1</v>
      </c>
      <c r="E45" s="150">
        <v>290.88</v>
      </c>
      <c r="F45" s="149">
        <f t="shared" si="2"/>
        <v>291.17088</v>
      </c>
      <c r="G45" s="59"/>
      <c r="H45" s="149">
        <f t="shared" si="3"/>
        <v>291.17088</v>
      </c>
      <c r="I45" s="154"/>
      <c r="P45" s="144"/>
      <c r="Q45" s="144"/>
      <c r="R45" s="144"/>
    </row>
    <row r="46" ht="15" customHeight="1" spans="1:18">
      <c r="A46" s="59">
        <v>20</v>
      </c>
      <c r="B46" s="59">
        <v>6</v>
      </c>
      <c r="C46" s="59" t="s">
        <v>58</v>
      </c>
      <c r="D46" s="59">
        <v>99.5</v>
      </c>
      <c r="E46" s="150">
        <v>290.88</v>
      </c>
      <c r="F46" s="149">
        <f t="shared" si="2"/>
        <v>289.4256</v>
      </c>
      <c r="G46" s="59"/>
      <c r="H46" s="149">
        <f t="shared" si="3"/>
        <v>289.4256</v>
      </c>
      <c r="I46" s="154"/>
      <c r="J46" s="155"/>
      <c r="P46" s="144"/>
      <c r="Q46" s="144"/>
      <c r="R46" s="144"/>
    </row>
    <row r="47" ht="15" customHeight="1" spans="1:22">
      <c r="A47" s="41"/>
      <c r="B47" s="44"/>
      <c r="C47" s="144"/>
      <c r="D47" s="44"/>
      <c r="E47" s="44"/>
      <c r="F47" s="44"/>
      <c r="G47" s="144"/>
      <c r="J47" s="155"/>
      <c r="P47" s="161"/>
      <c r="Q47" s="164"/>
      <c r="R47" s="144"/>
      <c r="S47" s="44"/>
      <c r="T47" s="144"/>
      <c r="U47" s="144"/>
      <c r="V47" s="144"/>
    </row>
    <row r="48" ht="15" customHeight="1" spans="11:17">
      <c r="K48" s="51"/>
      <c r="L48" s="51"/>
      <c r="M48" s="44"/>
      <c r="P48" s="162"/>
      <c r="Q48" s="162"/>
    </row>
    <row r="49" ht="15" customHeight="1"/>
    <row r="50" ht="15" customHeight="1" spans="1:9">
      <c r="A50" s="44" t="s">
        <v>247</v>
      </c>
      <c r="B50" s="44" t="s">
        <v>0</v>
      </c>
      <c r="C50" s="44" t="s">
        <v>1</v>
      </c>
      <c r="D50" s="44" t="s">
        <v>3</v>
      </c>
      <c r="E50" s="44" t="s">
        <v>128</v>
      </c>
      <c r="F50" s="44" t="s">
        <v>130</v>
      </c>
      <c r="G50" s="151" t="s">
        <v>248</v>
      </c>
      <c r="H50" s="151" t="s">
        <v>132</v>
      </c>
      <c r="I50" s="151" t="s">
        <v>249</v>
      </c>
    </row>
    <row r="51" ht="15" customHeight="1" spans="1:8">
      <c r="A51" s="44">
        <v>1</v>
      </c>
      <c r="B51" s="44">
        <v>16</v>
      </c>
      <c r="C51" s="44" t="s">
        <v>11</v>
      </c>
      <c r="D51" s="44">
        <v>100.4</v>
      </c>
      <c r="E51" s="44">
        <v>311.66</v>
      </c>
      <c r="F51" s="147">
        <f t="shared" ref="F51:F70" si="4">D51*E51/100</f>
        <v>312.90664</v>
      </c>
      <c r="G51" s="44">
        <v>-0.5</v>
      </c>
      <c r="H51" s="147">
        <f t="shared" ref="H51:H70" si="5">F51+G51</f>
        <v>312.40664</v>
      </c>
    </row>
    <row r="52" ht="15" customHeight="1" spans="1:9">
      <c r="A52" s="44">
        <v>2</v>
      </c>
      <c r="B52" s="44">
        <v>1</v>
      </c>
      <c r="C52" s="44" t="s">
        <v>6</v>
      </c>
      <c r="D52" s="44">
        <v>100.5</v>
      </c>
      <c r="E52" s="44">
        <v>311.9</v>
      </c>
      <c r="F52" s="147">
        <f t="shared" si="4"/>
        <v>313.4595</v>
      </c>
      <c r="G52" s="44">
        <v>-1</v>
      </c>
      <c r="H52" s="147">
        <f t="shared" si="5"/>
        <v>312.4595</v>
      </c>
      <c r="I52" s="147">
        <f t="shared" ref="I52:I70" si="6">H52-H51</f>
        <v>0.0528599999999528</v>
      </c>
    </row>
    <row r="53" ht="15" customHeight="1" spans="1:9">
      <c r="A53" s="44">
        <v>3</v>
      </c>
      <c r="B53" s="44">
        <v>44</v>
      </c>
      <c r="C53" s="44" t="s">
        <v>19</v>
      </c>
      <c r="D53" s="44">
        <v>100.4</v>
      </c>
      <c r="E53" s="44">
        <v>310.52</v>
      </c>
      <c r="F53" s="147">
        <f t="shared" si="4"/>
        <v>311.76208</v>
      </c>
      <c r="G53" s="44">
        <v>-0.5</v>
      </c>
      <c r="H53" s="147">
        <f t="shared" si="5"/>
        <v>311.26208</v>
      </c>
      <c r="I53" s="147">
        <f t="shared" si="6"/>
        <v>-1.19742000000002</v>
      </c>
    </row>
    <row r="54" ht="15" customHeight="1" spans="1:9">
      <c r="A54" s="44">
        <v>4</v>
      </c>
      <c r="B54" s="44">
        <v>55</v>
      </c>
      <c r="C54" s="44" t="s">
        <v>15</v>
      </c>
      <c r="D54" s="44">
        <v>99.8</v>
      </c>
      <c r="E54" s="44">
        <v>311.66</v>
      </c>
      <c r="F54" s="147">
        <f t="shared" si="4"/>
        <v>311.03668</v>
      </c>
      <c r="G54" s="44">
        <v>-0.5</v>
      </c>
      <c r="H54" s="147">
        <f t="shared" si="5"/>
        <v>310.53668</v>
      </c>
      <c r="I54" s="147">
        <f t="shared" si="6"/>
        <v>-0.725399999999979</v>
      </c>
    </row>
    <row r="55" ht="13.85" spans="1:9">
      <c r="A55" s="44">
        <v>5</v>
      </c>
      <c r="B55" s="44">
        <v>11</v>
      </c>
      <c r="C55" s="44" t="s">
        <v>9</v>
      </c>
      <c r="D55" s="44">
        <v>99.8</v>
      </c>
      <c r="E55" s="44">
        <v>311.9</v>
      </c>
      <c r="F55" s="147">
        <f t="shared" si="4"/>
        <v>311.2762</v>
      </c>
      <c r="G55" s="44">
        <v>-1</v>
      </c>
      <c r="H55" s="147">
        <f t="shared" si="5"/>
        <v>310.2762</v>
      </c>
      <c r="I55" s="147">
        <f t="shared" si="6"/>
        <v>-0.26048000000003</v>
      </c>
    </row>
    <row r="56" ht="13.85" spans="1:9">
      <c r="A56" s="44">
        <v>6</v>
      </c>
      <c r="B56" s="44">
        <v>63</v>
      </c>
      <c r="C56" s="44" t="s">
        <v>23</v>
      </c>
      <c r="D56" s="44">
        <v>99.9</v>
      </c>
      <c r="E56" s="44">
        <v>310.52</v>
      </c>
      <c r="F56" s="147">
        <f t="shared" si="4"/>
        <v>310.20948</v>
      </c>
      <c r="G56" s="44">
        <v>-1</v>
      </c>
      <c r="H56" s="147">
        <f t="shared" si="5"/>
        <v>309.20948</v>
      </c>
      <c r="I56" s="147">
        <f t="shared" si="6"/>
        <v>-1.06671999999998</v>
      </c>
    </row>
    <row r="57" ht="13.85" spans="1:9">
      <c r="A57" s="44">
        <v>7</v>
      </c>
      <c r="B57" s="44">
        <v>10</v>
      </c>
      <c r="C57" s="44" t="s">
        <v>25</v>
      </c>
      <c r="D57" s="44">
        <v>100.1</v>
      </c>
      <c r="E57" s="44">
        <v>302.26</v>
      </c>
      <c r="F57" s="147">
        <f t="shared" si="4"/>
        <v>302.56226</v>
      </c>
      <c r="G57" s="44">
        <v>-1</v>
      </c>
      <c r="H57" s="147">
        <f t="shared" si="5"/>
        <v>301.56226</v>
      </c>
      <c r="I57" s="147">
        <f t="shared" si="6"/>
        <v>-7.64722</v>
      </c>
    </row>
    <row r="58" ht="13.85" spans="1:9">
      <c r="A58" s="44">
        <v>8</v>
      </c>
      <c r="B58" s="44">
        <v>5</v>
      </c>
      <c r="C58" s="44" t="s">
        <v>30</v>
      </c>
      <c r="D58" s="44">
        <v>100.3</v>
      </c>
      <c r="E58" s="44">
        <v>300.2</v>
      </c>
      <c r="F58" s="147">
        <f t="shared" si="4"/>
        <v>301.1006</v>
      </c>
      <c r="G58" s="44">
        <v>-0.5</v>
      </c>
      <c r="H58" s="147">
        <f t="shared" si="5"/>
        <v>300.6006</v>
      </c>
      <c r="I58" s="147">
        <f t="shared" si="6"/>
        <v>-0.961659999999995</v>
      </c>
    </row>
    <row r="59" ht="13.85" spans="1:9">
      <c r="A59" s="44">
        <v>9</v>
      </c>
      <c r="B59" s="44">
        <v>22</v>
      </c>
      <c r="C59" s="44" t="s">
        <v>28</v>
      </c>
      <c r="D59" s="44">
        <v>99.75</v>
      </c>
      <c r="E59" s="44">
        <v>302.26</v>
      </c>
      <c r="F59" s="147">
        <f t="shared" si="4"/>
        <v>301.50435</v>
      </c>
      <c r="G59" s="44">
        <v>-1</v>
      </c>
      <c r="H59" s="147">
        <f t="shared" si="5"/>
        <v>300.50435</v>
      </c>
      <c r="I59" s="147">
        <f t="shared" si="6"/>
        <v>-0.0962499999999977</v>
      </c>
    </row>
    <row r="60" ht="13.85" spans="1:9">
      <c r="A60" s="44">
        <v>10</v>
      </c>
      <c r="B60" s="44">
        <v>14</v>
      </c>
      <c r="C60" s="44" t="s">
        <v>35</v>
      </c>
      <c r="D60" s="44">
        <v>100.5</v>
      </c>
      <c r="E60" s="44">
        <v>299.06</v>
      </c>
      <c r="F60" s="147">
        <f t="shared" si="4"/>
        <v>300.5553</v>
      </c>
      <c r="G60" s="44">
        <v>-0.5</v>
      </c>
      <c r="H60" s="147">
        <f t="shared" si="5"/>
        <v>300.0553</v>
      </c>
      <c r="I60" s="147">
        <f t="shared" si="6"/>
        <v>-0.44905</v>
      </c>
    </row>
    <row r="61" ht="13.85" spans="1:9">
      <c r="A61" s="44">
        <v>11</v>
      </c>
      <c r="B61" s="44">
        <v>18</v>
      </c>
      <c r="C61" s="44" t="s">
        <v>33</v>
      </c>
      <c r="D61" s="44">
        <v>99.6</v>
      </c>
      <c r="E61" s="44">
        <v>300.2</v>
      </c>
      <c r="F61" s="147">
        <f t="shared" si="4"/>
        <v>298.9992</v>
      </c>
      <c r="G61" s="44">
        <v>-1</v>
      </c>
      <c r="H61" s="147">
        <f t="shared" si="5"/>
        <v>297.9992</v>
      </c>
      <c r="I61" s="147">
        <f t="shared" si="6"/>
        <v>-2.05610000000001</v>
      </c>
    </row>
    <row r="62" ht="13.85" spans="1:9">
      <c r="A62" s="44">
        <v>12</v>
      </c>
      <c r="B62" s="44">
        <v>31</v>
      </c>
      <c r="C62" s="44" t="s">
        <v>38</v>
      </c>
      <c r="D62" s="44">
        <v>99.7</v>
      </c>
      <c r="E62" s="44">
        <v>299.06</v>
      </c>
      <c r="F62" s="147">
        <f t="shared" si="4"/>
        <v>298.16282</v>
      </c>
      <c r="G62" s="44">
        <v>-1</v>
      </c>
      <c r="H62" s="147">
        <f t="shared" si="5"/>
        <v>297.16282</v>
      </c>
      <c r="I62" s="147">
        <f t="shared" si="6"/>
        <v>-0.836379999999963</v>
      </c>
    </row>
    <row r="63" ht="13.85" spans="1:9">
      <c r="A63" s="44">
        <v>13</v>
      </c>
      <c r="B63" s="44">
        <v>77</v>
      </c>
      <c r="C63" s="44" t="s">
        <v>40</v>
      </c>
      <c r="D63" s="44">
        <v>100.2</v>
      </c>
      <c r="E63" s="44">
        <v>296.1</v>
      </c>
      <c r="F63" s="147">
        <f t="shared" si="4"/>
        <v>296.6922</v>
      </c>
      <c r="G63" s="44">
        <v>-0.5</v>
      </c>
      <c r="H63" s="147">
        <f t="shared" si="5"/>
        <v>296.1922</v>
      </c>
      <c r="I63" s="147">
        <f t="shared" si="6"/>
        <v>-0.97061999999994</v>
      </c>
    </row>
    <row r="64" ht="13.85" spans="1:9">
      <c r="A64" s="44">
        <v>14</v>
      </c>
      <c r="B64" s="44">
        <v>20</v>
      </c>
      <c r="C64" s="44" t="s">
        <v>50</v>
      </c>
      <c r="D64" s="44">
        <v>100.1</v>
      </c>
      <c r="E64" s="44">
        <v>295.18</v>
      </c>
      <c r="F64" s="147">
        <f t="shared" si="4"/>
        <v>295.47518</v>
      </c>
      <c r="G64" s="44">
        <v>-1</v>
      </c>
      <c r="H64" s="147">
        <f t="shared" si="5"/>
        <v>294.47518</v>
      </c>
      <c r="I64" s="147">
        <f t="shared" si="6"/>
        <v>-1.71702000000005</v>
      </c>
    </row>
    <row r="65" ht="13.85" spans="1:9">
      <c r="A65" s="44">
        <v>15</v>
      </c>
      <c r="B65" s="44">
        <v>24</v>
      </c>
      <c r="C65" s="44" t="s">
        <v>44</v>
      </c>
      <c r="D65" s="44">
        <v>99.5</v>
      </c>
      <c r="E65" s="44">
        <v>296.1</v>
      </c>
      <c r="F65" s="147">
        <f t="shared" si="4"/>
        <v>294.6195</v>
      </c>
      <c r="G65" s="44">
        <v>-1</v>
      </c>
      <c r="H65" s="147">
        <f t="shared" si="5"/>
        <v>293.6195</v>
      </c>
      <c r="I65" s="147">
        <f t="shared" si="6"/>
        <v>-0.855680000000007</v>
      </c>
    </row>
    <row r="66" ht="13.85" spans="1:9">
      <c r="A66" s="44">
        <v>16</v>
      </c>
      <c r="B66" s="44">
        <v>4</v>
      </c>
      <c r="C66" s="44" t="s">
        <v>46</v>
      </c>
      <c r="D66" s="44">
        <v>100.1</v>
      </c>
      <c r="E66" s="44">
        <v>294.96</v>
      </c>
      <c r="F66" s="147">
        <f t="shared" si="4"/>
        <v>295.25496</v>
      </c>
      <c r="G66" s="44">
        <v>-1</v>
      </c>
      <c r="H66" s="147">
        <f t="shared" si="5"/>
        <v>294.25496</v>
      </c>
      <c r="I66" s="147">
        <f t="shared" si="6"/>
        <v>0.635459999999966</v>
      </c>
    </row>
    <row r="67" ht="13.85" spans="1:9">
      <c r="A67" s="44">
        <v>17</v>
      </c>
      <c r="B67" s="44">
        <v>47</v>
      </c>
      <c r="C67" s="44" t="s">
        <v>54</v>
      </c>
      <c r="D67" s="44">
        <v>99.5</v>
      </c>
      <c r="E67" s="44">
        <v>295.18</v>
      </c>
      <c r="F67" s="147">
        <f t="shared" si="4"/>
        <v>293.7041</v>
      </c>
      <c r="G67" s="44">
        <v>-0.5</v>
      </c>
      <c r="H67" s="147">
        <f t="shared" si="5"/>
        <v>293.2041</v>
      </c>
      <c r="I67" s="147">
        <f t="shared" si="6"/>
        <v>-1.05086</v>
      </c>
    </row>
    <row r="68" ht="13.85" spans="1:9">
      <c r="A68" s="44">
        <v>18</v>
      </c>
      <c r="B68" s="44">
        <v>3</v>
      </c>
      <c r="C68" s="44" t="s">
        <v>49</v>
      </c>
      <c r="D68" s="44">
        <v>99.6</v>
      </c>
      <c r="E68" s="44">
        <v>294.96</v>
      </c>
      <c r="F68" s="147">
        <f t="shared" si="4"/>
        <v>293.78016</v>
      </c>
      <c r="G68" s="44">
        <v>-1</v>
      </c>
      <c r="H68" s="147">
        <f t="shared" si="5"/>
        <v>292.78016</v>
      </c>
      <c r="I68" s="147">
        <f t="shared" si="6"/>
        <v>-0.423940000000016</v>
      </c>
    </row>
    <row r="69" ht="13.85" spans="1:9">
      <c r="A69" s="44">
        <v>19</v>
      </c>
      <c r="B69" s="44">
        <v>23</v>
      </c>
      <c r="C69" s="44" t="s">
        <v>56</v>
      </c>
      <c r="D69" s="44">
        <v>100.1</v>
      </c>
      <c r="E69" s="144">
        <v>290.88</v>
      </c>
      <c r="F69" s="147">
        <f t="shared" si="4"/>
        <v>291.17088</v>
      </c>
      <c r="G69" s="44">
        <v>-1</v>
      </c>
      <c r="H69" s="147">
        <f t="shared" si="5"/>
        <v>290.17088</v>
      </c>
      <c r="I69" s="147">
        <f t="shared" si="6"/>
        <v>-2.60928000000001</v>
      </c>
    </row>
    <row r="70" ht="13.85" spans="1:9">
      <c r="A70" s="44">
        <v>20</v>
      </c>
      <c r="B70" s="44">
        <v>6</v>
      </c>
      <c r="C70" s="44" t="s">
        <v>58</v>
      </c>
      <c r="D70" s="44">
        <v>99.5</v>
      </c>
      <c r="E70" s="144">
        <v>290.88</v>
      </c>
      <c r="F70" s="147">
        <f t="shared" si="4"/>
        <v>289.4256</v>
      </c>
      <c r="G70" s="44">
        <v>-0.5</v>
      </c>
      <c r="H70" s="147">
        <f t="shared" si="5"/>
        <v>288.9256</v>
      </c>
      <c r="I70" s="147">
        <f t="shared" si="6"/>
        <v>-1.24527999999992</v>
      </c>
    </row>
    <row r="71" ht="13.85" spans="1:9">
      <c r="A71" s="165"/>
      <c r="B71" s="44"/>
      <c r="C71" s="144"/>
      <c r="D71" s="44"/>
      <c r="E71" s="144"/>
      <c r="F71" s="144"/>
      <c r="H71" s="44"/>
      <c r="I71" s="144"/>
    </row>
    <row r="72" ht="15.35" spans="1:9">
      <c r="A72" s="44" t="s">
        <v>250</v>
      </c>
      <c r="B72" s="44" t="s">
        <v>0</v>
      </c>
      <c r="C72" s="44" t="s">
        <v>1</v>
      </c>
      <c r="D72" s="44" t="s">
        <v>130</v>
      </c>
      <c r="E72" s="44" t="s">
        <v>251</v>
      </c>
      <c r="F72" s="44" t="s">
        <v>252</v>
      </c>
      <c r="G72" s="44" t="s">
        <v>132</v>
      </c>
      <c r="H72" s="44" t="s">
        <v>249</v>
      </c>
      <c r="I72" s="151"/>
    </row>
    <row r="73" ht="13.85" spans="1:8">
      <c r="A73" s="44">
        <v>1</v>
      </c>
      <c r="B73" s="44">
        <v>1</v>
      </c>
      <c r="C73" s="44" t="s">
        <v>6</v>
      </c>
      <c r="D73" s="147">
        <v>313.4595</v>
      </c>
      <c r="E73" s="44">
        <v>-1</v>
      </c>
      <c r="F73" s="44"/>
      <c r="G73" s="147">
        <f t="shared" ref="G73:G92" si="7">D73+E73+F73</f>
        <v>312.4595</v>
      </c>
      <c r="H73" s="147"/>
    </row>
    <row r="74" ht="13.85" spans="1:9">
      <c r="A74" s="44">
        <v>2</v>
      </c>
      <c r="B74" s="44">
        <v>16</v>
      </c>
      <c r="C74" s="44" t="s">
        <v>11</v>
      </c>
      <c r="D74" s="147">
        <v>312.90664</v>
      </c>
      <c r="E74" s="44">
        <v>-1.5</v>
      </c>
      <c r="F74" s="44">
        <v>0.8</v>
      </c>
      <c r="G74" s="147">
        <f t="shared" si="7"/>
        <v>312.20664</v>
      </c>
      <c r="H74" s="147">
        <f t="shared" ref="H74:H92" si="8">G74-G73</f>
        <v>-0.252859999999998</v>
      </c>
      <c r="I74" s="147"/>
    </row>
    <row r="75" ht="13.85" spans="1:9">
      <c r="A75" s="44">
        <v>3</v>
      </c>
      <c r="B75" s="44">
        <v>44</v>
      </c>
      <c r="C75" s="44" t="s">
        <v>19</v>
      </c>
      <c r="D75" s="147">
        <v>311.76208</v>
      </c>
      <c r="E75" s="44">
        <v>-1.5</v>
      </c>
      <c r="F75" s="44"/>
      <c r="G75" s="147">
        <f t="shared" si="7"/>
        <v>310.26208</v>
      </c>
      <c r="H75" s="147">
        <f t="shared" si="8"/>
        <v>-1.94455999999997</v>
      </c>
      <c r="I75" s="147"/>
    </row>
    <row r="76" ht="13.85" spans="1:9">
      <c r="A76" s="44">
        <v>4</v>
      </c>
      <c r="B76" s="44">
        <v>11</v>
      </c>
      <c r="C76" s="44" t="s">
        <v>9</v>
      </c>
      <c r="D76" s="147">
        <v>311.2762</v>
      </c>
      <c r="E76" s="44">
        <v>-1</v>
      </c>
      <c r="F76" s="44"/>
      <c r="G76" s="147">
        <f t="shared" si="7"/>
        <v>310.2762</v>
      </c>
      <c r="H76" s="147">
        <f t="shared" si="8"/>
        <v>0.0141199999999913</v>
      </c>
      <c r="I76" s="147"/>
    </row>
    <row r="77" ht="13.85" spans="1:8">
      <c r="A77" s="44">
        <v>5</v>
      </c>
      <c r="B77" s="44">
        <v>55</v>
      </c>
      <c r="C77" s="44" t="s">
        <v>15</v>
      </c>
      <c r="D77" s="147">
        <v>311.03668</v>
      </c>
      <c r="E77" s="44">
        <v>-1.5</v>
      </c>
      <c r="F77" s="44">
        <v>1.1</v>
      </c>
      <c r="G77" s="147">
        <f t="shared" si="7"/>
        <v>310.63668</v>
      </c>
      <c r="H77" s="147">
        <f t="shared" si="8"/>
        <v>0.360479999999995</v>
      </c>
    </row>
    <row r="78" ht="13.85" spans="1:9">
      <c r="A78" s="44">
        <v>6</v>
      </c>
      <c r="B78" s="44">
        <v>63</v>
      </c>
      <c r="C78" s="44" t="s">
        <v>23</v>
      </c>
      <c r="D78" s="147">
        <v>310.20948</v>
      </c>
      <c r="E78" s="44">
        <v>-1.3</v>
      </c>
      <c r="F78" s="44">
        <v>0.8</v>
      </c>
      <c r="G78" s="147">
        <f t="shared" si="7"/>
        <v>309.70948</v>
      </c>
      <c r="H78" s="147">
        <f t="shared" si="8"/>
        <v>-0.927200000000028</v>
      </c>
      <c r="I78" s="147"/>
    </row>
    <row r="79" ht="13.85" spans="1:9">
      <c r="A79" s="44">
        <v>7</v>
      </c>
      <c r="B79" s="44">
        <v>10</v>
      </c>
      <c r="C79" s="44" t="s">
        <v>25</v>
      </c>
      <c r="D79" s="147">
        <v>302.56226</v>
      </c>
      <c r="E79" s="44">
        <v>-1</v>
      </c>
      <c r="F79" s="44"/>
      <c r="G79" s="147">
        <f t="shared" si="7"/>
        <v>301.56226</v>
      </c>
      <c r="H79" s="147">
        <f t="shared" si="8"/>
        <v>-8.14722</v>
      </c>
      <c r="I79" s="147"/>
    </row>
    <row r="80" ht="13.85" spans="1:9">
      <c r="A80" s="44">
        <v>8</v>
      </c>
      <c r="B80" s="44">
        <v>5</v>
      </c>
      <c r="C80" s="44" t="s">
        <v>30</v>
      </c>
      <c r="D80" s="147">
        <v>301.1006</v>
      </c>
      <c r="E80" s="44">
        <v>-1.5</v>
      </c>
      <c r="F80" s="44">
        <v>1.6</v>
      </c>
      <c r="G80" s="147">
        <f t="shared" si="7"/>
        <v>301.2006</v>
      </c>
      <c r="H80" s="147">
        <f t="shared" si="8"/>
        <v>-0.361659999999972</v>
      </c>
      <c r="I80" s="147"/>
    </row>
    <row r="81" ht="13.85" spans="1:9">
      <c r="A81" s="44">
        <v>9</v>
      </c>
      <c r="B81" s="44">
        <v>22</v>
      </c>
      <c r="C81" s="44" t="s">
        <v>28</v>
      </c>
      <c r="D81" s="147">
        <v>301.50435</v>
      </c>
      <c r="E81" s="44">
        <v>-1.3</v>
      </c>
      <c r="F81" s="44">
        <v>0.8</v>
      </c>
      <c r="G81" s="147">
        <f t="shared" si="7"/>
        <v>301.00435</v>
      </c>
      <c r="H81" s="147">
        <f t="shared" si="8"/>
        <v>-0.19625000000002</v>
      </c>
      <c r="I81" s="147"/>
    </row>
    <row r="82" ht="13.85" spans="1:9">
      <c r="A82" s="44">
        <v>10</v>
      </c>
      <c r="B82" s="44">
        <v>14</v>
      </c>
      <c r="C82" s="44" t="s">
        <v>35</v>
      </c>
      <c r="D82" s="147">
        <v>300.5553</v>
      </c>
      <c r="E82" s="44">
        <v>-1.5</v>
      </c>
      <c r="F82" s="44">
        <v>0.8</v>
      </c>
      <c r="G82" s="147">
        <f t="shared" si="7"/>
        <v>299.8553</v>
      </c>
      <c r="H82" s="147">
        <f t="shared" si="8"/>
        <v>-1.14904999999999</v>
      </c>
      <c r="I82" s="147"/>
    </row>
    <row r="83" ht="13.85" spans="1:9">
      <c r="A83" s="44">
        <v>11</v>
      </c>
      <c r="B83" s="44">
        <v>18</v>
      </c>
      <c r="C83" s="44" t="s">
        <v>33</v>
      </c>
      <c r="D83" s="147">
        <v>298.9992</v>
      </c>
      <c r="E83" s="44">
        <v>-1.3</v>
      </c>
      <c r="F83" s="44">
        <v>0.3</v>
      </c>
      <c r="G83" s="147">
        <f t="shared" si="7"/>
        <v>297.9992</v>
      </c>
      <c r="H83" s="147">
        <f t="shared" si="8"/>
        <v>-1.85610000000003</v>
      </c>
      <c r="I83" s="147"/>
    </row>
    <row r="84" ht="13.85" spans="1:9">
      <c r="A84" s="44">
        <v>12</v>
      </c>
      <c r="B84" s="44">
        <v>31</v>
      </c>
      <c r="C84" s="44" t="s">
        <v>38</v>
      </c>
      <c r="D84" s="147">
        <v>298.16282</v>
      </c>
      <c r="E84" s="44">
        <v>-1.3</v>
      </c>
      <c r="F84" s="44">
        <v>0.8</v>
      </c>
      <c r="G84" s="147">
        <f t="shared" si="7"/>
        <v>297.66282</v>
      </c>
      <c r="H84" s="147">
        <f t="shared" si="8"/>
        <v>-0.336379999999963</v>
      </c>
      <c r="I84" s="147"/>
    </row>
    <row r="85" ht="13.85" spans="1:9">
      <c r="A85" s="44">
        <v>13</v>
      </c>
      <c r="B85" s="44">
        <v>77</v>
      </c>
      <c r="C85" s="44" t="s">
        <v>40</v>
      </c>
      <c r="D85" s="147">
        <v>296.6922</v>
      </c>
      <c r="E85" s="44">
        <v>-1.5</v>
      </c>
      <c r="F85" s="44"/>
      <c r="G85" s="147">
        <f t="shared" si="7"/>
        <v>295.1922</v>
      </c>
      <c r="H85" s="147">
        <f t="shared" si="8"/>
        <v>-2.47062</v>
      </c>
      <c r="I85" s="147"/>
    </row>
    <row r="86" ht="13.85" spans="1:9">
      <c r="A86" s="44">
        <v>14</v>
      </c>
      <c r="B86" s="44">
        <v>20</v>
      </c>
      <c r="C86" s="44" t="s">
        <v>50</v>
      </c>
      <c r="D86" s="147">
        <v>295.47518</v>
      </c>
      <c r="E86" s="44">
        <v>-1</v>
      </c>
      <c r="F86" s="44"/>
      <c r="G86" s="147">
        <f t="shared" si="7"/>
        <v>294.47518</v>
      </c>
      <c r="H86" s="147">
        <f t="shared" si="8"/>
        <v>-0.717019999999991</v>
      </c>
      <c r="I86" s="147"/>
    </row>
    <row r="87" ht="13.85" spans="1:9">
      <c r="A87" s="44">
        <v>15</v>
      </c>
      <c r="B87" s="44">
        <v>4</v>
      </c>
      <c r="C87" s="44" t="s">
        <v>46</v>
      </c>
      <c r="D87" s="147">
        <v>295.25496</v>
      </c>
      <c r="E87" s="44">
        <v>-1</v>
      </c>
      <c r="F87" s="44"/>
      <c r="G87" s="147">
        <f t="shared" si="7"/>
        <v>294.25496</v>
      </c>
      <c r="H87" s="147">
        <f t="shared" si="8"/>
        <v>-0.22022000000004</v>
      </c>
      <c r="I87" s="147"/>
    </row>
    <row r="88" ht="13.85" spans="1:9">
      <c r="A88" s="44">
        <v>16</v>
      </c>
      <c r="B88" s="44">
        <v>24</v>
      </c>
      <c r="C88" s="44" t="s">
        <v>44</v>
      </c>
      <c r="D88" s="147">
        <v>294.6195</v>
      </c>
      <c r="E88" s="44">
        <v>-1</v>
      </c>
      <c r="F88" s="44"/>
      <c r="G88" s="147">
        <f t="shared" si="7"/>
        <v>293.6195</v>
      </c>
      <c r="H88" s="147">
        <f t="shared" si="8"/>
        <v>-0.635459999999966</v>
      </c>
      <c r="I88" s="147"/>
    </row>
    <row r="89" ht="13.85" spans="1:9">
      <c r="A89" s="44">
        <v>17</v>
      </c>
      <c r="B89" s="44">
        <v>3</v>
      </c>
      <c r="C89" s="44" t="s">
        <v>49</v>
      </c>
      <c r="D89" s="147">
        <v>293.78016</v>
      </c>
      <c r="E89" s="44">
        <v>-1.3</v>
      </c>
      <c r="F89" s="44"/>
      <c r="G89" s="147">
        <f t="shared" si="7"/>
        <v>292.48016</v>
      </c>
      <c r="H89" s="147">
        <f t="shared" si="8"/>
        <v>-1.13934</v>
      </c>
      <c r="I89" s="147"/>
    </row>
    <row r="90" ht="13.85" spans="1:9">
      <c r="A90" s="44">
        <v>18</v>
      </c>
      <c r="B90" s="44">
        <v>47</v>
      </c>
      <c r="C90" s="44" t="s">
        <v>54</v>
      </c>
      <c r="D90" s="147">
        <v>293.7041</v>
      </c>
      <c r="E90" s="44">
        <v>-1.5</v>
      </c>
      <c r="F90" s="44">
        <v>0.8</v>
      </c>
      <c r="G90" s="147">
        <f t="shared" si="7"/>
        <v>293.0041</v>
      </c>
      <c r="H90" s="147">
        <f t="shared" si="8"/>
        <v>0.523939999999982</v>
      </c>
      <c r="I90" s="147"/>
    </row>
    <row r="91" ht="13.85" spans="1:9">
      <c r="A91" s="44">
        <v>19</v>
      </c>
      <c r="B91" s="44">
        <v>23</v>
      </c>
      <c r="C91" s="44" t="s">
        <v>56</v>
      </c>
      <c r="D91" s="147">
        <v>291.17088</v>
      </c>
      <c r="E91" s="44">
        <v>-1.3</v>
      </c>
      <c r="F91" s="44"/>
      <c r="G91" s="147">
        <f t="shared" si="7"/>
        <v>289.87088</v>
      </c>
      <c r="H91" s="147">
        <f t="shared" si="8"/>
        <v>-3.13321999999999</v>
      </c>
      <c r="I91" s="147"/>
    </row>
    <row r="92" ht="13.85" spans="1:9">
      <c r="A92" s="44">
        <v>20</v>
      </c>
      <c r="B92" s="44">
        <v>6</v>
      </c>
      <c r="C92" s="44" t="s">
        <v>58</v>
      </c>
      <c r="D92" s="147">
        <v>289.4256</v>
      </c>
      <c r="E92" s="44">
        <v>-1.5</v>
      </c>
      <c r="F92" s="44"/>
      <c r="G92" s="147">
        <f t="shared" si="7"/>
        <v>287.9256</v>
      </c>
      <c r="H92" s="147">
        <f t="shared" si="8"/>
        <v>-1.94528000000003</v>
      </c>
      <c r="I92" s="147"/>
    </row>
    <row r="95" ht="15.35" spans="1:16">
      <c r="A95" s="44" t="s">
        <v>253</v>
      </c>
      <c r="B95" s="44" t="s">
        <v>0</v>
      </c>
      <c r="C95" s="44" t="s">
        <v>1</v>
      </c>
      <c r="D95" s="44" t="s">
        <v>130</v>
      </c>
      <c r="E95" s="44" t="s">
        <v>251</v>
      </c>
      <c r="F95" s="44" t="s">
        <v>252</v>
      </c>
      <c r="G95" s="44" t="s">
        <v>132</v>
      </c>
      <c r="H95" s="44" t="s">
        <v>249</v>
      </c>
      <c r="J95" s="151"/>
      <c r="K95" s="151"/>
      <c r="L95" s="44" t="s">
        <v>254</v>
      </c>
      <c r="M95" s="44" t="s">
        <v>255</v>
      </c>
      <c r="N95" s="44" t="s">
        <v>256</v>
      </c>
      <c r="O95" s="44" t="s">
        <v>257</v>
      </c>
      <c r="P95" s="44" t="s">
        <v>258</v>
      </c>
    </row>
    <row r="96" ht="13.85" spans="1:16">
      <c r="A96" s="44">
        <v>1</v>
      </c>
      <c r="B96" s="44">
        <v>1</v>
      </c>
      <c r="C96" s="44" t="s">
        <v>6</v>
      </c>
      <c r="D96" s="147">
        <v>313.4595</v>
      </c>
      <c r="E96" s="44">
        <v>-0.5</v>
      </c>
      <c r="F96" s="44"/>
      <c r="G96" s="147">
        <f t="shared" ref="G96:G115" si="9">D96+E96+F96</f>
        <v>312.9595</v>
      </c>
      <c r="H96" s="147"/>
      <c r="J96" s="44">
        <v>1</v>
      </c>
      <c r="K96" s="44" t="s">
        <v>11</v>
      </c>
      <c r="L96" s="157" t="s">
        <v>259</v>
      </c>
      <c r="M96" s="44" t="s">
        <v>260</v>
      </c>
      <c r="N96" s="168" t="s">
        <v>261</v>
      </c>
      <c r="O96" s="44" t="s">
        <v>262</v>
      </c>
      <c r="P96" s="168" t="s">
        <v>261</v>
      </c>
    </row>
    <row r="97" ht="13.85" spans="1:16">
      <c r="A97" s="44">
        <v>2</v>
      </c>
      <c r="B97" s="44">
        <v>16</v>
      </c>
      <c r="C97" s="44" t="s">
        <v>11</v>
      </c>
      <c r="D97" s="147">
        <v>312.90664</v>
      </c>
      <c r="E97" s="44">
        <v>-1</v>
      </c>
      <c r="F97" s="44">
        <v>0.5</v>
      </c>
      <c r="G97" s="147">
        <f t="shared" si="9"/>
        <v>312.40664</v>
      </c>
      <c r="H97" s="147">
        <f t="shared" ref="H97:H115" si="10">G97-G96</f>
        <v>-0.55286000000001</v>
      </c>
      <c r="J97" s="44">
        <v>2</v>
      </c>
      <c r="K97" s="44" t="s">
        <v>6</v>
      </c>
      <c r="L97" s="157">
        <v>8</v>
      </c>
      <c r="M97" s="44" t="s">
        <v>260</v>
      </c>
      <c r="N97" s="44" t="s">
        <v>262</v>
      </c>
      <c r="O97" s="168" t="s">
        <v>261</v>
      </c>
      <c r="P97" s="168" t="s">
        <v>261</v>
      </c>
    </row>
    <row r="98" ht="13.85" spans="1:16">
      <c r="A98" s="44">
        <v>3</v>
      </c>
      <c r="B98" s="44">
        <v>11</v>
      </c>
      <c r="C98" s="44" t="s">
        <v>9</v>
      </c>
      <c r="D98" s="147">
        <v>311.2762</v>
      </c>
      <c r="E98" s="44">
        <v>-0.5</v>
      </c>
      <c r="F98" s="44"/>
      <c r="G98" s="147">
        <f t="shared" si="9"/>
        <v>310.7762</v>
      </c>
      <c r="H98" s="147">
        <f t="shared" si="10"/>
        <v>-1.63043999999996</v>
      </c>
      <c r="J98" s="44">
        <v>3</v>
      </c>
      <c r="K98" s="44" t="s">
        <v>19</v>
      </c>
      <c r="L98" s="157">
        <v>1</v>
      </c>
      <c r="M98" s="44" t="s">
        <v>263</v>
      </c>
      <c r="N98" s="168" t="s">
        <v>261</v>
      </c>
      <c r="O98" s="44" t="s">
        <v>262</v>
      </c>
      <c r="P98" s="44" t="s">
        <v>262</v>
      </c>
    </row>
    <row r="99" ht="13.85" spans="1:16">
      <c r="A99" s="44">
        <v>4</v>
      </c>
      <c r="B99" s="44">
        <v>44</v>
      </c>
      <c r="C99" s="44" t="s">
        <v>19</v>
      </c>
      <c r="D99" s="147">
        <v>311.76208</v>
      </c>
      <c r="E99" s="44">
        <v>-1</v>
      </c>
      <c r="F99" s="44">
        <v>0.8</v>
      </c>
      <c r="G99" s="147">
        <f t="shared" si="9"/>
        <v>311.56208</v>
      </c>
      <c r="H99" s="147">
        <f t="shared" si="10"/>
        <v>0.78588000000002</v>
      </c>
      <c r="J99" s="44">
        <v>4</v>
      </c>
      <c r="K99" s="44" t="s">
        <v>15</v>
      </c>
      <c r="L99" s="157" t="s">
        <v>259</v>
      </c>
      <c r="M99" s="44" t="s">
        <v>260</v>
      </c>
      <c r="N99" s="168" t="s">
        <v>261</v>
      </c>
      <c r="O99" s="44" t="s">
        <v>262</v>
      </c>
      <c r="P99" s="168" t="s">
        <v>261</v>
      </c>
    </row>
    <row r="100" ht="13.85" spans="1:16">
      <c r="A100" s="44">
        <v>5</v>
      </c>
      <c r="B100" s="44">
        <v>55</v>
      </c>
      <c r="C100" s="44" t="s">
        <v>15</v>
      </c>
      <c r="D100" s="147">
        <v>311.03668</v>
      </c>
      <c r="E100" s="44">
        <v>-1</v>
      </c>
      <c r="F100" s="44">
        <v>1.8</v>
      </c>
      <c r="G100" s="147">
        <f t="shared" si="9"/>
        <v>311.83668</v>
      </c>
      <c r="H100" s="147">
        <f t="shared" si="10"/>
        <v>0.274599999999964</v>
      </c>
      <c r="I100" s="43"/>
      <c r="J100" s="44">
        <v>5</v>
      </c>
      <c r="K100" s="44" t="s">
        <v>9</v>
      </c>
      <c r="L100" s="157">
        <v>7</v>
      </c>
      <c r="M100" s="44" t="s">
        <v>260</v>
      </c>
      <c r="N100" s="44" t="s">
        <v>262</v>
      </c>
      <c r="O100" s="168" t="s">
        <v>261</v>
      </c>
      <c r="P100" s="168" t="s">
        <v>261</v>
      </c>
    </row>
    <row r="101" ht="13.85" spans="1:16">
      <c r="A101" s="44">
        <v>6</v>
      </c>
      <c r="B101" s="44">
        <v>63</v>
      </c>
      <c r="C101" s="44" t="s">
        <v>23</v>
      </c>
      <c r="D101" s="147">
        <v>310.20948</v>
      </c>
      <c r="E101" s="44">
        <v>-0.8</v>
      </c>
      <c r="F101" s="44"/>
      <c r="G101" s="147">
        <f t="shared" si="9"/>
        <v>309.40948</v>
      </c>
      <c r="H101" s="147">
        <f t="shared" si="10"/>
        <v>-2.42720000000003</v>
      </c>
      <c r="I101" s="166"/>
      <c r="J101" s="44">
        <v>6</v>
      </c>
      <c r="K101" s="44" t="s">
        <v>23</v>
      </c>
      <c r="L101" s="157">
        <v>7</v>
      </c>
      <c r="M101" s="44" t="s">
        <v>263</v>
      </c>
      <c r="N101" s="44" t="s">
        <v>262</v>
      </c>
      <c r="O101" s="168" t="s">
        <v>261</v>
      </c>
      <c r="P101" s="44" t="s">
        <v>262</v>
      </c>
    </row>
    <row r="102" ht="13.85" spans="1:16">
      <c r="A102" s="44">
        <v>7</v>
      </c>
      <c r="B102" s="44">
        <v>10</v>
      </c>
      <c r="C102" s="44" t="s">
        <v>25</v>
      </c>
      <c r="D102" s="147">
        <v>302.56226</v>
      </c>
      <c r="E102" s="44">
        <v>-0.5</v>
      </c>
      <c r="F102" s="44"/>
      <c r="G102" s="147">
        <f t="shared" si="9"/>
        <v>302.06226</v>
      </c>
      <c r="H102" s="147">
        <f t="shared" si="10"/>
        <v>-7.34721999999999</v>
      </c>
      <c r="I102" s="166"/>
      <c r="J102" s="44">
        <v>7</v>
      </c>
      <c r="K102" s="44" t="s">
        <v>25</v>
      </c>
      <c r="L102" s="157">
        <v>10</v>
      </c>
      <c r="M102" s="44" t="s">
        <v>260</v>
      </c>
      <c r="N102" s="44" t="s">
        <v>262</v>
      </c>
      <c r="O102" s="168" t="s">
        <v>261</v>
      </c>
      <c r="P102" s="168" t="s">
        <v>261</v>
      </c>
    </row>
    <row r="103" ht="13.85" spans="1:16">
      <c r="A103" s="44">
        <v>8</v>
      </c>
      <c r="B103" s="44">
        <v>22</v>
      </c>
      <c r="C103" s="44" t="s">
        <v>28</v>
      </c>
      <c r="D103" s="147">
        <v>301.50435</v>
      </c>
      <c r="E103" s="44">
        <v>-0.8</v>
      </c>
      <c r="F103" s="44"/>
      <c r="G103" s="147">
        <f t="shared" si="9"/>
        <v>300.70435</v>
      </c>
      <c r="H103" s="147">
        <f t="shared" si="10"/>
        <v>-1.35791</v>
      </c>
      <c r="J103" s="44">
        <v>8</v>
      </c>
      <c r="K103" s="44" t="s">
        <v>30</v>
      </c>
      <c r="L103" s="157">
        <v>5</v>
      </c>
      <c r="M103" s="44" t="s">
        <v>260</v>
      </c>
      <c r="N103" s="168" t="s">
        <v>261</v>
      </c>
      <c r="O103" s="168" t="s">
        <v>261</v>
      </c>
      <c r="P103" s="44" t="s">
        <v>262</v>
      </c>
    </row>
    <row r="104" ht="13.85" spans="1:16">
      <c r="A104" s="44">
        <v>9</v>
      </c>
      <c r="B104" s="44">
        <v>5</v>
      </c>
      <c r="C104" s="44" t="s">
        <v>30</v>
      </c>
      <c r="D104" s="147">
        <v>301.1006</v>
      </c>
      <c r="E104" s="44">
        <v>-0.5</v>
      </c>
      <c r="F104" s="44">
        <v>0.8</v>
      </c>
      <c r="G104" s="147">
        <f t="shared" si="9"/>
        <v>301.4006</v>
      </c>
      <c r="H104" s="147">
        <f t="shared" si="10"/>
        <v>0.69625000000002</v>
      </c>
      <c r="I104" s="166"/>
      <c r="J104" s="44">
        <v>9</v>
      </c>
      <c r="K104" s="44" t="s">
        <v>28</v>
      </c>
      <c r="L104" s="157">
        <v>9</v>
      </c>
      <c r="M104" s="44" t="s">
        <v>260</v>
      </c>
      <c r="N104" s="44" t="s">
        <v>262</v>
      </c>
      <c r="O104" s="168" t="s">
        <v>261</v>
      </c>
      <c r="P104" s="168" t="s">
        <v>261</v>
      </c>
    </row>
    <row r="105" ht="13.85" spans="1:16">
      <c r="A105" s="44">
        <v>10</v>
      </c>
      <c r="B105" s="44">
        <v>14</v>
      </c>
      <c r="C105" s="44" t="s">
        <v>35</v>
      </c>
      <c r="D105" s="147">
        <v>300.5553</v>
      </c>
      <c r="E105" s="44">
        <v>-1</v>
      </c>
      <c r="F105" s="44"/>
      <c r="G105" s="147">
        <f t="shared" si="9"/>
        <v>299.5553</v>
      </c>
      <c r="H105" s="147">
        <f t="shared" si="10"/>
        <v>-1.84530000000001</v>
      </c>
      <c r="I105" s="166"/>
      <c r="J105" s="44">
        <v>10</v>
      </c>
      <c r="K105" s="44" t="s">
        <v>35</v>
      </c>
      <c r="L105" s="157">
        <v>3</v>
      </c>
      <c r="M105" s="44" t="s">
        <v>263</v>
      </c>
      <c r="N105" s="168" t="s">
        <v>261</v>
      </c>
      <c r="O105" s="44" t="s">
        <v>262</v>
      </c>
      <c r="P105" s="44" t="s">
        <v>262</v>
      </c>
    </row>
    <row r="106" ht="13.85" spans="1:16">
      <c r="A106" s="44">
        <v>11</v>
      </c>
      <c r="B106" s="44">
        <v>18</v>
      </c>
      <c r="C106" s="44" t="s">
        <v>33</v>
      </c>
      <c r="D106" s="147">
        <v>298.9992</v>
      </c>
      <c r="E106" s="44">
        <v>-0.8</v>
      </c>
      <c r="F106" s="44"/>
      <c r="G106" s="147">
        <f t="shared" si="9"/>
        <v>298.1992</v>
      </c>
      <c r="H106" s="147">
        <f t="shared" si="10"/>
        <v>-1.35610000000003</v>
      </c>
      <c r="I106" s="166"/>
      <c r="J106" s="44">
        <v>11</v>
      </c>
      <c r="K106" s="44" t="s">
        <v>33</v>
      </c>
      <c r="L106" s="157">
        <v>10</v>
      </c>
      <c r="M106" s="44" t="s">
        <v>260</v>
      </c>
      <c r="N106" s="44" t="s">
        <v>262</v>
      </c>
      <c r="O106" s="168" t="s">
        <v>261</v>
      </c>
      <c r="P106" s="168" t="s">
        <v>261</v>
      </c>
    </row>
    <row r="107" ht="13.85" spans="1:16">
      <c r="A107" s="44">
        <v>12</v>
      </c>
      <c r="B107" s="44">
        <v>31</v>
      </c>
      <c r="C107" s="44" t="s">
        <v>38</v>
      </c>
      <c r="D107" s="147">
        <v>298.16282</v>
      </c>
      <c r="E107" s="44">
        <v>-1.3</v>
      </c>
      <c r="F107" s="44"/>
      <c r="G107" s="147">
        <f t="shared" si="9"/>
        <v>296.86282</v>
      </c>
      <c r="H107" s="147">
        <f t="shared" si="10"/>
        <v>-1.33637999999996</v>
      </c>
      <c r="I107" s="166"/>
      <c r="J107" s="44">
        <v>12</v>
      </c>
      <c r="K107" s="44" t="s">
        <v>38</v>
      </c>
      <c r="L107" s="157">
        <v>9</v>
      </c>
      <c r="M107" s="44" t="s">
        <v>263</v>
      </c>
      <c r="N107" s="44" t="s">
        <v>262</v>
      </c>
      <c r="O107" s="44" t="s">
        <v>262</v>
      </c>
      <c r="P107" s="168" t="s">
        <v>261</v>
      </c>
    </row>
    <row r="108" ht="13.85" spans="1:16">
      <c r="A108" s="44">
        <v>13</v>
      </c>
      <c r="B108" s="44">
        <v>77</v>
      </c>
      <c r="C108" s="44" t="s">
        <v>40</v>
      </c>
      <c r="D108" s="147">
        <v>296.6922</v>
      </c>
      <c r="E108" s="44">
        <v>-1</v>
      </c>
      <c r="F108" s="44"/>
      <c r="G108" s="147">
        <f t="shared" si="9"/>
        <v>295.6922</v>
      </c>
      <c r="H108" s="147">
        <f t="shared" si="10"/>
        <v>-1.17061999999999</v>
      </c>
      <c r="I108" s="166"/>
      <c r="J108" s="44">
        <v>13</v>
      </c>
      <c r="K108" s="44" t="s">
        <v>40</v>
      </c>
      <c r="L108" s="157">
        <v>4</v>
      </c>
      <c r="M108" s="44" t="s">
        <v>263</v>
      </c>
      <c r="N108" s="168" t="s">
        <v>261</v>
      </c>
      <c r="O108" s="44" t="s">
        <v>262</v>
      </c>
      <c r="P108" s="44" t="s">
        <v>262</v>
      </c>
    </row>
    <row r="109" ht="13.85" spans="1:16">
      <c r="A109" s="44">
        <v>14</v>
      </c>
      <c r="B109" s="44">
        <v>20</v>
      </c>
      <c r="C109" s="44" t="s">
        <v>50</v>
      </c>
      <c r="D109" s="147">
        <v>295.47518</v>
      </c>
      <c r="E109" s="44">
        <v>-0.5</v>
      </c>
      <c r="F109" s="44">
        <v>0.8</v>
      </c>
      <c r="G109" s="147">
        <f t="shared" si="9"/>
        <v>295.77518</v>
      </c>
      <c r="H109" s="147">
        <f t="shared" si="10"/>
        <v>0.0829800000000205</v>
      </c>
      <c r="I109" s="166"/>
      <c r="J109" s="44">
        <v>14</v>
      </c>
      <c r="K109" s="44" t="s">
        <v>50</v>
      </c>
      <c r="L109" s="157">
        <v>7</v>
      </c>
      <c r="M109" s="44" t="s">
        <v>260</v>
      </c>
      <c r="N109" s="44" t="s">
        <v>262</v>
      </c>
      <c r="O109" s="168" t="s">
        <v>261</v>
      </c>
      <c r="P109" s="168" t="s">
        <v>261</v>
      </c>
    </row>
    <row r="110" ht="13.85" spans="1:16">
      <c r="A110" s="44">
        <v>15</v>
      </c>
      <c r="B110" s="44">
        <v>4</v>
      </c>
      <c r="C110" s="44" t="s">
        <v>46</v>
      </c>
      <c r="D110" s="147">
        <v>295.25496</v>
      </c>
      <c r="E110" s="44">
        <v>-0.5</v>
      </c>
      <c r="F110" s="44"/>
      <c r="G110" s="147">
        <f t="shared" si="9"/>
        <v>294.75496</v>
      </c>
      <c r="H110" s="147">
        <f t="shared" si="10"/>
        <v>-1.02022000000005</v>
      </c>
      <c r="I110" s="166"/>
      <c r="J110" s="44">
        <v>15</v>
      </c>
      <c r="K110" s="44" t="s">
        <v>44</v>
      </c>
      <c r="L110" s="157">
        <v>10</v>
      </c>
      <c r="M110" s="44" t="s">
        <v>263</v>
      </c>
      <c r="N110" s="44" t="s">
        <v>262</v>
      </c>
      <c r="O110" s="44" t="s">
        <v>262</v>
      </c>
      <c r="P110" s="168" t="s">
        <v>261</v>
      </c>
    </row>
    <row r="111" ht="13.85" spans="1:16">
      <c r="A111" s="44">
        <v>16</v>
      </c>
      <c r="B111" s="44">
        <v>24</v>
      </c>
      <c r="C111" s="44" t="s">
        <v>44</v>
      </c>
      <c r="D111" s="147">
        <v>294.6195</v>
      </c>
      <c r="E111" s="44">
        <v>-1</v>
      </c>
      <c r="F111" s="44"/>
      <c r="G111" s="147">
        <f t="shared" si="9"/>
        <v>293.6195</v>
      </c>
      <c r="H111" s="147">
        <f t="shared" si="10"/>
        <v>-1.13545999999997</v>
      </c>
      <c r="I111" s="166"/>
      <c r="J111" s="44">
        <v>16</v>
      </c>
      <c r="K111" s="44" t="s">
        <v>46</v>
      </c>
      <c r="L111" s="157">
        <v>7</v>
      </c>
      <c r="M111" s="44" t="s">
        <v>263</v>
      </c>
      <c r="N111" s="44" t="s">
        <v>262</v>
      </c>
      <c r="O111" s="168" t="s">
        <v>261</v>
      </c>
      <c r="P111" s="44" t="s">
        <v>262</v>
      </c>
    </row>
    <row r="112" ht="13.85" spans="1:16">
      <c r="A112" s="44">
        <v>17</v>
      </c>
      <c r="B112" s="44">
        <v>3</v>
      </c>
      <c r="C112" s="44" t="s">
        <v>49</v>
      </c>
      <c r="D112" s="147">
        <v>293.78016</v>
      </c>
      <c r="E112" s="44">
        <v>-0.8</v>
      </c>
      <c r="F112" s="44"/>
      <c r="G112" s="147">
        <f t="shared" si="9"/>
        <v>292.98016</v>
      </c>
      <c r="H112" s="147">
        <f t="shared" si="10"/>
        <v>-0.639340000000004</v>
      </c>
      <c r="I112" s="166"/>
      <c r="J112" s="44">
        <v>17</v>
      </c>
      <c r="K112" s="44" t="s">
        <v>54</v>
      </c>
      <c r="L112" s="157">
        <v>5</v>
      </c>
      <c r="M112" s="44" t="s">
        <v>260</v>
      </c>
      <c r="N112" s="168" t="s">
        <v>261</v>
      </c>
      <c r="O112" s="44" t="s">
        <v>262</v>
      </c>
      <c r="P112" s="44" t="s">
        <v>261</v>
      </c>
    </row>
    <row r="113" ht="13.85" spans="1:16">
      <c r="A113" s="44">
        <v>18</v>
      </c>
      <c r="B113" s="44">
        <v>47</v>
      </c>
      <c r="C113" s="44" t="s">
        <v>54</v>
      </c>
      <c r="D113" s="147">
        <v>293.7041</v>
      </c>
      <c r="E113" s="44">
        <v>-1</v>
      </c>
      <c r="F113" s="44"/>
      <c r="G113" s="147">
        <f t="shared" si="9"/>
        <v>292.7041</v>
      </c>
      <c r="H113" s="147">
        <f t="shared" si="10"/>
        <v>-0.27606000000003</v>
      </c>
      <c r="I113" s="166"/>
      <c r="J113" s="44">
        <v>18</v>
      </c>
      <c r="K113" s="44" t="s">
        <v>49</v>
      </c>
      <c r="L113" s="157">
        <v>7</v>
      </c>
      <c r="M113" s="44" t="s">
        <v>263</v>
      </c>
      <c r="N113" s="44" t="s">
        <v>262</v>
      </c>
      <c r="O113" s="168" t="s">
        <v>261</v>
      </c>
      <c r="P113" s="44" t="s">
        <v>262</v>
      </c>
    </row>
    <row r="114" ht="13.85" spans="1:16">
      <c r="A114" s="44">
        <v>19</v>
      </c>
      <c r="B114" s="44">
        <v>23</v>
      </c>
      <c r="C114" s="44" t="s">
        <v>56</v>
      </c>
      <c r="D114" s="147">
        <v>291.17088</v>
      </c>
      <c r="E114" s="44">
        <v>-0.8</v>
      </c>
      <c r="F114" s="44"/>
      <c r="G114" s="147">
        <f t="shared" si="9"/>
        <v>290.37088</v>
      </c>
      <c r="H114" s="147">
        <f t="shared" si="10"/>
        <v>-2.33321999999998</v>
      </c>
      <c r="I114" s="166"/>
      <c r="J114" s="44">
        <v>19</v>
      </c>
      <c r="K114" s="44" t="s">
        <v>56</v>
      </c>
      <c r="L114" s="157">
        <v>7</v>
      </c>
      <c r="M114" s="44" t="s">
        <v>260</v>
      </c>
      <c r="N114" s="44" t="s">
        <v>262</v>
      </c>
      <c r="O114" s="168" t="s">
        <v>261</v>
      </c>
      <c r="P114" s="168" t="s">
        <v>261</v>
      </c>
    </row>
    <row r="115" ht="13.85" spans="1:16">
      <c r="A115" s="44">
        <v>20</v>
      </c>
      <c r="B115" s="44">
        <v>6</v>
      </c>
      <c r="C115" s="44" t="s">
        <v>58</v>
      </c>
      <c r="D115" s="147">
        <v>289.4256</v>
      </c>
      <c r="E115" s="44">
        <v>-1.5</v>
      </c>
      <c r="F115" s="44"/>
      <c r="G115" s="147">
        <f t="shared" si="9"/>
        <v>287.9256</v>
      </c>
      <c r="H115" s="147">
        <f t="shared" si="10"/>
        <v>-2.44528000000003</v>
      </c>
      <c r="I115" s="166"/>
      <c r="J115" s="44">
        <v>20</v>
      </c>
      <c r="K115" s="44" t="s">
        <v>58</v>
      </c>
      <c r="L115" s="157">
        <v>5</v>
      </c>
      <c r="M115" s="44" t="s">
        <v>260</v>
      </c>
      <c r="N115" s="168" t="s">
        <v>261</v>
      </c>
      <c r="O115" s="168" t="s">
        <v>261</v>
      </c>
      <c r="P115" s="44" t="s">
        <v>262</v>
      </c>
    </row>
    <row r="116" ht="13.85" spans="1:9">
      <c r="A116" s="42"/>
      <c r="B116" s="43"/>
      <c r="C116" s="43"/>
      <c r="D116" s="166"/>
      <c r="E116" s="43"/>
      <c r="F116" s="166"/>
      <c r="G116" s="166"/>
      <c r="H116" s="166"/>
      <c r="I116" s="166"/>
    </row>
    <row r="117" ht="13.85" spans="1:9">
      <c r="A117" s="42"/>
      <c r="I117" s="166"/>
    </row>
    <row r="118" ht="13.85" spans="1:9">
      <c r="A118" s="42"/>
      <c r="B118" s="43"/>
      <c r="C118" s="43"/>
      <c r="D118" s="166"/>
      <c r="E118" s="43"/>
      <c r="F118" s="166"/>
      <c r="G118" s="166"/>
      <c r="H118" s="166"/>
      <c r="I118" s="166"/>
    </row>
    <row r="119" ht="13.85" spans="1:10">
      <c r="A119" s="44" t="s">
        <v>264</v>
      </c>
      <c r="B119" s="44" t="s">
        <v>0</v>
      </c>
      <c r="C119" s="44" t="s">
        <v>1</v>
      </c>
      <c r="D119" s="44" t="s">
        <v>130</v>
      </c>
      <c r="E119" s="44" t="s">
        <v>251</v>
      </c>
      <c r="F119" s="44" t="s">
        <v>252</v>
      </c>
      <c r="G119" s="44" t="s">
        <v>132</v>
      </c>
      <c r="H119" s="44" t="s">
        <v>249</v>
      </c>
      <c r="I119" s="167"/>
      <c r="J119" s="167"/>
    </row>
    <row r="120" ht="13.85" spans="1:9">
      <c r="A120" s="44">
        <v>1</v>
      </c>
      <c r="B120" s="44">
        <v>16</v>
      </c>
      <c r="C120" s="44" t="s">
        <v>11</v>
      </c>
      <c r="D120" s="147">
        <v>312.90664</v>
      </c>
      <c r="E120" s="44">
        <v>-1</v>
      </c>
      <c r="F120" s="44">
        <v>1.3</v>
      </c>
      <c r="G120" s="147">
        <f t="shared" ref="G120:G133" si="11">D120+E120+F120</f>
        <v>313.20664</v>
      </c>
      <c r="H120" s="147"/>
      <c r="I120" s="166"/>
    </row>
    <row r="121" ht="13.85" spans="1:8">
      <c r="A121" s="44">
        <v>2</v>
      </c>
      <c r="B121" s="44">
        <v>1</v>
      </c>
      <c r="C121" s="44" t="s">
        <v>6</v>
      </c>
      <c r="D121" s="147">
        <v>313.4595</v>
      </c>
      <c r="E121" s="44">
        <v>-1.5</v>
      </c>
      <c r="F121" s="44"/>
      <c r="G121" s="147">
        <f t="shared" si="11"/>
        <v>311.9595</v>
      </c>
      <c r="H121" s="147">
        <f t="shared" ref="H121:H139" si="12">G121-G120</f>
        <v>-1.24714</v>
      </c>
    </row>
    <row r="122" ht="13.85" spans="1:8">
      <c r="A122" s="44">
        <v>3</v>
      </c>
      <c r="B122" s="44">
        <v>55</v>
      </c>
      <c r="C122" s="44" t="s">
        <v>15</v>
      </c>
      <c r="D122" s="147">
        <v>311.03668</v>
      </c>
      <c r="E122" s="44">
        <v>-1</v>
      </c>
      <c r="F122" s="44">
        <v>1.1</v>
      </c>
      <c r="G122" s="147">
        <f t="shared" si="11"/>
        <v>311.13668</v>
      </c>
      <c r="H122" s="147">
        <f t="shared" si="12"/>
        <v>-0.822819999999979</v>
      </c>
    </row>
    <row r="123" ht="13.85" spans="1:8">
      <c r="A123" s="44">
        <v>4</v>
      </c>
      <c r="B123" s="44">
        <v>11</v>
      </c>
      <c r="C123" s="44" t="s">
        <v>9</v>
      </c>
      <c r="D123" s="147">
        <v>311.2762</v>
      </c>
      <c r="E123" s="44">
        <f>-0.5-1+0.3</f>
        <v>-1.2</v>
      </c>
      <c r="F123" s="44">
        <v>0.8</v>
      </c>
      <c r="G123" s="147">
        <f t="shared" si="11"/>
        <v>310.8762</v>
      </c>
      <c r="H123" s="147">
        <f t="shared" si="12"/>
        <v>-0.260479999999973</v>
      </c>
    </row>
    <row r="124" ht="13.85" spans="1:8">
      <c r="A124" s="44">
        <v>5</v>
      </c>
      <c r="B124" s="44">
        <v>44</v>
      </c>
      <c r="C124" s="44" t="s">
        <v>19</v>
      </c>
      <c r="D124" s="147">
        <v>311.76208</v>
      </c>
      <c r="E124" s="44">
        <v>-1</v>
      </c>
      <c r="F124" s="44">
        <v>0.8</v>
      </c>
      <c r="G124" s="147">
        <f t="shared" si="11"/>
        <v>311.56208</v>
      </c>
      <c r="H124" s="147">
        <f t="shared" si="12"/>
        <v>0.685879999999997</v>
      </c>
    </row>
    <row r="125" ht="13.85" spans="1:8">
      <c r="A125" s="44">
        <v>6</v>
      </c>
      <c r="B125" s="44">
        <v>63</v>
      </c>
      <c r="C125" s="44" t="s">
        <v>23</v>
      </c>
      <c r="D125" s="147">
        <v>310.20948</v>
      </c>
      <c r="E125" s="44">
        <v>-1.8</v>
      </c>
      <c r="F125" s="44"/>
      <c r="G125" s="147">
        <f t="shared" si="11"/>
        <v>308.40948</v>
      </c>
      <c r="H125" s="147">
        <f t="shared" si="12"/>
        <v>-3.15260000000006</v>
      </c>
    </row>
    <row r="126" ht="13.85" spans="1:8">
      <c r="A126" s="44">
        <v>7</v>
      </c>
      <c r="B126" s="44">
        <v>10</v>
      </c>
      <c r="C126" s="44" t="s">
        <v>25</v>
      </c>
      <c r="D126" s="147">
        <v>302.56226</v>
      </c>
      <c r="E126" s="44">
        <v>-1.5</v>
      </c>
      <c r="F126" s="44"/>
      <c r="G126" s="147">
        <f t="shared" si="11"/>
        <v>301.06226</v>
      </c>
      <c r="H126" s="147">
        <f t="shared" si="12"/>
        <v>-7.34721999999999</v>
      </c>
    </row>
    <row r="127" ht="13.85" spans="1:8">
      <c r="A127" s="44">
        <v>8</v>
      </c>
      <c r="B127" s="44">
        <v>22</v>
      </c>
      <c r="C127" s="44" t="s">
        <v>28</v>
      </c>
      <c r="D127" s="147">
        <v>301.50435</v>
      </c>
      <c r="E127" s="44">
        <v>-1.8</v>
      </c>
      <c r="F127" s="44"/>
      <c r="G127" s="147">
        <f t="shared" si="11"/>
        <v>299.70435</v>
      </c>
      <c r="H127" s="147">
        <f t="shared" si="12"/>
        <v>-1.35791</v>
      </c>
    </row>
    <row r="128" ht="13.85" spans="1:8">
      <c r="A128" s="44">
        <v>9</v>
      </c>
      <c r="B128" s="44">
        <v>5</v>
      </c>
      <c r="C128" s="44" t="s">
        <v>30</v>
      </c>
      <c r="D128" s="147">
        <v>301.1006</v>
      </c>
      <c r="E128" s="44">
        <v>-1.5</v>
      </c>
      <c r="F128" s="44">
        <v>1.6</v>
      </c>
      <c r="G128" s="147">
        <f t="shared" si="11"/>
        <v>301.2006</v>
      </c>
      <c r="H128" s="147">
        <f t="shared" si="12"/>
        <v>1.49625000000003</v>
      </c>
    </row>
    <row r="129" ht="13.85" spans="1:8">
      <c r="A129" s="44">
        <v>10</v>
      </c>
      <c r="B129" s="44">
        <v>14</v>
      </c>
      <c r="C129" s="44" t="s">
        <v>35</v>
      </c>
      <c r="D129" s="147">
        <v>300.5553</v>
      </c>
      <c r="E129" s="44">
        <v>-1</v>
      </c>
      <c r="F129" s="44"/>
      <c r="G129" s="147">
        <f t="shared" si="11"/>
        <v>299.5553</v>
      </c>
      <c r="H129" s="147">
        <f t="shared" si="12"/>
        <v>-1.64530000000002</v>
      </c>
    </row>
    <row r="130" ht="13.85" spans="1:8">
      <c r="A130" s="44">
        <v>11</v>
      </c>
      <c r="B130" s="44">
        <v>18</v>
      </c>
      <c r="C130" s="44" t="s">
        <v>33</v>
      </c>
      <c r="D130" s="147">
        <v>298.9992</v>
      </c>
      <c r="E130" s="44">
        <v>-1.8</v>
      </c>
      <c r="F130" s="44"/>
      <c r="G130" s="147">
        <f t="shared" si="11"/>
        <v>297.1992</v>
      </c>
      <c r="H130" s="147">
        <f t="shared" si="12"/>
        <v>-2.35610000000003</v>
      </c>
    </row>
    <row r="131" ht="13.85" spans="1:8">
      <c r="A131" s="44">
        <v>12</v>
      </c>
      <c r="B131" s="44">
        <v>31</v>
      </c>
      <c r="C131" s="44" t="s">
        <v>38</v>
      </c>
      <c r="D131" s="147">
        <v>298.16282</v>
      </c>
      <c r="E131" s="44">
        <v>-1.3</v>
      </c>
      <c r="F131" s="44"/>
      <c r="G131" s="147">
        <f t="shared" si="11"/>
        <v>296.86282</v>
      </c>
      <c r="H131" s="147">
        <f t="shared" si="12"/>
        <v>-0.336379999999963</v>
      </c>
    </row>
    <row r="132" ht="13.85" spans="1:8">
      <c r="A132" s="44">
        <v>13</v>
      </c>
      <c r="B132" s="44">
        <v>77</v>
      </c>
      <c r="C132" s="44" t="s">
        <v>40</v>
      </c>
      <c r="D132" s="147">
        <v>296.6922</v>
      </c>
      <c r="E132" s="44">
        <v>-1</v>
      </c>
      <c r="F132" s="44"/>
      <c r="G132" s="147">
        <f t="shared" si="11"/>
        <v>295.6922</v>
      </c>
      <c r="H132" s="147">
        <f t="shared" si="12"/>
        <v>-1.17061999999999</v>
      </c>
    </row>
    <row r="133" ht="13.85" spans="1:8">
      <c r="A133" s="44">
        <v>14</v>
      </c>
      <c r="B133" s="44">
        <v>20</v>
      </c>
      <c r="C133" s="44" t="s">
        <v>50</v>
      </c>
      <c r="D133" s="147">
        <v>295.47518</v>
      </c>
      <c r="E133" s="44">
        <v>-1.5</v>
      </c>
      <c r="F133" s="44">
        <v>0.8</v>
      </c>
      <c r="G133" s="147">
        <f t="shared" si="11"/>
        <v>294.77518</v>
      </c>
      <c r="H133" s="147">
        <f t="shared" si="12"/>
        <v>-0.91701999999998</v>
      </c>
    </row>
    <row r="134" ht="13.85" spans="1:8">
      <c r="A134" s="44">
        <v>15</v>
      </c>
      <c r="B134" s="44">
        <v>4</v>
      </c>
      <c r="C134" s="44" t="s">
        <v>46</v>
      </c>
      <c r="D134" s="147">
        <v>295.25496</v>
      </c>
      <c r="E134" s="44">
        <v>-1.5</v>
      </c>
      <c r="F134" s="44">
        <v>0.8</v>
      </c>
      <c r="G134" s="147">
        <f>D133+E133+F133</f>
        <v>294.77518</v>
      </c>
      <c r="H134" s="147">
        <f t="shared" si="12"/>
        <v>0</v>
      </c>
    </row>
    <row r="135" ht="13.85" spans="1:8">
      <c r="A135" s="44">
        <v>16</v>
      </c>
      <c r="B135" s="44">
        <v>24</v>
      </c>
      <c r="C135" s="44" t="s">
        <v>44</v>
      </c>
      <c r="D135" s="147">
        <v>294.6195</v>
      </c>
      <c r="E135" s="44">
        <v>-1</v>
      </c>
      <c r="F135" s="44"/>
      <c r="G135" s="147">
        <f>D135+E135+F135</f>
        <v>293.6195</v>
      </c>
      <c r="H135" s="147">
        <f t="shared" si="12"/>
        <v>-1.15568000000002</v>
      </c>
    </row>
    <row r="136" ht="13.85" spans="1:8">
      <c r="A136" s="44">
        <v>17</v>
      </c>
      <c r="B136" s="44">
        <v>3</v>
      </c>
      <c r="C136" s="44" t="s">
        <v>49</v>
      </c>
      <c r="D136" s="147">
        <v>293.78016</v>
      </c>
      <c r="E136" s="44">
        <v>-1.8</v>
      </c>
      <c r="F136" s="44"/>
      <c r="G136" s="147">
        <f>D136+E136+F136</f>
        <v>291.98016</v>
      </c>
      <c r="H136" s="147">
        <f t="shared" si="12"/>
        <v>-1.63934</v>
      </c>
    </row>
    <row r="137" ht="13.85" spans="1:8">
      <c r="A137" s="44">
        <v>18</v>
      </c>
      <c r="B137" s="44">
        <v>47</v>
      </c>
      <c r="C137" s="44" t="s">
        <v>54</v>
      </c>
      <c r="D137" s="147">
        <v>293.7041</v>
      </c>
      <c r="E137" s="44">
        <v>-1</v>
      </c>
      <c r="F137" s="44"/>
      <c r="G137" s="147">
        <f>D137+E137+F137</f>
        <v>292.7041</v>
      </c>
      <c r="H137" s="147">
        <f t="shared" si="12"/>
        <v>0.72393999999997</v>
      </c>
    </row>
    <row r="138" ht="13.85" spans="1:8">
      <c r="A138" s="44">
        <v>19</v>
      </c>
      <c r="B138" s="44">
        <v>23</v>
      </c>
      <c r="C138" s="44" t="s">
        <v>56</v>
      </c>
      <c r="D138" s="147">
        <v>291.17088</v>
      </c>
      <c r="E138" s="44">
        <v>-1.5</v>
      </c>
      <c r="F138" s="44"/>
      <c r="G138" s="147">
        <f>D138+E138+F138</f>
        <v>289.67088</v>
      </c>
      <c r="H138" s="147">
        <f t="shared" si="12"/>
        <v>-3.03321999999997</v>
      </c>
    </row>
    <row r="139" ht="13.85" spans="1:8">
      <c r="A139" s="44">
        <v>20</v>
      </c>
      <c r="B139" s="44">
        <v>6</v>
      </c>
      <c r="C139" s="44" t="s">
        <v>58</v>
      </c>
      <c r="D139" s="147">
        <v>289.4256</v>
      </c>
      <c r="E139" s="44">
        <v>-1.5</v>
      </c>
      <c r="F139" s="44"/>
      <c r="G139" s="147">
        <f>D139+E139+F139</f>
        <v>287.9256</v>
      </c>
      <c r="H139" s="147">
        <f t="shared" si="12"/>
        <v>-1.74528000000004</v>
      </c>
    </row>
    <row r="140" ht="13.85" spans="1:1">
      <c r="A140" s="42"/>
    </row>
    <row r="141" ht="13.85" spans="1:1">
      <c r="A141" s="43"/>
    </row>
    <row r="142" ht="15.35" spans="1:14">
      <c r="A142" s="44" t="s">
        <v>265</v>
      </c>
      <c r="B142" s="44" t="s">
        <v>0</v>
      </c>
      <c r="C142" s="44" t="s">
        <v>1</v>
      </c>
      <c r="D142" s="44" t="s">
        <v>266</v>
      </c>
      <c r="E142" s="44" t="s">
        <v>267</v>
      </c>
      <c r="F142" s="44" t="s">
        <v>268</v>
      </c>
      <c r="G142" s="44" t="s">
        <v>269</v>
      </c>
      <c r="H142" s="151"/>
      <c r="I142" s="151"/>
      <c r="J142" s="44" t="s">
        <v>254</v>
      </c>
      <c r="K142" s="44" t="s">
        <v>255</v>
      </c>
      <c r="L142" s="44" t="s">
        <v>256</v>
      </c>
      <c r="M142" s="44" t="s">
        <v>257</v>
      </c>
      <c r="N142" s="44" t="s">
        <v>258</v>
      </c>
    </row>
    <row r="143" ht="13.85" spans="1:14">
      <c r="A143" s="43">
        <v>1</v>
      </c>
      <c r="B143" s="43">
        <v>16</v>
      </c>
      <c r="C143" s="43" t="s">
        <v>11</v>
      </c>
      <c r="D143" s="43" t="s">
        <v>261</v>
      </c>
      <c r="E143" s="43">
        <v>1</v>
      </c>
      <c r="F143" s="166"/>
      <c r="G143" s="169">
        <v>2</v>
      </c>
      <c r="H143" s="44">
        <v>1</v>
      </c>
      <c r="I143" s="44" t="s">
        <v>11</v>
      </c>
      <c r="J143" s="157" t="s">
        <v>259</v>
      </c>
      <c r="K143" s="44" t="s">
        <v>260</v>
      </c>
      <c r="L143" s="168" t="s">
        <v>261</v>
      </c>
      <c r="M143" s="44" t="s">
        <v>262</v>
      </c>
      <c r="N143" s="168" t="s">
        <v>261</v>
      </c>
    </row>
    <row r="144" ht="13.85" spans="1:14">
      <c r="A144" s="43">
        <v>2</v>
      </c>
      <c r="B144" s="43">
        <v>1</v>
      </c>
      <c r="C144" s="43" t="s">
        <v>6</v>
      </c>
      <c r="D144" s="43" t="s">
        <v>261</v>
      </c>
      <c r="E144" s="43">
        <v>8</v>
      </c>
      <c r="F144" s="166"/>
      <c r="G144" s="169">
        <v>3.2</v>
      </c>
      <c r="H144" s="44">
        <v>2</v>
      </c>
      <c r="I144" s="44" t="s">
        <v>6</v>
      </c>
      <c r="J144" s="157">
        <v>8</v>
      </c>
      <c r="K144" s="44" t="s">
        <v>260</v>
      </c>
      <c r="L144" s="44" t="s">
        <v>262</v>
      </c>
      <c r="M144" s="168" t="s">
        <v>261</v>
      </c>
      <c r="N144" s="168" t="s">
        <v>261</v>
      </c>
    </row>
    <row r="145" ht="13.85" spans="1:14">
      <c r="A145" s="43">
        <v>3</v>
      </c>
      <c r="B145" s="43">
        <v>55</v>
      </c>
      <c r="C145" s="43" t="s">
        <v>15</v>
      </c>
      <c r="D145" s="43" t="s">
        <v>261</v>
      </c>
      <c r="E145" s="43">
        <v>3</v>
      </c>
      <c r="F145" s="43"/>
      <c r="G145" s="169">
        <v>2.3</v>
      </c>
      <c r="H145" s="44">
        <v>3</v>
      </c>
      <c r="I145" s="44" t="s">
        <v>19</v>
      </c>
      <c r="J145" s="157">
        <v>1</v>
      </c>
      <c r="K145" s="44" t="s">
        <v>263</v>
      </c>
      <c r="L145" s="168" t="s">
        <v>261</v>
      </c>
      <c r="M145" s="44" t="s">
        <v>262</v>
      </c>
      <c r="N145" s="44" t="s">
        <v>262</v>
      </c>
    </row>
    <row r="146" ht="13.85" spans="1:14">
      <c r="A146" s="43">
        <v>4</v>
      </c>
      <c r="B146" s="43">
        <v>11</v>
      </c>
      <c r="C146" s="43" t="s">
        <v>9</v>
      </c>
      <c r="D146" s="43" t="s">
        <v>261</v>
      </c>
      <c r="E146" s="43">
        <v>3</v>
      </c>
      <c r="F146" s="43"/>
      <c r="G146" s="169">
        <v>2.3</v>
      </c>
      <c r="H146" s="44">
        <v>4</v>
      </c>
      <c r="I146" s="44" t="s">
        <v>15</v>
      </c>
      <c r="J146" s="157" t="s">
        <v>259</v>
      </c>
      <c r="K146" s="44" t="s">
        <v>260</v>
      </c>
      <c r="L146" s="168" t="s">
        <v>261</v>
      </c>
      <c r="M146" s="44" t="s">
        <v>262</v>
      </c>
      <c r="N146" s="168" t="s">
        <v>261</v>
      </c>
    </row>
    <row r="147" ht="13.85" spans="1:14">
      <c r="A147" s="43">
        <v>5</v>
      </c>
      <c r="B147" s="43">
        <v>44</v>
      </c>
      <c r="C147" s="43" t="s">
        <v>19</v>
      </c>
      <c r="D147" s="43" t="s">
        <v>262</v>
      </c>
      <c r="E147" s="43">
        <v>6</v>
      </c>
      <c r="F147" s="43"/>
      <c r="G147" s="169">
        <v>2.8</v>
      </c>
      <c r="H147" s="44">
        <v>5</v>
      </c>
      <c r="I147" s="44" t="s">
        <v>9</v>
      </c>
      <c r="J147" s="157">
        <v>7</v>
      </c>
      <c r="K147" s="44" t="s">
        <v>260</v>
      </c>
      <c r="L147" s="44" t="s">
        <v>262</v>
      </c>
      <c r="M147" s="168" t="s">
        <v>261</v>
      </c>
      <c r="N147" s="168" t="s">
        <v>261</v>
      </c>
    </row>
    <row r="148" ht="13.85" spans="1:14">
      <c r="A148" s="43">
        <v>6</v>
      </c>
      <c r="B148" s="43">
        <v>63</v>
      </c>
      <c r="C148" s="43" t="s">
        <v>23</v>
      </c>
      <c r="D148" s="43" t="s">
        <v>262</v>
      </c>
      <c r="E148" s="43">
        <v>8</v>
      </c>
      <c r="F148" s="43"/>
      <c r="G148" s="169">
        <v>3.1</v>
      </c>
      <c r="H148" s="44">
        <v>6</v>
      </c>
      <c r="I148" s="44" t="s">
        <v>23</v>
      </c>
      <c r="J148" s="157">
        <v>7</v>
      </c>
      <c r="K148" s="44" t="s">
        <v>263</v>
      </c>
      <c r="L148" s="44" t="s">
        <v>262</v>
      </c>
      <c r="M148" s="168" t="s">
        <v>261</v>
      </c>
      <c r="N148" s="44" t="s">
        <v>262</v>
      </c>
    </row>
    <row r="149" ht="13.85" spans="1:14">
      <c r="A149" s="43">
        <v>7</v>
      </c>
      <c r="B149" s="43">
        <v>10</v>
      </c>
      <c r="C149" s="43" t="s">
        <v>25</v>
      </c>
      <c r="D149" s="43" t="s">
        <v>261</v>
      </c>
      <c r="E149" s="43">
        <v>5</v>
      </c>
      <c r="F149" s="43"/>
      <c r="G149" s="169">
        <v>2.5</v>
      </c>
      <c r="H149" s="44">
        <v>7</v>
      </c>
      <c r="I149" s="44" t="s">
        <v>25</v>
      </c>
      <c r="J149" s="157">
        <v>10</v>
      </c>
      <c r="K149" s="44" t="s">
        <v>260</v>
      </c>
      <c r="L149" s="44" t="s">
        <v>262</v>
      </c>
      <c r="M149" s="168" t="s">
        <v>261</v>
      </c>
      <c r="N149" s="168" t="s">
        <v>261</v>
      </c>
    </row>
    <row r="150" ht="13.85" spans="1:14">
      <c r="A150" s="43">
        <v>8</v>
      </c>
      <c r="B150" s="43">
        <v>22</v>
      </c>
      <c r="C150" s="43" t="s">
        <v>28</v>
      </c>
      <c r="D150" s="43" t="s">
        <v>261</v>
      </c>
      <c r="E150" s="43">
        <v>6</v>
      </c>
      <c r="F150" s="43"/>
      <c r="G150" s="169">
        <v>2.7</v>
      </c>
      <c r="H150" s="44">
        <v>8</v>
      </c>
      <c r="I150" s="44" t="s">
        <v>30</v>
      </c>
      <c r="J150" s="157">
        <v>5</v>
      </c>
      <c r="K150" s="44" t="s">
        <v>260</v>
      </c>
      <c r="L150" s="168" t="s">
        <v>261</v>
      </c>
      <c r="M150" s="168" t="s">
        <v>261</v>
      </c>
      <c r="N150" s="44" t="s">
        <v>262</v>
      </c>
    </row>
    <row r="151" ht="13.85" spans="1:14">
      <c r="A151" s="43">
        <v>9</v>
      </c>
      <c r="B151" s="43">
        <v>5</v>
      </c>
      <c r="C151" s="43" t="s">
        <v>30</v>
      </c>
      <c r="D151" s="43" t="s">
        <v>262</v>
      </c>
      <c r="E151" s="43">
        <v>3</v>
      </c>
      <c r="F151" s="43"/>
      <c r="G151" s="169">
        <v>2.4</v>
      </c>
      <c r="H151" s="44">
        <v>9</v>
      </c>
      <c r="I151" s="44" t="s">
        <v>28</v>
      </c>
      <c r="J151" s="157">
        <v>9</v>
      </c>
      <c r="K151" s="44" t="s">
        <v>260</v>
      </c>
      <c r="L151" s="44" t="s">
        <v>262</v>
      </c>
      <c r="M151" s="168" t="s">
        <v>261</v>
      </c>
      <c r="N151" s="168" t="s">
        <v>261</v>
      </c>
    </row>
    <row r="152" ht="13.85" spans="1:14">
      <c r="A152" s="43">
        <v>10</v>
      </c>
      <c r="B152" s="43">
        <v>14</v>
      </c>
      <c r="C152" s="43" t="s">
        <v>35</v>
      </c>
      <c r="D152" s="43" t="s">
        <v>262</v>
      </c>
      <c r="E152" s="43">
        <v>3</v>
      </c>
      <c r="F152" s="43"/>
      <c r="G152" s="169">
        <v>2.3</v>
      </c>
      <c r="H152" s="44">
        <v>10</v>
      </c>
      <c r="I152" s="44" t="s">
        <v>35</v>
      </c>
      <c r="J152" s="157">
        <v>3</v>
      </c>
      <c r="K152" s="44" t="s">
        <v>263</v>
      </c>
      <c r="L152" s="168" t="s">
        <v>261</v>
      </c>
      <c r="M152" s="44" t="s">
        <v>262</v>
      </c>
      <c r="N152" s="44" t="s">
        <v>262</v>
      </c>
    </row>
    <row r="153" ht="13.85" spans="1:14">
      <c r="A153" s="43">
        <v>11</v>
      </c>
      <c r="B153" s="43">
        <v>18</v>
      </c>
      <c r="C153" s="43" t="s">
        <v>33</v>
      </c>
      <c r="D153" s="43" t="s">
        <v>261</v>
      </c>
      <c r="E153" s="43">
        <v>8</v>
      </c>
      <c r="F153" s="43"/>
      <c r="G153" s="169">
        <v>3.1</v>
      </c>
      <c r="H153" s="44">
        <v>11</v>
      </c>
      <c r="I153" s="44" t="s">
        <v>33</v>
      </c>
      <c r="J153" s="157">
        <v>10</v>
      </c>
      <c r="K153" s="44" t="s">
        <v>260</v>
      </c>
      <c r="L153" s="44" t="s">
        <v>262</v>
      </c>
      <c r="M153" s="168" t="s">
        <v>261</v>
      </c>
      <c r="N153" s="168" t="s">
        <v>261</v>
      </c>
    </row>
    <row r="154" ht="13.85" spans="1:14">
      <c r="A154" s="43">
        <v>12</v>
      </c>
      <c r="B154" s="43">
        <v>31</v>
      </c>
      <c r="C154" s="43" t="s">
        <v>38</v>
      </c>
      <c r="D154" s="43" t="s">
        <v>261</v>
      </c>
      <c r="E154" s="43">
        <v>4</v>
      </c>
      <c r="F154" s="43"/>
      <c r="G154" s="169">
        <v>2.4</v>
      </c>
      <c r="H154" s="44">
        <v>12</v>
      </c>
      <c r="I154" s="44" t="s">
        <v>38</v>
      </c>
      <c r="J154" s="157">
        <v>9</v>
      </c>
      <c r="K154" s="44" t="s">
        <v>263</v>
      </c>
      <c r="L154" s="44" t="s">
        <v>262</v>
      </c>
      <c r="M154" s="44" t="s">
        <v>262</v>
      </c>
      <c r="N154" s="168" t="s">
        <v>261</v>
      </c>
    </row>
    <row r="155" ht="13.85" spans="1:14">
      <c r="A155" s="43">
        <v>13</v>
      </c>
      <c r="B155" s="43">
        <v>77</v>
      </c>
      <c r="C155" s="43" t="s">
        <v>40</v>
      </c>
      <c r="D155" s="43" t="s">
        <v>262</v>
      </c>
      <c r="E155" s="43">
        <v>10</v>
      </c>
      <c r="F155" s="43">
        <v>2</v>
      </c>
      <c r="G155" s="169">
        <v>39.3</v>
      </c>
      <c r="H155" s="44">
        <v>13</v>
      </c>
      <c r="I155" s="44" t="s">
        <v>40</v>
      </c>
      <c r="J155" s="157">
        <v>4</v>
      </c>
      <c r="K155" s="44" t="s">
        <v>263</v>
      </c>
      <c r="L155" s="168" t="s">
        <v>261</v>
      </c>
      <c r="M155" s="44" t="s">
        <v>262</v>
      </c>
      <c r="N155" s="44" t="s">
        <v>262</v>
      </c>
    </row>
    <row r="156" ht="13.85" spans="1:14">
      <c r="A156" s="43">
        <v>14</v>
      </c>
      <c r="B156" s="43">
        <v>20</v>
      </c>
      <c r="C156" s="43" t="s">
        <v>50</v>
      </c>
      <c r="D156" s="43" t="s">
        <v>261</v>
      </c>
      <c r="E156" s="43">
        <v>4</v>
      </c>
      <c r="F156" s="43"/>
      <c r="G156" s="169">
        <v>2.4</v>
      </c>
      <c r="H156" s="44">
        <v>14</v>
      </c>
      <c r="I156" s="44" t="s">
        <v>50</v>
      </c>
      <c r="J156" s="157">
        <v>7</v>
      </c>
      <c r="K156" s="44" t="s">
        <v>260</v>
      </c>
      <c r="L156" s="44" t="s">
        <v>262</v>
      </c>
      <c r="M156" s="168" t="s">
        <v>261</v>
      </c>
      <c r="N156" s="168" t="s">
        <v>261</v>
      </c>
    </row>
    <row r="157" ht="13.85" spans="1:14">
      <c r="A157" s="43">
        <v>15</v>
      </c>
      <c r="B157" s="43">
        <v>4</v>
      </c>
      <c r="C157" s="43" t="s">
        <v>46</v>
      </c>
      <c r="D157" s="43" t="s">
        <v>262</v>
      </c>
      <c r="E157" s="43">
        <v>8</v>
      </c>
      <c r="F157" s="43"/>
      <c r="G157" s="169">
        <v>3</v>
      </c>
      <c r="H157" s="44">
        <v>15</v>
      </c>
      <c r="I157" s="44" t="s">
        <v>44</v>
      </c>
      <c r="J157" s="157">
        <v>10</v>
      </c>
      <c r="K157" s="44" t="s">
        <v>263</v>
      </c>
      <c r="L157" s="44" t="s">
        <v>262</v>
      </c>
      <c r="M157" s="44" t="s">
        <v>262</v>
      </c>
      <c r="N157" s="168" t="s">
        <v>261</v>
      </c>
    </row>
    <row r="158" ht="13.85" spans="1:14">
      <c r="A158" s="43">
        <v>16</v>
      </c>
      <c r="B158" s="43">
        <v>24</v>
      </c>
      <c r="C158" s="43" t="s">
        <v>44</v>
      </c>
      <c r="D158" s="43" t="s">
        <v>261</v>
      </c>
      <c r="E158" s="43">
        <v>4</v>
      </c>
      <c r="F158" s="43"/>
      <c r="G158" s="169" t="s">
        <v>270</v>
      </c>
      <c r="H158" s="44">
        <v>16</v>
      </c>
      <c r="I158" s="44" t="s">
        <v>46</v>
      </c>
      <c r="J158" s="157">
        <v>7</v>
      </c>
      <c r="K158" s="44" t="s">
        <v>263</v>
      </c>
      <c r="L158" s="44" t="s">
        <v>262</v>
      </c>
      <c r="M158" s="168" t="s">
        <v>261</v>
      </c>
      <c r="N158" s="44" t="s">
        <v>262</v>
      </c>
    </row>
    <row r="159" ht="13.85" spans="1:14">
      <c r="A159" s="43">
        <v>17</v>
      </c>
      <c r="B159" s="43">
        <v>3</v>
      </c>
      <c r="C159" s="43" t="s">
        <v>49</v>
      </c>
      <c r="D159" s="43" t="s">
        <v>262</v>
      </c>
      <c r="E159" s="43">
        <v>9</v>
      </c>
      <c r="F159" s="43"/>
      <c r="G159" s="169">
        <v>3.4</v>
      </c>
      <c r="H159" s="44">
        <v>17</v>
      </c>
      <c r="I159" s="44" t="s">
        <v>54</v>
      </c>
      <c r="J159" s="157">
        <v>5</v>
      </c>
      <c r="K159" s="44" t="s">
        <v>260</v>
      </c>
      <c r="L159" s="168" t="s">
        <v>261</v>
      </c>
      <c r="M159" s="44" t="s">
        <v>262</v>
      </c>
      <c r="N159" s="170" t="s">
        <v>261</v>
      </c>
    </row>
    <row r="160" ht="13.85" spans="1:14">
      <c r="A160" s="43">
        <v>18</v>
      </c>
      <c r="B160" s="43">
        <v>47</v>
      </c>
      <c r="C160" s="43" t="s">
        <v>54</v>
      </c>
      <c r="D160" s="43" t="s">
        <v>261</v>
      </c>
      <c r="E160" s="43">
        <v>9</v>
      </c>
      <c r="F160" s="43"/>
      <c r="G160" s="169">
        <v>3.5</v>
      </c>
      <c r="H160" s="44">
        <v>18</v>
      </c>
      <c r="I160" s="44" t="s">
        <v>49</v>
      </c>
      <c r="J160" s="157">
        <v>7</v>
      </c>
      <c r="K160" s="44" t="s">
        <v>263</v>
      </c>
      <c r="L160" s="44" t="s">
        <v>262</v>
      </c>
      <c r="M160" s="168" t="s">
        <v>261</v>
      </c>
      <c r="N160" s="44" t="s">
        <v>262</v>
      </c>
    </row>
    <row r="161" ht="13.85" spans="1:14">
      <c r="A161" s="43">
        <v>19</v>
      </c>
      <c r="B161" s="43">
        <v>23</v>
      </c>
      <c r="C161" s="43" t="s">
        <v>56</v>
      </c>
      <c r="D161" s="43" t="s">
        <v>261</v>
      </c>
      <c r="E161" s="43">
        <v>1</v>
      </c>
      <c r="F161" s="43"/>
      <c r="G161" s="169">
        <v>2</v>
      </c>
      <c r="H161" s="44">
        <v>19</v>
      </c>
      <c r="I161" s="44" t="s">
        <v>56</v>
      </c>
      <c r="J161" s="157">
        <v>7</v>
      </c>
      <c r="K161" s="44" t="s">
        <v>260</v>
      </c>
      <c r="L161" s="44" t="s">
        <v>262</v>
      </c>
      <c r="M161" s="168" t="s">
        <v>261</v>
      </c>
      <c r="N161" s="168" t="s">
        <v>261</v>
      </c>
    </row>
    <row r="162" ht="13.85" spans="1:14">
      <c r="A162" s="43">
        <v>20</v>
      </c>
      <c r="B162" s="43">
        <v>6</v>
      </c>
      <c r="C162" s="43" t="s">
        <v>58</v>
      </c>
      <c r="D162" s="43" t="s">
        <v>262</v>
      </c>
      <c r="E162" s="43">
        <v>9</v>
      </c>
      <c r="F162" s="43"/>
      <c r="G162" s="169">
        <v>3.4</v>
      </c>
      <c r="H162" s="44">
        <v>20</v>
      </c>
      <c r="I162" s="44" t="s">
        <v>58</v>
      </c>
      <c r="J162" s="157">
        <v>5</v>
      </c>
      <c r="K162" s="44" t="s">
        <v>260</v>
      </c>
      <c r="L162" s="168" t="s">
        <v>261</v>
      </c>
      <c r="M162" s="168" t="s">
        <v>261</v>
      </c>
      <c r="N162" s="44" t="s">
        <v>262</v>
      </c>
    </row>
    <row r="163" ht="13.85" spans="1:3">
      <c r="A163" s="42"/>
      <c r="B163" s="43"/>
      <c r="C163" s="43"/>
    </row>
    <row r="164" ht="13.9" spans="1:15">
      <c r="A164" s="44" t="s">
        <v>271</v>
      </c>
      <c r="B164" s="44" t="s">
        <v>0</v>
      </c>
      <c r="C164" s="44" t="s">
        <v>1</v>
      </c>
      <c r="D164" s="44" t="s">
        <v>130</v>
      </c>
      <c r="E164" s="44" t="s">
        <v>251</v>
      </c>
      <c r="F164" s="44" t="s">
        <v>252</v>
      </c>
      <c r="G164" s="44" t="s">
        <v>132</v>
      </c>
      <c r="H164" s="44" t="s">
        <v>249</v>
      </c>
      <c r="L164" s="50" t="s">
        <v>216</v>
      </c>
      <c r="M164" s="44" t="s">
        <v>1</v>
      </c>
      <c r="N164" s="44" t="s">
        <v>217</v>
      </c>
      <c r="O164" s="44" t="s">
        <v>218</v>
      </c>
    </row>
    <row r="165" ht="13.9" spans="1:15">
      <c r="A165" s="43">
        <v>1</v>
      </c>
      <c r="B165" s="43">
        <v>16</v>
      </c>
      <c r="C165" s="43" t="s">
        <v>11</v>
      </c>
      <c r="D165" s="147">
        <v>312.90664</v>
      </c>
      <c r="E165" s="44">
        <v>-0.5</v>
      </c>
      <c r="F165" s="44">
        <v>0.3</v>
      </c>
      <c r="G165" s="147">
        <f t="shared" ref="G165:G176" si="13">D165+E165+F165</f>
        <v>312.70664</v>
      </c>
      <c r="H165" s="147"/>
      <c r="L165" s="41">
        <v>1</v>
      </c>
      <c r="M165" s="44" t="s">
        <v>6</v>
      </c>
      <c r="N165" s="157">
        <v>79</v>
      </c>
      <c r="O165" s="44" t="s">
        <v>220</v>
      </c>
    </row>
    <row r="166" ht="13.9" spans="1:15">
      <c r="A166" s="43">
        <v>2</v>
      </c>
      <c r="B166" s="43">
        <v>1</v>
      </c>
      <c r="C166" s="43" t="s">
        <v>6</v>
      </c>
      <c r="D166" s="147">
        <v>313.4595</v>
      </c>
      <c r="E166" s="44">
        <v>-0.5</v>
      </c>
      <c r="F166" s="44">
        <v>0.8</v>
      </c>
      <c r="G166" s="147">
        <f t="shared" si="13"/>
        <v>313.7595</v>
      </c>
      <c r="H166" s="147">
        <f t="shared" ref="H166:H172" si="14">G166-G165</f>
        <v>1.05286000000001</v>
      </c>
      <c r="L166" s="41">
        <v>2</v>
      </c>
      <c r="M166" s="44" t="s">
        <v>11</v>
      </c>
      <c r="N166" s="157">
        <v>79</v>
      </c>
      <c r="O166" s="44" t="s">
        <v>220</v>
      </c>
    </row>
    <row r="167" ht="13.85" spans="1:15">
      <c r="A167" s="43">
        <v>3</v>
      </c>
      <c r="B167" s="43">
        <v>55</v>
      </c>
      <c r="C167" s="43" t="s">
        <v>15</v>
      </c>
      <c r="D167" s="147">
        <v>311.03668</v>
      </c>
      <c r="E167" s="44">
        <v>-0.5</v>
      </c>
      <c r="F167" s="44">
        <v>0.8</v>
      </c>
      <c r="G167" s="147">
        <f t="shared" si="13"/>
        <v>311.33668</v>
      </c>
      <c r="H167" s="147">
        <f t="shared" si="14"/>
        <v>-2.42282</v>
      </c>
      <c r="L167" s="41">
        <v>3</v>
      </c>
      <c r="M167" s="44" t="s">
        <v>19</v>
      </c>
      <c r="N167" s="157">
        <v>88</v>
      </c>
      <c r="O167" s="44" t="s">
        <v>223</v>
      </c>
    </row>
    <row r="168" ht="13.85" spans="1:15">
      <c r="A168" s="43">
        <v>4</v>
      </c>
      <c r="B168" s="43">
        <v>11</v>
      </c>
      <c r="C168" s="43" t="s">
        <v>9</v>
      </c>
      <c r="D168" s="147">
        <v>311.2762</v>
      </c>
      <c r="E168" s="44">
        <v>-0.5</v>
      </c>
      <c r="F168" s="44">
        <v>0.8</v>
      </c>
      <c r="G168" s="147">
        <f t="shared" si="13"/>
        <v>311.5762</v>
      </c>
      <c r="H168" s="147">
        <f t="shared" si="14"/>
        <v>0.239520000000027</v>
      </c>
      <c r="L168" s="41">
        <v>4</v>
      </c>
      <c r="M168" s="44" t="s">
        <v>9</v>
      </c>
      <c r="N168" s="157">
        <v>84</v>
      </c>
      <c r="O168" s="44" t="s">
        <v>223</v>
      </c>
    </row>
    <row r="169" ht="13.85" spans="1:15">
      <c r="A169" s="43">
        <v>5</v>
      </c>
      <c r="B169" s="43">
        <v>44</v>
      </c>
      <c r="C169" s="43" t="s">
        <v>19</v>
      </c>
      <c r="D169" s="147">
        <v>311.76208</v>
      </c>
      <c r="E169" s="44">
        <v>-1</v>
      </c>
      <c r="F169" s="44"/>
      <c r="G169" s="147">
        <f t="shared" si="13"/>
        <v>310.76208</v>
      </c>
      <c r="H169" s="147">
        <f t="shared" si="14"/>
        <v>-0.814120000000003</v>
      </c>
      <c r="L169" s="41">
        <v>5</v>
      </c>
      <c r="M169" s="44" t="s">
        <v>15</v>
      </c>
      <c r="N169" s="157">
        <v>84</v>
      </c>
      <c r="O169" s="44" t="s">
        <v>223</v>
      </c>
    </row>
    <row r="170" ht="13.9" spans="1:16">
      <c r="A170" s="43">
        <v>6</v>
      </c>
      <c r="B170" s="43">
        <v>63</v>
      </c>
      <c r="C170" s="43" t="s">
        <v>23</v>
      </c>
      <c r="D170" s="147">
        <v>310.20948</v>
      </c>
      <c r="E170" s="44">
        <v>-1.3</v>
      </c>
      <c r="F170" s="44"/>
      <c r="G170" s="147">
        <f t="shared" si="13"/>
        <v>308.90948</v>
      </c>
      <c r="H170" s="147">
        <f t="shared" si="14"/>
        <v>-1.85260000000005</v>
      </c>
      <c r="L170" s="158">
        <v>6</v>
      </c>
      <c r="M170" s="159" t="s">
        <v>23</v>
      </c>
      <c r="N170" s="160" t="s">
        <v>226</v>
      </c>
      <c r="O170" s="159" t="s">
        <v>227</v>
      </c>
      <c r="P170" s="163"/>
    </row>
    <row r="171" ht="13.9" spans="1:15">
      <c r="A171" s="43">
        <v>7</v>
      </c>
      <c r="B171" s="43">
        <v>10</v>
      </c>
      <c r="C171" s="43" t="s">
        <v>25</v>
      </c>
      <c r="D171" s="147">
        <v>302.56226</v>
      </c>
      <c r="E171" s="44">
        <v>-0.5</v>
      </c>
      <c r="F171" s="44"/>
      <c r="G171" s="147">
        <f t="shared" si="13"/>
        <v>302.06226</v>
      </c>
      <c r="H171" s="147">
        <f t="shared" si="14"/>
        <v>-6.84721999999999</v>
      </c>
      <c r="L171" s="41">
        <v>7</v>
      </c>
      <c r="M171" s="44" t="s">
        <v>35</v>
      </c>
      <c r="N171" s="157" t="s">
        <v>229</v>
      </c>
      <c r="O171" s="44" t="s">
        <v>230</v>
      </c>
    </row>
    <row r="172" ht="13.85" spans="1:15">
      <c r="A172" s="43">
        <v>8</v>
      </c>
      <c r="B172" s="43">
        <v>5</v>
      </c>
      <c r="C172" s="43" t="s">
        <v>30</v>
      </c>
      <c r="D172" s="147">
        <v>301.1006</v>
      </c>
      <c r="E172" s="44">
        <v>-1</v>
      </c>
      <c r="F172" s="44">
        <v>0.8</v>
      </c>
      <c r="G172" s="147">
        <f t="shared" si="13"/>
        <v>300.9006</v>
      </c>
      <c r="H172" s="147">
        <f t="shared" si="14"/>
        <v>-1.16165999999998</v>
      </c>
      <c r="L172" s="41">
        <v>8</v>
      </c>
      <c r="M172" s="44" t="s">
        <v>25</v>
      </c>
      <c r="N172" s="157">
        <v>87</v>
      </c>
      <c r="O172" s="44" t="s">
        <v>223</v>
      </c>
    </row>
    <row r="173" ht="13.9" spans="1:15">
      <c r="A173" s="43">
        <v>9</v>
      </c>
      <c r="B173" s="43">
        <v>14</v>
      </c>
      <c r="C173" s="43" t="s">
        <v>35</v>
      </c>
      <c r="D173" s="147">
        <v>300.5553</v>
      </c>
      <c r="E173" s="44">
        <v>-1</v>
      </c>
      <c r="F173" s="44"/>
      <c r="G173" s="147">
        <f t="shared" si="13"/>
        <v>299.5553</v>
      </c>
      <c r="H173" s="147">
        <f>G184-G172</f>
        <v>-0.19625000000002</v>
      </c>
      <c r="L173" s="41">
        <v>9</v>
      </c>
      <c r="M173" s="44" t="s">
        <v>30</v>
      </c>
      <c r="N173" s="157" t="s">
        <v>226</v>
      </c>
      <c r="O173" s="44" t="s">
        <v>233</v>
      </c>
    </row>
    <row r="174" ht="13.85" spans="1:16">
      <c r="A174" s="43">
        <v>10</v>
      </c>
      <c r="B174" s="43">
        <v>31</v>
      </c>
      <c r="C174" s="43" t="s">
        <v>38</v>
      </c>
      <c r="D174" s="147">
        <v>298.16282</v>
      </c>
      <c r="E174" s="44">
        <v>-0.8</v>
      </c>
      <c r="F174" s="44"/>
      <c r="G174" s="147">
        <f t="shared" si="13"/>
        <v>297.36282</v>
      </c>
      <c r="H174" s="147">
        <f>G173-G184</f>
        <v>-1.14904999999999</v>
      </c>
      <c r="L174" s="158">
        <v>10</v>
      </c>
      <c r="M174" s="159" t="s">
        <v>28</v>
      </c>
      <c r="N174" s="160">
        <v>70</v>
      </c>
      <c r="O174" s="159" t="s">
        <v>223</v>
      </c>
      <c r="P174" s="163"/>
    </row>
    <row r="175" ht="13.9" spans="1:16">
      <c r="A175" s="43">
        <v>11</v>
      </c>
      <c r="B175" s="43">
        <v>18</v>
      </c>
      <c r="C175" s="43" t="s">
        <v>33</v>
      </c>
      <c r="D175" s="147">
        <v>298.9992</v>
      </c>
      <c r="E175" s="44">
        <v>-0.8</v>
      </c>
      <c r="F175" s="44"/>
      <c r="G175" s="147">
        <f t="shared" si="13"/>
        <v>298.1992</v>
      </c>
      <c r="H175" s="147">
        <f t="shared" ref="H175:H184" si="15">G174-G173</f>
        <v>-2.19247999999999</v>
      </c>
      <c r="L175" s="158">
        <v>11</v>
      </c>
      <c r="M175" s="159" t="s">
        <v>33</v>
      </c>
      <c r="N175" s="160" t="s">
        <v>235</v>
      </c>
      <c r="O175" s="159" t="s">
        <v>236</v>
      </c>
      <c r="P175" s="163"/>
    </row>
    <row r="176" ht="13.85" spans="1:15">
      <c r="A176" s="43">
        <v>12</v>
      </c>
      <c r="B176" s="43">
        <v>20</v>
      </c>
      <c r="C176" s="43" t="s">
        <v>50</v>
      </c>
      <c r="D176" s="147">
        <v>295.47518</v>
      </c>
      <c r="E176" s="44">
        <v>-0.5</v>
      </c>
      <c r="F176" s="44"/>
      <c r="G176" s="147">
        <f t="shared" si="13"/>
        <v>294.97518</v>
      </c>
      <c r="H176" s="147">
        <f t="shared" si="15"/>
        <v>0.836379999999963</v>
      </c>
      <c r="L176" s="41">
        <v>12</v>
      </c>
      <c r="M176" s="44" t="s">
        <v>40</v>
      </c>
      <c r="N176" s="157">
        <v>92</v>
      </c>
      <c r="O176" s="44" t="s">
        <v>223</v>
      </c>
    </row>
    <row r="177" ht="13.9" spans="1:16">
      <c r="A177" s="43">
        <v>13</v>
      </c>
      <c r="B177" s="43">
        <v>4</v>
      </c>
      <c r="C177" s="43" t="s">
        <v>46</v>
      </c>
      <c r="D177" s="147">
        <v>295.25496</v>
      </c>
      <c r="E177" s="44">
        <v>-1</v>
      </c>
      <c r="F177" s="44"/>
      <c r="G177" s="147">
        <f>D176+E176+F176</f>
        <v>294.97518</v>
      </c>
      <c r="H177" s="147">
        <f t="shared" si="15"/>
        <v>-3.22401999999994</v>
      </c>
      <c r="L177" s="158">
        <v>13</v>
      </c>
      <c r="M177" s="159" t="s">
        <v>38</v>
      </c>
      <c r="N177" s="160" t="s">
        <v>237</v>
      </c>
      <c r="O177" s="159" t="s">
        <v>238</v>
      </c>
      <c r="P177" s="163"/>
    </row>
    <row r="178" ht="13.85" spans="1:15">
      <c r="A178" s="43">
        <v>14</v>
      </c>
      <c r="B178" s="43">
        <v>3</v>
      </c>
      <c r="C178" s="43" t="s">
        <v>49</v>
      </c>
      <c r="D178" s="147">
        <v>293.78016</v>
      </c>
      <c r="E178" s="44">
        <v>-1.3</v>
      </c>
      <c r="F178" s="44"/>
      <c r="G178" s="147">
        <f t="shared" ref="G178:G184" si="16">D178+E178+F178</f>
        <v>292.48016</v>
      </c>
      <c r="H178" s="147">
        <f t="shared" si="15"/>
        <v>0</v>
      </c>
      <c r="L178" s="41">
        <v>14</v>
      </c>
      <c r="M178" s="44" t="s">
        <v>50</v>
      </c>
      <c r="N178" s="157">
        <v>90</v>
      </c>
      <c r="O178" s="44" t="s">
        <v>223</v>
      </c>
    </row>
    <row r="179" ht="13.9" spans="1:15">
      <c r="A179" s="43">
        <v>15</v>
      </c>
      <c r="B179" s="43">
        <v>47</v>
      </c>
      <c r="C179" s="43" t="s">
        <v>54</v>
      </c>
      <c r="D179" s="147">
        <v>293.7041</v>
      </c>
      <c r="E179" s="44">
        <v>-0.5</v>
      </c>
      <c r="F179" s="44"/>
      <c r="G179" s="147">
        <f t="shared" si="16"/>
        <v>293.2041</v>
      </c>
      <c r="H179" s="147">
        <f t="shared" si="15"/>
        <v>-2.49502000000001</v>
      </c>
      <c r="L179" s="41">
        <v>15</v>
      </c>
      <c r="M179" s="44" t="s">
        <v>46</v>
      </c>
      <c r="N179" s="157">
        <v>79</v>
      </c>
      <c r="O179" s="44" t="s">
        <v>220</v>
      </c>
    </row>
    <row r="180" ht="13.85" spans="1:16">
      <c r="A180" s="43">
        <v>16</v>
      </c>
      <c r="B180" s="43">
        <v>23</v>
      </c>
      <c r="C180" s="43" t="s">
        <v>56</v>
      </c>
      <c r="D180" s="147">
        <v>291.17088</v>
      </c>
      <c r="E180" s="44">
        <v>-0.8</v>
      </c>
      <c r="F180" s="44"/>
      <c r="G180" s="147">
        <f t="shared" si="16"/>
        <v>290.37088</v>
      </c>
      <c r="H180" s="147">
        <f t="shared" si="15"/>
        <v>0.72393999999997</v>
      </c>
      <c r="L180" s="158">
        <v>16</v>
      </c>
      <c r="M180" s="159" t="s">
        <v>49</v>
      </c>
      <c r="N180" s="160">
        <v>70</v>
      </c>
      <c r="O180" s="159" t="s">
        <v>223</v>
      </c>
      <c r="P180" s="163"/>
    </row>
    <row r="181" ht="13.9" spans="1:15">
      <c r="A181" s="43">
        <v>17</v>
      </c>
      <c r="B181" s="43">
        <v>77</v>
      </c>
      <c r="C181" s="43" t="s">
        <v>40</v>
      </c>
      <c r="D181" s="147">
        <v>296.6922</v>
      </c>
      <c r="E181" s="44">
        <v>-1</v>
      </c>
      <c r="F181" s="44"/>
      <c r="G181" s="147">
        <f t="shared" si="16"/>
        <v>295.6922</v>
      </c>
      <c r="H181" s="147">
        <f t="shared" si="15"/>
        <v>-2.83321999999998</v>
      </c>
      <c r="L181" s="41">
        <v>17</v>
      </c>
      <c r="M181" s="44" t="s">
        <v>44</v>
      </c>
      <c r="N181" s="157" t="s">
        <v>241</v>
      </c>
      <c r="O181" s="44" t="s">
        <v>242</v>
      </c>
    </row>
    <row r="182" ht="13.9" spans="1:16">
      <c r="A182" s="43">
        <v>18</v>
      </c>
      <c r="B182" s="43">
        <v>24</v>
      </c>
      <c r="C182" s="43" t="s">
        <v>44</v>
      </c>
      <c r="D182" s="147">
        <v>294.6195</v>
      </c>
      <c r="E182" s="44">
        <v>-0.5</v>
      </c>
      <c r="F182" s="44"/>
      <c r="G182" s="147">
        <f t="shared" si="16"/>
        <v>294.1195</v>
      </c>
      <c r="H182" s="147">
        <f t="shared" si="15"/>
        <v>5.32132000000001</v>
      </c>
      <c r="L182" s="158">
        <v>18</v>
      </c>
      <c r="M182" s="159" t="s">
        <v>56</v>
      </c>
      <c r="N182" s="160" t="s">
        <v>243</v>
      </c>
      <c r="O182" s="159" t="s">
        <v>244</v>
      </c>
      <c r="P182" s="163"/>
    </row>
    <row r="183" ht="13.85" spans="1:15">
      <c r="A183" s="43">
        <v>19</v>
      </c>
      <c r="B183" s="43">
        <v>6</v>
      </c>
      <c r="C183" s="43" t="s">
        <v>58</v>
      </c>
      <c r="D183" s="147">
        <v>289.4256</v>
      </c>
      <c r="E183" s="44">
        <v>-1</v>
      </c>
      <c r="F183" s="44"/>
      <c r="G183" s="147">
        <f t="shared" si="16"/>
        <v>288.4256</v>
      </c>
      <c r="H183" s="147">
        <f t="shared" si="15"/>
        <v>-1.5727</v>
      </c>
      <c r="L183" s="41">
        <v>19</v>
      </c>
      <c r="M183" s="44" t="s">
        <v>54</v>
      </c>
      <c r="N183" s="157">
        <v>92</v>
      </c>
      <c r="O183" s="44" t="s">
        <v>223</v>
      </c>
    </row>
    <row r="184" ht="13.85" spans="1:15">
      <c r="A184" s="43" t="s">
        <v>203</v>
      </c>
      <c r="B184" s="43">
        <v>22</v>
      </c>
      <c r="C184" s="43" t="s">
        <v>28</v>
      </c>
      <c r="D184" s="147">
        <v>301.50435</v>
      </c>
      <c r="E184" s="44">
        <v>-0.8</v>
      </c>
      <c r="F184" s="44"/>
      <c r="G184" s="147">
        <f t="shared" si="16"/>
        <v>300.70435</v>
      </c>
      <c r="H184" s="147">
        <f t="shared" si="15"/>
        <v>-5.69390000000004</v>
      </c>
      <c r="L184" s="41">
        <v>20</v>
      </c>
      <c r="M184" s="44" t="s">
        <v>58</v>
      </c>
      <c r="N184" s="157">
        <v>95</v>
      </c>
      <c r="O184" s="44" t="s">
        <v>223</v>
      </c>
    </row>
    <row r="186" ht="13.85" spans="1:4">
      <c r="A186" s="44" t="s">
        <v>272</v>
      </c>
      <c r="B186" s="44" t="s">
        <v>0</v>
      </c>
      <c r="C186" s="44" t="s">
        <v>1</v>
      </c>
      <c r="D186" s="53" t="s">
        <v>273</v>
      </c>
    </row>
    <row r="187" ht="13.85" spans="1:4">
      <c r="A187" s="43">
        <v>1</v>
      </c>
      <c r="B187" s="43">
        <v>16</v>
      </c>
      <c r="C187" s="43" t="s">
        <v>11</v>
      </c>
      <c r="D187" s="44">
        <v>25</v>
      </c>
    </row>
    <row r="188" ht="13.85" spans="1:4">
      <c r="A188" s="43">
        <v>2</v>
      </c>
      <c r="B188" s="43">
        <v>1</v>
      </c>
      <c r="C188" s="43" t="s">
        <v>6</v>
      </c>
      <c r="D188" s="44">
        <v>19</v>
      </c>
    </row>
    <row r="189" ht="13.85" spans="1:4">
      <c r="A189" s="43">
        <v>3</v>
      </c>
      <c r="B189" s="43">
        <v>55</v>
      </c>
      <c r="C189" s="43" t="s">
        <v>15</v>
      </c>
      <c r="D189" s="44">
        <v>15</v>
      </c>
    </row>
    <row r="190" ht="13.85" spans="1:4">
      <c r="A190" s="43">
        <v>4</v>
      </c>
      <c r="B190" s="43">
        <v>11</v>
      </c>
      <c r="C190" s="43" t="s">
        <v>9</v>
      </c>
      <c r="D190" s="44">
        <v>12</v>
      </c>
    </row>
    <row r="191" ht="13.85" spans="1:4">
      <c r="A191" s="43">
        <v>5</v>
      </c>
      <c r="B191" s="43">
        <v>44</v>
      </c>
      <c r="C191" s="43" t="s">
        <v>19</v>
      </c>
      <c r="D191" s="44">
        <v>10</v>
      </c>
    </row>
    <row r="192" ht="13.85" spans="1:4">
      <c r="A192" s="43">
        <v>6</v>
      </c>
      <c r="B192" s="43">
        <v>63</v>
      </c>
      <c r="C192" s="43" t="s">
        <v>23</v>
      </c>
      <c r="D192" s="44">
        <v>8</v>
      </c>
    </row>
    <row r="193" ht="13.85" spans="1:4">
      <c r="A193" s="43">
        <v>7</v>
      </c>
      <c r="B193" s="43">
        <v>10</v>
      </c>
      <c r="C193" s="43" t="s">
        <v>25</v>
      </c>
      <c r="D193" s="44">
        <v>6</v>
      </c>
    </row>
    <row r="194" ht="13.85" spans="1:4">
      <c r="A194" s="43">
        <v>8</v>
      </c>
      <c r="B194" s="43">
        <v>5</v>
      </c>
      <c r="C194" s="43" t="s">
        <v>30</v>
      </c>
      <c r="D194" s="44">
        <v>4</v>
      </c>
    </row>
    <row r="195" ht="13.85" spans="1:4">
      <c r="A195" s="43">
        <v>9</v>
      </c>
      <c r="B195" s="43">
        <v>14</v>
      </c>
      <c r="C195" s="43" t="s">
        <v>35</v>
      </c>
      <c r="D195" s="44">
        <v>2</v>
      </c>
    </row>
    <row r="196" ht="13.85" spans="1:4">
      <c r="A196" s="43">
        <v>10</v>
      </c>
      <c r="B196" s="43">
        <v>31</v>
      </c>
      <c r="C196" s="43" t="s">
        <v>38</v>
      </c>
      <c r="D196" s="44">
        <v>1</v>
      </c>
    </row>
    <row r="197" ht="13.85" spans="1:4">
      <c r="A197" s="43">
        <v>11</v>
      </c>
      <c r="B197" s="43">
        <v>18</v>
      </c>
      <c r="C197" s="43" t="s">
        <v>33</v>
      </c>
      <c r="D197" s="44">
        <v>0</v>
      </c>
    </row>
    <row r="198" ht="13.85" spans="1:4">
      <c r="A198" s="43">
        <v>12</v>
      </c>
      <c r="B198" s="43">
        <v>20</v>
      </c>
      <c r="C198" s="43" t="s">
        <v>50</v>
      </c>
      <c r="D198" s="44">
        <v>0</v>
      </c>
    </row>
    <row r="199" ht="13.85" spans="1:4">
      <c r="A199" s="43">
        <v>13</v>
      </c>
      <c r="B199" s="43">
        <v>4</v>
      </c>
      <c r="C199" s="43" t="s">
        <v>46</v>
      </c>
      <c r="D199" s="44">
        <v>0</v>
      </c>
    </row>
    <row r="200" ht="13.85" spans="1:4">
      <c r="A200" s="43">
        <v>14</v>
      </c>
      <c r="B200" s="43">
        <v>3</v>
      </c>
      <c r="C200" s="43" t="s">
        <v>49</v>
      </c>
      <c r="D200" s="44">
        <v>0</v>
      </c>
    </row>
    <row r="201" ht="13.85" spans="1:4">
      <c r="A201" s="43">
        <v>15</v>
      </c>
      <c r="B201" s="43">
        <v>47</v>
      </c>
      <c r="C201" s="43" t="s">
        <v>54</v>
      </c>
      <c r="D201" s="44">
        <v>0</v>
      </c>
    </row>
    <row r="202" ht="13.85" spans="1:4">
      <c r="A202" s="43">
        <v>16</v>
      </c>
      <c r="B202" s="43">
        <v>23</v>
      </c>
      <c r="C202" s="43" t="s">
        <v>56</v>
      </c>
      <c r="D202" s="44">
        <v>0</v>
      </c>
    </row>
    <row r="203" ht="13.85" spans="1:4">
      <c r="A203" s="43">
        <v>17</v>
      </c>
      <c r="B203" s="43">
        <v>77</v>
      </c>
      <c r="C203" s="43" t="s">
        <v>40</v>
      </c>
      <c r="D203" s="44">
        <v>0</v>
      </c>
    </row>
    <row r="204" ht="13.85" spans="1:4">
      <c r="A204" s="43">
        <v>18</v>
      </c>
      <c r="B204" s="43">
        <v>24</v>
      </c>
      <c r="C204" s="43" t="s">
        <v>44</v>
      </c>
      <c r="D204" s="44">
        <v>0</v>
      </c>
    </row>
    <row r="205" ht="13.85" spans="1:4">
      <c r="A205" s="43">
        <v>19</v>
      </c>
      <c r="B205" s="43">
        <v>6</v>
      </c>
      <c r="C205" s="43" t="s">
        <v>58</v>
      </c>
      <c r="D205" s="44">
        <v>0</v>
      </c>
    </row>
    <row r="206" ht="13.85" spans="1:4">
      <c r="A206" s="43" t="s">
        <v>203</v>
      </c>
      <c r="B206" s="43">
        <v>22</v>
      </c>
      <c r="C206" s="43" t="s">
        <v>28</v>
      </c>
      <c r="D206" s="4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澳大利亚"/>
  <dimension ref="A1:O281"/>
  <sheetViews>
    <sheetView workbookViewId="0">
      <selection activeCell="A1" sqref="A1"/>
    </sheetView>
  </sheetViews>
  <sheetFormatPr defaultColWidth="14" defaultRowHeight="18" customHeight="1"/>
  <cols>
    <col min="1" max="1" width="9.70796460176991" customWidth="1"/>
    <col min="2" max="5" width="13.7079646017699" customWidth="1"/>
    <col min="6" max="7" width="20.7079646017699" customWidth="1"/>
    <col min="8" max="15" width="27.7079646017699" customWidth="1"/>
  </cols>
  <sheetData>
    <row r="1" ht="13.85" spans="1:6">
      <c r="A1" s="51" t="s">
        <v>179</v>
      </c>
      <c r="B1" s="51" t="s">
        <v>210</v>
      </c>
      <c r="C1" s="51" t="s">
        <v>211</v>
      </c>
      <c r="D1" s="51" t="s">
        <v>212</v>
      </c>
      <c r="E1" s="44" t="s">
        <v>128</v>
      </c>
      <c r="F1" s="51" t="s">
        <v>213</v>
      </c>
    </row>
    <row r="2" ht="13.85" spans="1:6">
      <c r="A2" s="91" t="s">
        <v>219</v>
      </c>
      <c r="B2" s="44">
        <v>95</v>
      </c>
      <c r="C2" s="44">
        <v>100</v>
      </c>
      <c r="D2" s="44">
        <v>99</v>
      </c>
      <c r="E2" s="105">
        <f>$B2*$B15+$C2*$C15+$D2*$D15</f>
        <v>303.95</v>
      </c>
      <c r="F2" s="44">
        <v>96</v>
      </c>
    </row>
    <row r="3" ht="13.85" spans="1:6">
      <c r="A3" s="91" t="s">
        <v>221</v>
      </c>
      <c r="B3" s="44">
        <v>98</v>
      </c>
      <c r="C3" s="44">
        <v>97</v>
      </c>
      <c r="D3" s="44">
        <v>99.5</v>
      </c>
      <c r="E3" s="105">
        <f>$B3*$B15+$C3*$C15+$D3*$D15</f>
        <v>304.325</v>
      </c>
      <c r="F3" s="44">
        <v>95</v>
      </c>
    </row>
    <row r="4" ht="13.85" spans="1:6">
      <c r="A4" s="91" t="s">
        <v>222</v>
      </c>
      <c r="B4" s="44">
        <v>99</v>
      </c>
      <c r="C4" s="44">
        <v>94</v>
      </c>
      <c r="D4" s="44">
        <v>101</v>
      </c>
      <c r="E4" s="105">
        <f>$B4*$B15+$C4*$C15+$D4*$D15</f>
        <v>303.75</v>
      </c>
      <c r="F4" s="44">
        <v>97</v>
      </c>
    </row>
    <row r="5" ht="13.85" spans="1:6">
      <c r="A5" s="91" t="s">
        <v>224</v>
      </c>
      <c r="B5" s="44">
        <v>94</v>
      </c>
      <c r="C5" s="44">
        <v>92</v>
      </c>
      <c r="D5" s="44">
        <v>99</v>
      </c>
      <c r="E5" s="105">
        <f>$B5*$B15+$C5*$C15+$D5*$D15</f>
        <v>294.55</v>
      </c>
      <c r="F5" s="44">
        <v>96</v>
      </c>
    </row>
    <row r="6" ht="13.85" spans="1:6">
      <c r="A6" s="91" t="s">
        <v>225</v>
      </c>
      <c r="B6" s="44">
        <v>93</v>
      </c>
      <c r="C6" s="44">
        <v>90</v>
      </c>
      <c r="D6" s="44">
        <v>101</v>
      </c>
      <c r="E6" s="105">
        <f>$B6*$B15+$C6*$C15+$D6*$D15</f>
        <v>293.55</v>
      </c>
      <c r="F6" s="44">
        <v>97</v>
      </c>
    </row>
    <row r="7" ht="13.9" spans="1:6">
      <c r="A7" s="92" t="s">
        <v>36</v>
      </c>
      <c r="B7" s="44">
        <v>93</v>
      </c>
      <c r="C7" s="44">
        <v>92</v>
      </c>
      <c r="D7" s="44">
        <v>97</v>
      </c>
      <c r="E7" s="105">
        <f>B7*B15+C7*C15+D7*D15</f>
        <v>291.45</v>
      </c>
      <c r="F7" s="44">
        <v>97.75</v>
      </c>
    </row>
    <row r="8" ht="13.85" spans="1:6">
      <c r="A8" s="61" t="s">
        <v>228</v>
      </c>
      <c r="B8" s="62">
        <v>90</v>
      </c>
      <c r="C8" s="62">
        <v>90.75</v>
      </c>
      <c r="D8" s="62">
        <v>99.5</v>
      </c>
      <c r="E8" s="106">
        <f>$B8*$B15+$C8*$C15+$D8*$D15</f>
        <v>289.7625</v>
      </c>
      <c r="F8" s="62">
        <v>95</v>
      </c>
    </row>
    <row r="9" ht="13.85" spans="1:6">
      <c r="A9" s="91" t="s">
        <v>231</v>
      </c>
      <c r="B9" s="44">
        <v>88</v>
      </c>
      <c r="C9" s="44">
        <v>91</v>
      </c>
      <c r="D9" s="44">
        <v>99.5</v>
      </c>
      <c r="E9" s="105">
        <f>$B9*$B15+$C9*$C15+$D9*$D15</f>
        <v>288.025</v>
      </c>
      <c r="F9" s="44">
        <v>96</v>
      </c>
    </row>
    <row r="10" ht="13.85" spans="1:6">
      <c r="A10" s="91" t="s">
        <v>232</v>
      </c>
      <c r="B10" s="44">
        <v>91</v>
      </c>
      <c r="C10" s="44">
        <v>87</v>
      </c>
      <c r="D10" s="44">
        <v>101</v>
      </c>
      <c r="E10" s="105">
        <f>$B10*$B15+$C10*$C15+$D10*$D15</f>
        <v>288.4</v>
      </c>
      <c r="F10" s="44">
        <v>96.5</v>
      </c>
    </row>
    <row r="11" ht="13.85" spans="1:6">
      <c r="A11" s="91" t="s">
        <v>234</v>
      </c>
      <c r="B11" s="44">
        <v>88.25</v>
      </c>
      <c r="C11" s="44">
        <v>86</v>
      </c>
      <c r="D11" s="44">
        <v>100</v>
      </c>
      <c r="E11" s="105">
        <f>$B11*$B15+$C11*$C15+$D11*$D15</f>
        <v>283.55</v>
      </c>
      <c r="F11" s="44">
        <v>95</v>
      </c>
    </row>
    <row r="14" ht="13.85" spans="1:5">
      <c r="A14" s="44"/>
      <c r="B14" s="44" t="s">
        <v>145</v>
      </c>
      <c r="C14" s="44" t="s">
        <v>146</v>
      </c>
      <c r="D14" s="44" t="s">
        <v>147</v>
      </c>
      <c r="E14" s="44"/>
    </row>
    <row r="15" ht="13.85" spans="1:5">
      <c r="A15" s="51" t="s">
        <v>274</v>
      </c>
      <c r="B15" s="44">
        <v>1</v>
      </c>
      <c r="C15" s="44">
        <v>1.05</v>
      </c>
      <c r="D15" s="44">
        <v>1.05</v>
      </c>
      <c r="E15" s="44"/>
    </row>
    <row r="17" ht="13.1" spans="1:9">
      <c r="A17" s="93" t="s">
        <v>179</v>
      </c>
      <c r="B17" s="93" t="s">
        <v>275</v>
      </c>
      <c r="C17" s="93" t="s">
        <v>276</v>
      </c>
      <c r="D17" s="93" t="s">
        <v>277</v>
      </c>
      <c r="E17" s="93" t="s">
        <v>278</v>
      </c>
      <c r="F17" s="93" t="s">
        <v>279</v>
      </c>
      <c r="G17" s="93" t="s">
        <v>280</v>
      </c>
      <c r="H17" s="93" t="s">
        <v>281</v>
      </c>
      <c r="I17" s="93" t="s">
        <v>282</v>
      </c>
    </row>
    <row r="18" ht="13.15" spans="1:9">
      <c r="A18" s="94" t="s">
        <v>219</v>
      </c>
      <c r="B18" s="93">
        <v>3</v>
      </c>
      <c r="C18" s="93" t="s">
        <v>283</v>
      </c>
      <c r="D18" s="93">
        <v>4</v>
      </c>
      <c r="E18" s="93" t="s">
        <v>95</v>
      </c>
      <c r="F18" s="93">
        <v>1</v>
      </c>
      <c r="G18" s="93">
        <v>0</v>
      </c>
      <c r="H18" s="93" t="s">
        <v>188</v>
      </c>
      <c r="I18" s="93" t="s">
        <v>188</v>
      </c>
    </row>
    <row r="19" ht="13.15" spans="1:9">
      <c r="A19" s="94" t="s">
        <v>221</v>
      </c>
      <c r="B19" s="93">
        <v>3</v>
      </c>
      <c r="C19" s="93" t="s">
        <v>283</v>
      </c>
      <c r="D19" s="93">
        <v>1</v>
      </c>
      <c r="E19" s="93" t="s">
        <v>95</v>
      </c>
      <c r="F19" s="93">
        <v>4</v>
      </c>
      <c r="G19" s="93">
        <v>0.5</v>
      </c>
      <c r="H19" s="93" t="s">
        <v>188</v>
      </c>
      <c r="I19" s="93" t="s">
        <v>188</v>
      </c>
    </row>
    <row r="20" ht="13.15" spans="1:9">
      <c r="A20" s="94" t="s">
        <v>222</v>
      </c>
      <c r="B20" s="93">
        <v>3</v>
      </c>
      <c r="C20" s="93" t="s">
        <v>283</v>
      </c>
      <c r="D20" s="93">
        <v>10</v>
      </c>
      <c r="E20" s="93" t="s">
        <v>284</v>
      </c>
      <c r="F20" s="93" t="s">
        <v>188</v>
      </c>
      <c r="G20" s="93">
        <v>1</v>
      </c>
      <c r="H20" s="93" t="s">
        <v>188</v>
      </c>
      <c r="I20" s="93" t="s">
        <v>188</v>
      </c>
    </row>
    <row r="21" ht="13.15" spans="1:9">
      <c r="A21" s="94" t="s">
        <v>224</v>
      </c>
      <c r="B21" s="93">
        <v>4</v>
      </c>
      <c r="C21" s="93" t="s">
        <v>213</v>
      </c>
      <c r="D21" s="93" t="s">
        <v>188</v>
      </c>
      <c r="E21" s="93" t="s">
        <v>188</v>
      </c>
      <c r="F21" s="93">
        <v>1</v>
      </c>
      <c r="G21" s="93">
        <v>0</v>
      </c>
      <c r="H21" s="93" t="s">
        <v>285</v>
      </c>
      <c r="I21" s="93">
        <v>0</v>
      </c>
    </row>
    <row r="22" ht="13.15" spans="1:9">
      <c r="A22" s="94" t="s">
        <v>225</v>
      </c>
      <c r="B22" s="93">
        <v>3</v>
      </c>
      <c r="C22" s="93" t="s">
        <v>283</v>
      </c>
      <c r="D22" s="93" t="s">
        <v>188</v>
      </c>
      <c r="E22" s="93" t="s">
        <v>188</v>
      </c>
      <c r="F22" s="93">
        <v>7</v>
      </c>
      <c r="G22" s="93" t="s">
        <v>188</v>
      </c>
      <c r="H22" s="93" t="s">
        <v>286</v>
      </c>
      <c r="I22" s="93">
        <v>1</v>
      </c>
    </row>
    <row r="23" ht="13.9" spans="1:9">
      <c r="A23" s="42" t="s">
        <v>36</v>
      </c>
      <c r="B23" s="93">
        <v>4</v>
      </c>
      <c r="C23" s="93" t="s">
        <v>213</v>
      </c>
      <c r="D23" s="93" t="s">
        <v>188</v>
      </c>
      <c r="E23" s="93" t="s">
        <v>188</v>
      </c>
      <c r="F23" s="93">
        <v>9</v>
      </c>
      <c r="G23" s="93">
        <v>0.75</v>
      </c>
      <c r="H23" s="93" t="s">
        <v>287</v>
      </c>
      <c r="I23" s="93" t="s">
        <v>188</v>
      </c>
    </row>
    <row r="24" ht="13.15" spans="1:9">
      <c r="A24" s="95" t="s">
        <v>228</v>
      </c>
      <c r="B24" s="93">
        <v>2</v>
      </c>
      <c r="C24" s="93" t="s">
        <v>210</v>
      </c>
      <c r="D24" s="93">
        <v>4</v>
      </c>
      <c r="E24" s="93" t="s">
        <v>288</v>
      </c>
      <c r="F24" s="93">
        <v>8</v>
      </c>
      <c r="G24" s="93">
        <v>0.75</v>
      </c>
      <c r="H24" s="93" t="s">
        <v>285</v>
      </c>
      <c r="I24" s="93">
        <v>0.5</v>
      </c>
    </row>
    <row r="25" ht="13.15" spans="1:9">
      <c r="A25" s="94" t="s">
        <v>231</v>
      </c>
      <c r="B25" s="93">
        <v>2</v>
      </c>
      <c r="C25" s="93" t="s">
        <v>210</v>
      </c>
      <c r="D25" s="93">
        <v>1</v>
      </c>
      <c r="E25" s="93" t="s">
        <v>288</v>
      </c>
      <c r="F25" s="93">
        <v>1</v>
      </c>
      <c r="G25" s="93">
        <v>0</v>
      </c>
      <c r="H25" s="93" t="s">
        <v>285</v>
      </c>
      <c r="I25" s="93">
        <v>0.5</v>
      </c>
    </row>
    <row r="26" ht="13.15" spans="1:9">
      <c r="A26" s="94" t="s">
        <v>232</v>
      </c>
      <c r="B26" s="93">
        <v>4</v>
      </c>
      <c r="C26" s="93" t="s">
        <v>213</v>
      </c>
      <c r="D26" s="93" t="s">
        <v>188</v>
      </c>
      <c r="E26" s="93" t="s">
        <v>188</v>
      </c>
      <c r="F26" s="93">
        <v>5</v>
      </c>
      <c r="G26" s="93">
        <v>0.5</v>
      </c>
      <c r="H26" s="93" t="s">
        <v>289</v>
      </c>
      <c r="I26" s="93">
        <v>1</v>
      </c>
    </row>
    <row r="27" ht="13.15" spans="1:9">
      <c r="A27" s="94" t="s">
        <v>234</v>
      </c>
      <c r="B27" s="93">
        <v>1</v>
      </c>
      <c r="C27" s="93" t="s">
        <v>290</v>
      </c>
      <c r="D27" s="93">
        <v>5</v>
      </c>
      <c r="E27" s="93" t="s">
        <v>291</v>
      </c>
      <c r="F27" s="93">
        <v>3</v>
      </c>
      <c r="G27" s="93">
        <v>0.25</v>
      </c>
      <c r="H27" s="93" t="s">
        <v>292</v>
      </c>
      <c r="I27" s="93">
        <v>0</v>
      </c>
    </row>
    <row r="29" ht="13.1" spans="1:1">
      <c r="A29" t="s">
        <v>293</v>
      </c>
    </row>
    <row r="30" ht="24" customHeight="1" spans="1:10">
      <c r="A30" s="96" t="s">
        <v>294</v>
      </c>
      <c r="B30" s="97" t="s">
        <v>295</v>
      </c>
      <c r="C30" s="97" t="s">
        <v>296</v>
      </c>
      <c r="D30" s="97" t="s">
        <v>297</v>
      </c>
      <c r="E30" s="97" t="s">
        <v>296</v>
      </c>
      <c r="F30" s="97" t="s">
        <v>298</v>
      </c>
      <c r="G30" s="101" t="s">
        <v>299</v>
      </c>
      <c r="H30" s="100" t="s">
        <v>300</v>
      </c>
      <c r="I30" s="110"/>
      <c r="J30" s="110"/>
    </row>
    <row r="31" ht="14.25" spans="1:10">
      <c r="A31" s="98" t="s">
        <v>219</v>
      </c>
      <c r="B31" s="99">
        <v>6</v>
      </c>
      <c r="C31" s="99">
        <v>2</v>
      </c>
      <c r="D31" s="99">
        <v>10</v>
      </c>
      <c r="E31" s="99">
        <v>2</v>
      </c>
      <c r="F31" s="99">
        <v>2</v>
      </c>
      <c r="G31" s="99">
        <v>0.4</v>
      </c>
      <c r="H31" s="107">
        <v>1</v>
      </c>
      <c r="I31" s="111" t="s">
        <v>301</v>
      </c>
      <c r="J31" s="111" t="s">
        <v>301</v>
      </c>
    </row>
    <row r="32" ht="14.25" spans="1:10">
      <c r="A32" s="98" t="s">
        <v>221</v>
      </c>
      <c r="B32" s="99">
        <v>8</v>
      </c>
      <c r="C32" s="99">
        <v>2</v>
      </c>
      <c r="D32" s="99">
        <v>7</v>
      </c>
      <c r="E32" s="99">
        <v>2</v>
      </c>
      <c r="F32" s="99">
        <v>4</v>
      </c>
      <c r="G32" s="99">
        <v>0.8</v>
      </c>
      <c r="H32" s="107">
        <v>1</v>
      </c>
      <c r="I32" s="111" t="s">
        <v>301</v>
      </c>
      <c r="J32" s="111" t="s">
        <v>301</v>
      </c>
    </row>
    <row r="33" ht="14.25" spans="1:10">
      <c r="A33" s="98" t="s">
        <v>222</v>
      </c>
      <c r="B33" s="99">
        <v>1</v>
      </c>
      <c r="C33" s="99">
        <v>1</v>
      </c>
      <c r="D33" s="99">
        <v>8</v>
      </c>
      <c r="E33" s="99">
        <v>2</v>
      </c>
      <c r="F33" s="99">
        <v>4</v>
      </c>
      <c r="G33" s="99">
        <v>0.8</v>
      </c>
      <c r="H33" s="107">
        <v>1</v>
      </c>
      <c r="I33" s="111" t="s">
        <v>301</v>
      </c>
      <c r="J33" s="111" t="s">
        <v>301</v>
      </c>
    </row>
    <row r="34" ht="14.25" spans="1:10">
      <c r="A34" s="98" t="s">
        <v>224</v>
      </c>
      <c r="B34" s="99">
        <v>9</v>
      </c>
      <c r="C34" s="99">
        <v>1</v>
      </c>
      <c r="D34" s="99">
        <v>9</v>
      </c>
      <c r="E34" s="99">
        <v>1</v>
      </c>
      <c r="F34" s="99">
        <v>4</v>
      </c>
      <c r="G34" s="99">
        <v>0.8</v>
      </c>
      <c r="H34" s="98">
        <v>2</v>
      </c>
      <c r="I34" s="111" t="s">
        <v>301</v>
      </c>
      <c r="J34" s="99" t="s">
        <v>301</v>
      </c>
    </row>
    <row r="35" ht="14.25" spans="1:10">
      <c r="A35" s="98" t="s">
        <v>225</v>
      </c>
      <c r="B35" s="99">
        <v>5</v>
      </c>
      <c r="C35" s="99">
        <v>2</v>
      </c>
      <c r="D35" s="99">
        <v>6</v>
      </c>
      <c r="E35" s="99">
        <v>2</v>
      </c>
      <c r="F35" s="99">
        <v>4</v>
      </c>
      <c r="G35" s="99">
        <v>0.8</v>
      </c>
      <c r="H35" s="107">
        <v>1</v>
      </c>
      <c r="I35" s="111" t="s">
        <v>301</v>
      </c>
      <c r="J35" s="111" t="s">
        <v>301</v>
      </c>
    </row>
    <row r="36" ht="14.25" spans="1:10">
      <c r="A36" s="98" t="s">
        <v>36</v>
      </c>
      <c r="B36" s="99">
        <v>10</v>
      </c>
      <c r="C36" s="99">
        <v>2</v>
      </c>
      <c r="D36" s="99">
        <v>3</v>
      </c>
      <c r="E36" s="99">
        <v>2</v>
      </c>
      <c r="F36" s="99">
        <v>4</v>
      </c>
      <c r="G36" s="99">
        <v>0.8</v>
      </c>
      <c r="H36" s="107">
        <v>1</v>
      </c>
      <c r="I36" s="111" t="s">
        <v>301</v>
      </c>
      <c r="J36" s="111" t="s">
        <v>301</v>
      </c>
    </row>
    <row r="37" ht="14.25" spans="1:10">
      <c r="A37" s="98" t="s">
        <v>228</v>
      </c>
      <c r="B37" s="99">
        <v>3</v>
      </c>
      <c r="C37" s="99">
        <v>2</v>
      </c>
      <c r="D37" s="99">
        <v>4</v>
      </c>
      <c r="E37" s="99">
        <v>2</v>
      </c>
      <c r="F37" s="99">
        <v>5</v>
      </c>
      <c r="G37" s="99">
        <v>1</v>
      </c>
      <c r="H37" s="98">
        <v>2</v>
      </c>
      <c r="I37" s="111" t="s">
        <v>301</v>
      </c>
      <c r="J37" s="99" t="s">
        <v>301</v>
      </c>
    </row>
    <row r="38" ht="14.25" spans="1:10">
      <c r="A38" s="98" t="s">
        <v>231</v>
      </c>
      <c r="B38" s="99">
        <v>2</v>
      </c>
      <c r="C38" s="99">
        <v>1</v>
      </c>
      <c r="D38" s="99">
        <v>1</v>
      </c>
      <c r="E38" s="99">
        <v>1</v>
      </c>
      <c r="F38" s="99">
        <v>1</v>
      </c>
      <c r="G38" s="99">
        <v>0.2</v>
      </c>
      <c r="H38" s="98">
        <v>2</v>
      </c>
      <c r="I38" s="111" t="s">
        <v>301</v>
      </c>
      <c r="J38" s="99" t="s">
        <v>301</v>
      </c>
    </row>
    <row r="39" ht="14.25" spans="1:10">
      <c r="A39" s="98" t="s">
        <v>302</v>
      </c>
      <c r="B39" s="99">
        <v>4</v>
      </c>
      <c r="C39" s="99">
        <v>1</v>
      </c>
      <c r="D39" s="99">
        <v>2</v>
      </c>
      <c r="E39" s="99">
        <v>1</v>
      </c>
      <c r="F39" s="99">
        <v>5</v>
      </c>
      <c r="G39" s="99">
        <v>1</v>
      </c>
      <c r="H39" s="107">
        <v>1</v>
      </c>
      <c r="I39" s="111" t="s">
        <v>301</v>
      </c>
      <c r="J39" s="111" t="s">
        <v>301</v>
      </c>
    </row>
    <row r="40" ht="14.25" spans="1:10">
      <c r="A40" s="98" t="s">
        <v>234</v>
      </c>
      <c r="B40" s="99">
        <v>7</v>
      </c>
      <c r="C40" s="99">
        <v>2</v>
      </c>
      <c r="D40" s="99">
        <v>5</v>
      </c>
      <c r="E40" s="99">
        <v>1</v>
      </c>
      <c r="F40" s="99">
        <v>2</v>
      </c>
      <c r="G40" s="99">
        <v>0.4</v>
      </c>
      <c r="H40" s="107">
        <v>1</v>
      </c>
      <c r="I40" s="111" t="s">
        <v>301</v>
      </c>
      <c r="J40" s="111" t="s">
        <v>301</v>
      </c>
    </row>
    <row r="42" ht="14.25" customHeight="1" spans="1:15">
      <c r="A42" s="100" t="s">
        <v>155</v>
      </c>
      <c r="B42" s="101" t="s">
        <v>303</v>
      </c>
      <c r="C42" s="102"/>
      <c r="D42" s="101" t="s">
        <v>304</v>
      </c>
      <c r="E42" s="102"/>
      <c r="F42" s="101" t="s">
        <v>305</v>
      </c>
      <c r="G42" s="97" t="s">
        <v>306</v>
      </c>
      <c r="H42" s="96" t="s">
        <v>307</v>
      </c>
      <c r="I42" s="110"/>
      <c r="J42" s="110"/>
      <c r="K42" s="97" t="s">
        <v>308</v>
      </c>
      <c r="L42" s="97" t="s">
        <v>309</v>
      </c>
      <c r="M42" s="97" t="s">
        <v>310</v>
      </c>
      <c r="N42" s="102"/>
      <c r="O42" s="102"/>
    </row>
    <row r="43" ht="14.25" spans="1:15">
      <c r="A43" s="98" t="s">
        <v>159</v>
      </c>
      <c r="B43" s="97">
        <v>12</v>
      </c>
      <c r="C43" s="102"/>
      <c r="D43" s="97">
        <v>20</v>
      </c>
      <c r="E43" s="102"/>
      <c r="F43" s="99">
        <v>3</v>
      </c>
      <c r="G43" s="99">
        <v>0.15</v>
      </c>
      <c r="H43" s="107">
        <v>82.68149174</v>
      </c>
      <c r="I43" s="112">
        <v>82.76326801</v>
      </c>
      <c r="J43" s="112">
        <v>82.84834147</v>
      </c>
      <c r="K43" s="111">
        <v>81.02021232</v>
      </c>
      <c r="L43" s="113">
        <v>81.21063577</v>
      </c>
      <c r="M43" s="115">
        <v>82.31930425</v>
      </c>
      <c r="N43" s="115">
        <v>82.41432473</v>
      </c>
      <c r="O43" s="115">
        <v>82.51267475</v>
      </c>
    </row>
    <row r="44" ht="14.25" spans="1:15">
      <c r="A44" s="98" t="s">
        <v>161</v>
      </c>
      <c r="B44" s="97">
        <v>11</v>
      </c>
      <c r="C44" s="102"/>
      <c r="D44" s="97">
        <v>19</v>
      </c>
      <c r="E44" s="102"/>
      <c r="F44" s="99">
        <v>5</v>
      </c>
      <c r="G44" s="99">
        <v>0.25</v>
      </c>
      <c r="H44" s="107">
        <v>82.90826605</v>
      </c>
      <c r="I44" s="112">
        <v>82.96212879</v>
      </c>
      <c r="J44" s="112">
        <v>83.01892644</v>
      </c>
      <c r="K44" s="111">
        <v>81.25258244</v>
      </c>
      <c r="L44" s="113">
        <v>81.40605405</v>
      </c>
      <c r="M44" s="115">
        <v>82.45745871</v>
      </c>
      <c r="N44" s="115">
        <v>82.52347407</v>
      </c>
      <c r="O44" s="115">
        <v>82.59243073</v>
      </c>
    </row>
    <row r="45" ht="14.25" spans="1:15">
      <c r="A45" s="98" t="s">
        <v>158</v>
      </c>
      <c r="B45" s="97">
        <v>16</v>
      </c>
      <c r="C45" s="102"/>
      <c r="D45" s="97">
        <v>14</v>
      </c>
      <c r="E45" s="102"/>
      <c r="F45" s="99">
        <v>3</v>
      </c>
      <c r="G45" s="99">
        <v>0.15</v>
      </c>
      <c r="H45" s="107">
        <v>82.61511328</v>
      </c>
      <c r="I45" s="112">
        <v>82.69725056</v>
      </c>
      <c r="J45" s="112">
        <v>82.78268163</v>
      </c>
      <c r="K45" s="111">
        <v>80.9561476</v>
      </c>
      <c r="L45" s="113">
        <v>81.14690963</v>
      </c>
      <c r="M45" s="115">
        <v>82.25496704</v>
      </c>
      <c r="N45" s="115">
        <v>82.35032718</v>
      </c>
      <c r="O45" s="115">
        <v>82.4490138</v>
      </c>
    </row>
    <row r="46" ht="14.25" spans="1:15">
      <c r="A46" s="98" t="s">
        <v>160</v>
      </c>
      <c r="B46" s="97">
        <v>15</v>
      </c>
      <c r="C46" s="102"/>
      <c r="D46" s="97">
        <v>13</v>
      </c>
      <c r="E46" s="102"/>
      <c r="F46" s="99">
        <v>4</v>
      </c>
      <c r="G46" s="99">
        <v>0.2</v>
      </c>
      <c r="H46" s="107">
        <v>82.8471398</v>
      </c>
      <c r="I46" s="112">
        <v>82.92801219</v>
      </c>
      <c r="J46" s="112">
        <v>83.0121903</v>
      </c>
      <c r="K46" s="111">
        <v>81.18007965</v>
      </c>
      <c r="L46" s="113">
        <v>81.36965487</v>
      </c>
      <c r="M46" s="115">
        <v>82.47984641</v>
      </c>
      <c r="N46" s="115">
        <v>82.57401655</v>
      </c>
      <c r="O46" s="115">
        <v>82.67152387</v>
      </c>
    </row>
    <row r="47" ht="14.25" spans="1:15">
      <c r="A47" s="98" t="s">
        <v>163</v>
      </c>
      <c r="B47" s="97">
        <v>1</v>
      </c>
      <c r="C47" s="102"/>
      <c r="D47" s="97">
        <v>16</v>
      </c>
      <c r="E47" s="102"/>
      <c r="F47" s="99">
        <v>3</v>
      </c>
      <c r="G47" s="99">
        <v>0.15</v>
      </c>
      <c r="H47" s="107">
        <v>82.69571181</v>
      </c>
      <c r="I47" s="112">
        <v>82.77741065</v>
      </c>
      <c r="J47" s="112">
        <v>82.86240741</v>
      </c>
      <c r="K47" s="111">
        <v>81.03393652</v>
      </c>
      <c r="L47" s="113">
        <v>81.22428734</v>
      </c>
      <c r="M47" s="115">
        <v>82.33308667</v>
      </c>
      <c r="N47" s="115">
        <v>82.42803431</v>
      </c>
      <c r="O47" s="115">
        <v>82.52631214</v>
      </c>
    </row>
    <row r="48" ht="14.25" spans="1:15">
      <c r="A48" s="98" t="s">
        <v>164</v>
      </c>
      <c r="B48" s="97">
        <v>2</v>
      </c>
      <c r="C48" s="102"/>
      <c r="D48" s="97">
        <v>15</v>
      </c>
      <c r="E48" s="102"/>
      <c r="F48" s="99">
        <v>3</v>
      </c>
      <c r="G48" s="99">
        <v>0.15</v>
      </c>
      <c r="H48" s="107">
        <v>82.90659832</v>
      </c>
      <c r="I48" s="112">
        <v>82.98714523</v>
      </c>
      <c r="J48" s="112">
        <v>83.07100094</v>
      </c>
      <c r="K48" s="111">
        <v>81.23746085</v>
      </c>
      <c r="L48" s="113">
        <v>81.56102102</v>
      </c>
      <c r="M48" s="115">
        <v>82.53746803</v>
      </c>
      <c r="N48" s="115">
        <v>82.63133198</v>
      </c>
      <c r="O48" s="115">
        <v>82.72853588</v>
      </c>
    </row>
    <row r="49" ht="14.25" spans="1:15">
      <c r="A49" s="103" t="s">
        <v>166</v>
      </c>
      <c r="B49" s="101">
        <v>17</v>
      </c>
      <c r="C49" s="102"/>
      <c r="D49" s="101">
        <v>17</v>
      </c>
      <c r="E49" s="102"/>
      <c r="F49" s="99">
        <v>3</v>
      </c>
      <c r="G49" s="99">
        <v>0.15</v>
      </c>
      <c r="H49" s="98">
        <v>84.63899093</v>
      </c>
      <c r="I49" s="99">
        <v>84.55407769</v>
      </c>
      <c r="J49" s="99">
        <v>84.47080137</v>
      </c>
      <c r="K49" s="111">
        <v>82.41010306</v>
      </c>
      <c r="L49" s="111">
        <v>82.20018644</v>
      </c>
      <c r="M49" s="116">
        <v>83.75057199</v>
      </c>
      <c r="N49" s="116">
        <v>83.67390695</v>
      </c>
      <c r="O49" s="116">
        <v>83.59881871</v>
      </c>
    </row>
    <row r="50" ht="14.25" spans="1:15">
      <c r="A50" s="98" t="s">
        <v>168</v>
      </c>
      <c r="B50" s="97">
        <v>18</v>
      </c>
      <c r="C50" s="102"/>
      <c r="D50" s="97">
        <v>18</v>
      </c>
      <c r="E50" s="102"/>
      <c r="F50" s="99">
        <v>3</v>
      </c>
      <c r="G50" s="99">
        <v>0.15</v>
      </c>
      <c r="H50" s="98">
        <v>84.78684668</v>
      </c>
      <c r="I50" s="99">
        <v>84.70113734</v>
      </c>
      <c r="J50" s="99">
        <v>84.6170729</v>
      </c>
      <c r="K50" s="111">
        <v>82.55286144</v>
      </c>
      <c r="L50" s="111">
        <v>82.34221785</v>
      </c>
      <c r="M50" s="116">
        <v>83.89386785</v>
      </c>
      <c r="N50" s="116">
        <v>83.81645141</v>
      </c>
      <c r="O50" s="116">
        <v>83.74061917</v>
      </c>
    </row>
    <row r="51" ht="14.25" spans="1:15">
      <c r="A51" s="98" t="s">
        <v>311</v>
      </c>
      <c r="B51" s="97">
        <v>10</v>
      </c>
      <c r="C51" s="102"/>
      <c r="D51" s="97">
        <v>12</v>
      </c>
      <c r="E51" s="102"/>
      <c r="F51" s="99">
        <v>2</v>
      </c>
      <c r="G51" s="99">
        <v>0.1</v>
      </c>
      <c r="H51" s="107">
        <v>84.20245823</v>
      </c>
      <c r="I51" s="112">
        <v>84.27577578</v>
      </c>
      <c r="J51" s="112">
        <v>84.35247127</v>
      </c>
      <c r="K51" s="111">
        <v>82.48773787</v>
      </c>
      <c r="L51" s="113">
        <v>82.67019524</v>
      </c>
      <c r="M51" s="115">
        <v>83.79274853</v>
      </c>
      <c r="N51" s="115">
        <v>83.87981429</v>
      </c>
      <c r="O51" s="115">
        <v>83.97028193</v>
      </c>
    </row>
    <row r="52" ht="14.25" spans="1:15">
      <c r="A52" s="98" t="s">
        <v>169</v>
      </c>
      <c r="B52" s="97">
        <v>9</v>
      </c>
      <c r="C52" s="102"/>
      <c r="D52" s="97">
        <v>11</v>
      </c>
      <c r="E52" s="102"/>
      <c r="F52" s="99">
        <v>4</v>
      </c>
      <c r="G52" s="99">
        <v>0.2</v>
      </c>
      <c r="H52" s="107">
        <v>84.45610523</v>
      </c>
      <c r="I52" s="112">
        <v>84.52797736</v>
      </c>
      <c r="J52" s="112">
        <v>84.60324143</v>
      </c>
      <c r="K52" s="111">
        <v>82.73239351</v>
      </c>
      <c r="L52" s="113">
        <v>82.91348363</v>
      </c>
      <c r="M52" s="115">
        <v>84.03833068</v>
      </c>
      <c r="N52" s="115">
        <v>84.12403781</v>
      </c>
      <c r="O52" s="115">
        <v>84.21315935</v>
      </c>
    </row>
    <row r="53" ht="14.25" spans="1:15">
      <c r="A53" s="98" t="s">
        <v>165</v>
      </c>
      <c r="B53" s="97">
        <v>20</v>
      </c>
      <c r="C53" s="102"/>
      <c r="D53" s="97">
        <v>6</v>
      </c>
      <c r="E53" s="102"/>
      <c r="F53" s="99">
        <v>5</v>
      </c>
      <c r="G53" s="99">
        <v>0.25</v>
      </c>
      <c r="H53" s="107">
        <v>84.35868479</v>
      </c>
      <c r="I53" s="112">
        <v>84.43111326</v>
      </c>
      <c r="J53" s="112">
        <v>84.50692826</v>
      </c>
      <c r="K53" s="111">
        <v>82.63842914</v>
      </c>
      <c r="L53" s="113">
        <v>82.8200457</v>
      </c>
      <c r="M53" s="115">
        <v>83.9440125</v>
      </c>
      <c r="N53" s="115">
        <v>84.03024254</v>
      </c>
      <c r="O53" s="115">
        <v>84.11988215</v>
      </c>
    </row>
    <row r="54" ht="14.25" spans="1:15">
      <c r="A54" s="98" t="s">
        <v>170</v>
      </c>
      <c r="B54" s="97">
        <v>19</v>
      </c>
      <c r="C54" s="102"/>
      <c r="D54" s="97">
        <v>5</v>
      </c>
      <c r="E54" s="102"/>
      <c r="F54" s="99">
        <v>3</v>
      </c>
      <c r="G54" s="99">
        <v>0.15</v>
      </c>
      <c r="H54" s="107">
        <v>84.73838992</v>
      </c>
      <c r="I54" s="112">
        <v>84.80864175</v>
      </c>
      <c r="J54" s="112">
        <v>84.88230126</v>
      </c>
      <c r="K54" s="111">
        <v>83.00464507</v>
      </c>
      <c r="L54" s="113">
        <v>83.18420056</v>
      </c>
      <c r="M54" s="115">
        <v>84.31159303</v>
      </c>
      <c r="N54" s="115">
        <v>84.39577738</v>
      </c>
      <c r="O54" s="115">
        <v>84.48339025</v>
      </c>
    </row>
    <row r="55" ht="14.25" spans="1:15">
      <c r="A55" s="98" t="s">
        <v>175</v>
      </c>
      <c r="B55" s="97">
        <v>6</v>
      </c>
      <c r="C55" s="102"/>
      <c r="D55" s="97">
        <v>8</v>
      </c>
      <c r="E55" s="102"/>
      <c r="F55" s="99">
        <v>1</v>
      </c>
      <c r="G55" s="99">
        <v>0.05</v>
      </c>
      <c r="H55" s="98">
        <v>85.30221941</v>
      </c>
      <c r="I55" s="99">
        <v>85.21371755</v>
      </c>
      <c r="J55" s="99">
        <v>85.12688872</v>
      </c>
      <c r="K55" s="111">
        <v>83.050434</v>
      </c>
      <c r="L55" s="111">
        <v>82.83724679</v>
      </c>
      <c r="M55" s="116">
        <v>84.39326609</v>
      </c>
      <c r="N55" s="116">
        <v>84.31321448</v>
      </c>
      <c r="O55" s="116">
        <v>84.23477311</v>
      </c>
    </row>
    <row r="56" ht="14.25" spans="1:15">
      <c r="A56" s="98" t="s">
        <v>174</v>
      </c>
      <c r="B56" s="97">
        <v>5</v>
      </c>
      <c r="C56" s="102"/>
      <c r="D56" s="97">
        <v>7</v>
      </c>
      <c r="E56" s="102"/>
      <c r="F56" s="99">
        <v>2</v>
      </c>
      <c r="G56" s="99">
        <v>0.1</v>
      </c>
      <c r="H56" s="98">
        <v>85.57717242</v>
      </c>
      <c r="I56" s="99">
        <v>85.48716957</v>
      </c>
      <c r="J56" s="99">
        <v>85.39885494</v>
      </c>
      <c r="K56" s="111">
        <v>83.31586987</v>
      </c>
      <c r="L56" s="111">
        <v>83.10131952</v>
      </c>
      <c r="M56" s="116">
        <v>84.65964562</v>
      </c>
      <c r="N56" s="116">
        <v>84.57817793</v>
      </c>
      <c r="O56" s="116">
        <v>84.49833454</v>
      </c>
    </row>
    <row r="57" ht="14.25" spans="1:15">
      <c r="A57" s="98" t="s">
        <v>172</v>
      </c>
      <c r="B57" s="97">
        <v>3</v>
      </c>
      <c r="C57" s="102"/>
      <c r="D57" s="97">
        <v>1</v>
      </c>
      <c r="E57" s="102"/>
      <c r="F57" s="99">
        <v>1</v>
      </c>
      <c r="G57" s="99">
        <v>0.05</v>
      </c>
      <c r="H57" s="98">
        <v>85.71443216</v>
      </c>
      <c r="I57" s="99">
        <v>85.62367708</v>
      </c>
      <c r="J57" s="99">
        <v>85.53461786</v>
      </c>
      <c r="K57" s="111">
        <v>83.44837316</v>
      </c>
      <c r="L57" s="111">
        <v>83.23314072</v>
      </c>
      <c r="M57" s="116">
        <v>84.79261208</v>
      </c>
      <c r="N57" s="116">
        <v>84.71043481</v>
      </c>
      <c r="O57" s="116">
        <v>84.62988891</v>
      </c>
    </row>
    <row r="58" ht="14.25" spans="1:15">
      <c r="A58" s="98" t="s">
        <v>177</v>
      </c>
      <c r="B58" s="97">
        <v>4</v>
      </c>
      <c r="C58" s="102"/>
      <c r="D58" s="97">
        <v>2</v>
      </c>
      <c r="E58" s="102"/>
      <c r="F58" s="99">
        <v>4</v>
      </c>
      <c r="G58" s="99">
        <v>0.2</v>
      </c>
      <c r="H58" s="98">
        <v>85.90475518</v>
      </c>
      <c r="I58" s="99">
        <v>85.81295386</v>
      </c>
      <c r="J58" s="99">
        <v>85.72285905</v>
      </c>
      <c r="K58" s="111">
        <v>83.63209498</v>
      </c>
      <c r="L58" s="111">
        <v>83.41591501</v>
      </c>
      <c r="M58" s="116">
        <v>84.97696745</v>
      </c>
      <c r="N58" s="116">
        <v>84.89380335</v>
      </c>
      <c r="O58" s="116">
        <v>84.81228046</v>
      </c>
    </row>
    <row r="59" ht="14.25" spans="1:15">
      <c r="A59" s="98" t="s">
        <v>171</v>
      </c>
      <c r="B59" s="97">
        <v>7</v>
      </c>
      <c r="C59" s="102"/>
      <c r="D59" s="97">
        <v>3</v>
      </c>
      <c r="E59" s="102"/>
      <c r="F59" s="99">
        <v>2</v>
      </c>
      <c r="G59" s="99">
        <v>0.1</v>
      </c>
      <c r="H59" s="107">
        <v>85.00570469</v>
      </c>
      <c r="I59" s="112">
        <v>85.07441079</v>
      </c>
      <c r="J59" s="112">
        <v>85.14653967</v>
      </c>
      <c r="K59" s="111">
        <v>83.26243296</v>
      </c>
      <c r="L59" s="113">
        <v>83.44052257</v>
      </c>
      <c r="M59" s="115">
        <v>84.57031836</v>
      </c>
      <c r="N59" s="115">
        <v>84.65305025</v>
      </c>
      <c r="O59" s="115">
        <v>84.73922418</v>
      </c>
    </row>
    <row r="60" ht="14.25" spans="1:15">
      <c r="A60" s="98" t="s">
        <v>173</v>
      </c>
      <c r="B60" s="97">
        <v>8</v>
      </c>
      <c r="C60" s="102"/>
      <c r="D60" s="97">
        <v>4</v>
      </c>
      <c r="E60" s="102"/>
      <c r="F60" s="99">
        <v>5</v>
      </c>
      <c r="G60" s="99">
        <v>0.25</v>
      </c>
      <c r="H60" s="107">
        <v>85.15376253</v>
      </c>
      <c r="I60" s="112">
        <v>85.22160774</v>
      </c>
      <c r="J60" s="112">
        <v>85.29288417</v>
      </c>
      <c r="K60" s="111">
        <v>83.40520332</v>
      </c>
      <c r="L60" s="113">
        <v>83.58247574</v>
      </c>
      <c r="M60" s="115">
        <v>84.7135997</v>
      </c>
      <c r="N60" s="115">
        <v>84.79552274</v>
      </c>
      <c r="O60" s="115">
        <v>84.88089538</v>
      </c>
    </row>
    <row r="61" ht="14.25" spans="1:15">
      <c r="A61" s="98" t="s">
        <v>176</v>
      </c>
      <c r="B61" s="97">
        <v>14</v>
      </c>
      <c r="C61" s="102"/>
      <c r="D61" s="97">
        <v>9</v>
      </c>
      <c r="E61" s="102"/>
      <c r="F61" s="99">
        <v>4</v>
      </c>
      <c r="G61" s="99">
        <v>0.2</v>
      </c>
      <c r="H61" s="107">
        <v>85.7432755</v>
      </c>
      <c r="I61" s="112">
        <v>85.7811115</v>
      </c>
      <c r="J61" s="112">
        <v>85.8220425</v>
      </c>
      <c r="K61" s="111">
        <v>83.98698374</v>
      </c>
      <c r="L61" s="113">
        <v>84.12529217</v>
      </c>
      <c r="M61" s="115">
        <v>85.20264717</v>
      </c>
      <c r="N61" s="115">
        <v>85.25360102</v>
      </c>
      <c r="O61" s="115">
        <v>85.30764086</v>
      </c>
    </row>
    <row r="62" ht="14.25" spans="1:15">
      <c r="A62" s="98" t="s">
        <v>178</v>
      </c>
      <c r="B62" s="97">
        <v>13</v>
      </c>
      <c r="C62" s="102"/>
      <c r="D62" s="97">
        <v>10</v>
      </c>
      <c r="E62" s="102"/>
      <c r="F62" s="99">
        <v>1</v>
      </c>
      <c r="G62" s="99">
        <v>0.05</v>
      </c>
      <c r="H62" s="107">
        <v>86.0867963</v>
      </c>
      <c r="I62" s="112">
        <v>86.14913844</v>
      </c>
      <c r="J62" s="112">
        <v>86.21496619</v>
      </c>
      <c r="K62" s="111">
        <v>84.3047391</v>
      </c>
      <c r="L62" s="113">
        <v>84.47677502</v>
      </c>
      <c r="M62" s="115">
        <v>85.61622018</v>
      </c>
      <c r="N62" s="115">
        <v>85.69297449</v>
      </c>
      <c r="O62" s="115">
        <v>85.7732271</v>
      </c>
    </row>
    <row r="64" ht="24" customHeight="1" spans="1:9">
      <c r="A64" s="104" t="s">
        <v>312</v>
      </c>
      <c r="B64" s="104" t="s">
        <v>313</v>
      </c>
      <c r="C64" s="104" t="s">
        <v>314</v>
      </c>
      <c r="D64" s="104" t="s">
        <v>315</v>
      </c>
      <c r="E64" s="104" t="s">
        <v>314</v>
      </c>
      <c r="G64" s="108" t="s">
        <v>155</v>
      </c>
      <c r="H64" s="109" t="s">
        <v>179</v>
      </c>
      <c r="I64" s="114"/>
    </row>
    <row r="65" ht="14.25" spans="1:9">
      <c r="A65" s="114">
        <v>1</v>
      </c>
      <c r="B65" s="114" t="s">
        <v>316</v>
      </c>
      <c r="C65" s="114" t="s">
        <v>316</v>
      </c>
      <c r="D65" s="114" t="s">
        <v>316</v>
      </c>
      <c r="E65" s="114" t="s">
        <v>316</v>
      </c>
      <c r="G65" s="109" t="s">
        <v>317</v>
      </c>
      <c r="H65" s="109" t="s">
        <v>318</v>
      </c>
      <c r="I65" s="118" t="s">
        <v>319</v>
      </c>
    </row>
    <row r="66" ht="14.25" spans="1:9">
      <c r="A66" s="114">
        <v>2</v>
      </c>
      <c r="B66" s="114" t="s">
        <v>316</v>
      </c>
      <c r="C66" s="114" t="s">
        <v>316</v>
      </c>
      <c r="D66" s="114" t="s">
        <v>316</v>
      </c>
      <c r="E66" s="114" t="s">
        <v>316</v>
      </c>
      <c r="G66" s="109" t="s">
        <v>320</v>
      </c>
      <c r="H66" s="109" t="s">
        <v>321</v>
      </c>
      <c r="I66" s="118" t="s">
        <v>322</v>
      </c>
    </row>
    <row r="67" ht="14.25" spans="1:9">
      <c r="A67" s="114">
        <v>3</v>
      </c>
      <c r="B67" s="114" t="s">
        <v>316</v>
      </c>
      <c r="C67" s="114" t="s">
        <v>316</v>
      </c>
      <c r="D67" s="114" t="s">
        <v>316</v>
      </c>
      <c r="E67" s="114" t="s">
        <v>316</v>
      </c>
      <c r="G67" s="109" t="s">
        <v>323</v>
      </c>
      <c r="H67" s="109" t="s">
        <v>324</v>
      </c>
      <c r="I67" s="118" t="s">
        <v>325</v>
      </c>
    </row>
    <row r="68" ht="14.25" spans="1:9">
      <c r="A68" s="114">
        <v>4</v>
      </c>
      <c r="B68" s="114" t="s">
        <v>316</v>
      </c>
      <c r="C68" s="114" t="s">
        <v>316</v>
      </c>
      <c r="D68" s="114" t="s">
        <v>316</v>
      </c>
      <c r="E68" s="114" t="s">
        <v>316</v>
      </c>
      <c r="G68" s="109" t="s">
        <v>326</v>
      </c>
      <c r="H68" s="109" t="s">
        <v>318</v>
      </c>
      <c r="I68" s="118" t="s">
        <v>327</v>
      </c>
    </row>
    <row r="69" ht="14.25" spans="1:9">
      <c r="A69" s="114">
        <v>5</v>
      </c>
      <c r="B69" s="114" t="s">
        <v>316</v>
      </c>
      <c r="C69" s="114" t="s">
        <v>316</v>
      </c>
      <c r="D69" s="114" t="s">
        <v>316</v>
      </c>
      <c r="E69" s="114" t="s">
        <v>316</v>
      </c>
      <c r="G69" s="109" t="s">
        <v>328</v>
      </c>
      <c r="H69" s="109" t="s">
        <v>324</v>
      </c>
      <c r="I69" s="118" t="s">
        <v>329</v>
      </c>
    </row>
    <row r="70" ht="14.25" spans="1:9">
      <c r="A70" s="114">
        <v>6</v>
      </c>
      <c r="B70" s="114" t="s">
        <v>316</v>
      </c>
      <c r="C70" s="114" t="s">
        <v>316</v>
      </c>
      <c r="D70" s="114" t="s">
        <v>316</v>
      </c>
      <c r="E70" s="114" t="s">
        <v>316</v>
      </c>
      <c r="G70" s="109" t="s">
        <v>330</v>
      </c>
      <c r="H70" s="109" t="s">
        <v>321</v>
      </c>
      <c r="I70" s="118" t="s">
        <v>331</v>
      </c>
    </row>
    <row r="71" ht="14.25" spans="1:9">
      <c r="A71" s="114">
        <v>7</v>
      </c>
      <c r="B71" s="114" t="s">
        <v>316</v>
      </c>
      <c r="C71" s="114" t="s">
        <v>316</v>
      </c>
      <c r="D71" s="114" t="s">
        <v>316</v>
      </c>
      <c r="E71" s="114" t="s">
        <v>316</v>
      </c>
      <c r="G71" s="109" t="s">
        <v>332</v>
      </c>
      <c r="H71" s="109" t="s">
        <v>333</v>
      </c>
      <c r="I71" s="118" t="s">
        <v>334</v>
      </c>
    </row>
    <row r="72" ht="14.25" spans="1:9">
      <c r="A72" s="114">
        <v>8</v>
      </c>
      <c r="B72" s="114" t="s">
        <v>316</v>
      </c>
      <c r="C72" s="114" t="s">
        <v>316</v>
      </c>
      <c r="D72" s="114" t="s">
        <v>316</v>
      </c>
      <c r="E72" s="114" t="s">
        <v>316</v>
      </c>
      <c r="G72" s="109" t="s">
        <v>335</v>
      </c>
      <c r="H72" s="109" t="s">
        <v>333</v>
      </c>
      <c r="I72" s="118" t="s">
        <v>336</v>
      </c>
    </row>
    <row r="73" ht="14.25" spans="1:9">
      <c r="A73" s="114">
        <v>9</v>
      </c>
      <c r="B73" s="114" t="s">
        <v>316</v>
      </c>
      <c r="C73" s="114" t="s">
        <v>316</v>
      </c>
      <c r="D73" s="114" t="s">
        <v>316</v>
      </c>
      <c r="E73" s="114" t="s">
        <v>316</v>
      </c>
      <c r="G73" s="109" t="s">
        <v>337</v>
      </c>
      <c r="H73" s="109" t="s">
        <v>338</v>
      </c>
      <c r="I73" s="118" t="s">
        <v>339</v>
      </c>
    </row>
    <row r="74" ht="14.25" spans="1:9">
      <c r="A74" s="114">
        <v>10</v>
      </c>
      <c r="B74" s="114" t="s">
        <v>316</v>
      </c>
      <c r="C74" s="114" t="s">
        <v>316</v>
      </c>
      <c r="D74" s="114" t="s">
        <v>316</v>
      </c>
      <c r="E74" s="114" t="s">
        <v>316</v>
      </c>
      <c r="G74" s="109" t="s">
        <v>340</v>
      </c>
      <c r="H74" s="109" t="s">
        <v>341</v>
      </c>
      <c r="I74" s="118" t="s">
        <v>342</v>
      </c>
    </row>
    <row r="75" ht="14.25" spans="1:9">
      <c r="A75" s="114">
        <v>11</v>
      </c>
      <c r="B75" s="114" t="s">
        <v>316</v>
      </c>
      <c r="C75" s="114" t="s">
        <v>316</v>
      </c>
      <c r="D75" s="114" t="s">
        <v>343</v>
      </c>
      <c r="E75" s="114" t="s">
        <v>316</v>
      </c>
      <c r="G75" s="109" t="s">
        <v>344</v>
      </c>
      <c r="H75" s="109" t="s">
        <v>338</v>
      </c>
      <c r="I75" s="118" t="s">
        <v>345</v>
      </c>
    </row>
    <row r="76" ht="14.25" customHeight="1" spans="1:9">
      <c r="A76" s="114">
        <v>12</v>
      </c>
      <c r="B76" s="114" t="s">
        <v>346</v>
      </c>
      <c r="C76" s="114" t="s">
        <v>316</v>
      </c>
      <c r="D76" s="114" t="s">
        <v>347</v>
      </c>
      <c r="E76" s="114" t="s">
        <v>316</v>
      </c>
      <c r="G76" s="109" t="s">
        <v>348</v>
      </c>
      <c r="H76" s="109" t="s">
        <v>349</v>
      </c>
      <c r="I76" s="118" t="s">
        <v>350</v>
      </c>
    </row>
    <row r="77" ht="14.25" spans="1:9">
      <c r="A77" s="114">
        <v>13</v>
      </c>
      <c r="B77" s="114" t="s">
        <v>351</v>
      </c>
      <c r="C77" s="114" t="s">
        <v>352</v>
      </c>
      <c r="D77" s="114" t="s">
        <v>352</v>
      </c>
      <c r="E77" s="114" t="s">
        <v>316</v>
      </c>
      <c r="G77" s="109" t="s">
        <v>353</v>
      </c>
      <c r="H77" s="109" t="s">
        <v>341</v>
      </c>
      <c r="I77" s="118" t="s">
        <v>354</v>
      </c>
    </row>
    <row r="78" ht="14.25" spans="1:9">
      <c r="A78" s="114">
        <v>14</v>
      </c>
      <c r="B78" s="114" t="s">
        <v>355</v>
      </c>
      <c r="C78" s="114" t="s">
        <v>356</v>
      </c>
      <c r="D78" s="114" t="s">
        <v>357</v>
      </c>
      <c r="E78" s="114" t="s">
        <v>316</v>
      </c>
      <c r="G78" s="109" t="s">
        <v>358</v>
      </c>
      <c r="H78" s="109" t="s">
        <v>349</v>
      </c>
      <c r="I78" s="118" t="s">
        <v>359</v>
      </c>
    </row>
    <row r="79" ht="14.25" spans="1:9">
      <c r="A79" s="114">
        <v>15</v>
      </c>
      <c r="B79" s="114" t="s">
        <v>346</v>
      </c>
      <c r="C79" s="114" t="s">
        <v>360</v>
      </c>
      <c r="D79" s="114" t="s">
        <v>356</v>
      </c>
      <c r="E79" s="114" t="s">
        <v>352</v>
      </c>
      <c r="G79" s="109" t="s">
        <v>361</v>
      </c>
      <c r="H79" s="109" t="s">
        <v>362</v>
      </c>
      <c r="I79" s="118" t="s">
        <v>363</v>
      </c>
    </row>
    <row r="80" ht="14.25" spans="1:9">
      <c r="A80" s="114">
        <v>16</v>
      </c>
      <c r="B80" s="114" t="s">
        <v>351</v>
      </c>
      <c r="C80" s="114" t="s">
        <v>364</v>
      </c>
      <c r="D80" s="114" t="s">
        <v>343</v>
      </c>
      <c r="E80" s="114" t="s">
        <v>356</v>
      </c>
      <c r="G80" s="109" t="s">
        <v>365</v>
      </c>
      <c r="H80" s="109" t="s">
        <v>366</v>
      </c>
      <c r="I80" s="118" t="s">
        <v>367</v>
      </c>
    </row>
    <row r="81" ht="14.25" spans="1:9">
      <c r="A81" s="114">
        <v>17</v>
      </c>
      <c r="B81" s="114" t="s">
        <v>355</v>
      </c>
      <c r="C81" s="114" t="s">
        <v>352</v>
      </c>
      <c r="D81" s="114" t="s">
        <v>347</v>
      </c>
      <c r="E81" s="114" t="s">
        <v>360</v>
      </c>
      <c r="G81" s="109" t="s">
        <v>368</v>
      </c>
      <c r="H81" s="109" t="s">
        <v>366</v>
      </c>
      <c r="I81" s="118" t="s">
        <v>369</v>
      </c>
    </row>
    <row r="82" ht="14.25" spans="1:9">
      <c r="A82" s="114">
        <v>18</v>
      </c>
      <c r="B82" s="114" t="s">
        <v>346</v>
      </c>
      <c r="C82" s="114" t="s">
        <v>356</v>
      </c>
      <c r="D82" s="114" t="s">
        <v>352</v>
      </c>
      <c r="E82" s="114" t="s">
        <v>352</v>
      </c>
      <c r="G82" s="109" t="s">
        <v>370</v>
      </c>
      <c r="H82" s="109" t="s">
        <v>362</v>
      </c>
      <c r="I82" s="118" t="s">
        <v>371</v>
      </c>
    </row>
    <row r="83" ht="14.25" spans="1:9">
      <c r="A83" s="114">
        <v>19</v>
      </c>
      <c r="B83" s="114" t="s">
        <v>351</v>
      </c>
      <c r="C83" s="114" t="s">
        <v>360</v>
      </c>
      <c r="D83" s="114" t="s">
        <v>357</v>
      </c>
      <c r="E83" s="114" t="s">
        <v>356</v>
      </c>
      <c r="G83" s="109" t="s">
        <v>372</v>
      </c>
      <c r="H83" s="109" t="s">
        <v>373</v>
      </c>
      <c r="I83" s="118" t="s">
        <v>374</v>
      </c>
    </row>
    <row r="84" ht="14.25" spans="1:9">
      <c r="A84" s="114">
        <v>20</v>
      </c>
      <c r="B84" s="114" t="s">
        <v>355</v>
      </c>
      <c r="C84" s="114" t="s">
        <v>364</v>
      </c>
      <c r="D84" s="114" t="s">
        <v>356</v>
      </c>
      <c r="E84" s="114" t="s">
        <v>360</v>
      </c>
      <c r="G84" s="109" t="s">
        <v>375</v>
      </c>
      <c r="H84" s="109" t="s">
        <v>373</v>
      </c>
      <c r="I84" s="118" t="s">
        <v>376</v>
      </c>
    </row>
    <row r="85" ht="14.25" spans="1:5">
      <c r="A85" s="114" t="s">
        <v>377</v>
      </c>
      <c r="B85" s="114" t="s">
        <v>378</v>
      </c>
      <c r="C85" s="114" t="s">
        <v>379</v>
      </c>
      <c r="D85" s="114" t="s">
        <v>380</v>
      </c>
      <c r="E85" s="114" t="s">
        <v>381</v>
      </c>
    </row>
    <row r="86" ht="14.25" spans="1:5">
      <c r="A86" s="114"/>
      <c r="B86" s="114" t="s">
        <v>382</v>
      </c>
      <c r="C86" s="114" t="s">
        <v>383</v>
      </c>
      <c r="D86" s="114" t="s">
        <v>384</v>
      </c>
      <c r="E86" s="114" t="s">
        <v>385</v>
      </c>
    </row>
    <row r="87" ht="14.25" spans="1:5">
      <c r="A87" s="114"/>
      <c r="B87" s="114" t="s">
        <v>386</v>
      </c>
      <c r="C87" s="114" t="s">
        <v>387</v>
      </c>
      <c r="D87" s="114" t="s">
        <v>388</v>
      </c>
      <c r="E87" s="114" t="s">
        <v>389</v>
      </c>
    </row>
    <row r="88" ht="14.25" spans="1:5">
      <c r="A88" s="114"/>
      <c r="B88" s="114" t="s">
        <v>390</v>
      </c>
      <c r="C88" s="114" t="s">
        <v>391</v>
      </c>
      <c r="D88" s="114" t="s">
        <v>392</v>
      </c>
      <c r="E88" s="114" t="s">
        <v>393</v>
      </c>
    </row>
    <row r="89" ht="14.25" spans="1:5">
      <c r="A89" s="114"/>
      <c r="B89" s="114" t="s">
        <v>394</v>
      </c>
      <c r="C89" s="114" t="s">
        <v>395</v>
      </c>
      <c r="D89" s="114" t="s">
        <v>396</v>
      </c>
      <c r="E89" s="114" t="s">
        <v>397</v>
      </c>
    </row>
    <row r="90" ht="14.25" spans="1:5">
      <c r="A90" s="114"/>
      <c r="B90" s="114" t="s">
        <v>398</v>
      </c>
      <c r="C90" s="114" t="s">
        <v>399</v>
      </c>
      <c r="D90" s="114" t="s">
        <v>400</v>
      </c>
      <c r="E90" s="114" t="s">
        <v>401</v>
      </c>
    </row>
    <row r="91" ht="14.25" spans="1:5">
      <c r="A91" s="114"/>
      <c r="B91" s="114" t="s">
        <v>402</v>
      </c>
      <c r="C91" s="114" t="s">
        <v>403</v>
      </c>
      <c r="D91" s="114" t="s">
        <v>404</v>
      </c>
      <c r="E91" s="114" t="s">
        <v>405</v>
      </c>
    </row>
    <row r="92" ht="14.25" spans="1:5">
      <c r="A92" s="114"/>
      <c r="B92" s="114" t="s">
        <v>406</v>
      </c>
      <c r="C92" s="114" t="s">
        <v>407</v>
      </c>
      <c r="D92" s="114" t="s">
        <v>408</v>
      </c>
      <c r="E92" s="114" t="s">
        <v>409</v>
      </c>
    </row>
    <row r="93" ht="14.25" spans="1:5">
      <c r="A93" s="114"/>
      <c r="B93" s="114" t="s">
        <v>410</v>
      </c>
      <c r="C93" s="114" t="s">
        <v>384</v>
      </c>
      <c r="D93" s="114" t="s">
        <v>411</v>
      </c>
      <c r="E93" s="114" t="s">
        <v>412</v>
      </c>
    </row>
    <row r="94" ht="14.25" spans="1:5">
      <c r="A94" s="114"/>
      <c r="B94" s="114" t="s">
        <v>413</v>
      </c>
      <c r="C94" s="114" t="s">
        <v>414</v>
      </c>
      <c r="D94" s="114" t="s">
        <v>415</v>
      </c>
      <c r="E94" s="114" t="s">
        <v>416</v>
      </c>
    </row>
    <row r="95" ht="14.25" spans="1:5">
      <c r="A95" s="114"/>
      <c r="B95" s="114" t="s">
        <v>417</v>
      </c>
      <c r="C95" s="114" t="s">
        <v>418</v>
      </c>
      <c r="D95" s="114" t="s">
        <v>419</v>
      </c>
      <c r="E95" s="114" t="s">
        <v>420</v>
      </c>
    </row>
    <row r="96" ht="14.25" spans="1:5">
      <c r="A96" s="114"/>
      <c r="B96" s="114" t="s">
        <v>421</v>
      </c>
      <c r="C96" s="114" t="s">
        <v>163</v>
      </c>
      <c r="D96" s="114" t="s">
        <v>422</v>
      </c>
      <c r="E96" s="114" t="s">
        <v>423</v>
      </c>
    </row>
    <row r="97" ht="14.25" spans="1:5">
      <c r="A97" s="114"/>
      <c r="B97" s="114"/>
      <c r="C97" s="114"/>
      <c r="D97" s="114" t="s">
        <v>424</v>
      </c>
      <c r="E97" s="114"/>
    </row>
    <row r="98" ht="14.25" spans="1:5">
      <c r="A98" s="114"/>
      <c r="B98" s="114"/>
      <c r="C98" s="114"/>
      <c r="D98" s="114" t="s">
        <v>425</v>
      </c>
      <c r="E98" s="114"/>
    </row>
    <row r="100" ht="13.1" spans="1:1">
      <c r="A100" t="s">
        <v>426</v>
      </c>
    </row>
    <row r="101" ht="14.25" customHeight="1" spans="1:10">
      <c r="A101" s="114" t="s">
        <v>294</v>
      </c>
      <c r="B101" s="114" t="s">
        <v>295</v>
      </c>
      <c r="C101" s="114" t="s">
        <v>296</v>
      </c>
      <c r="D101" s="114" t="s">
        <v>297</v>
      </c>
      <c r="E101" s="114" t="s">
        <v>296</v>
      </c>
      <c r="F101" s="114" t="s">
        <v>298</v>
      </c>
      <c r="G101" s="104" t="s">
        <v>299</v>
      </c>
      <c r="H101" s="100" t="s">
        <v>427</v>
      </c>
      <c r="I101" s="110"/>
      <c r="J101" s="110"/>
    </row>
    <row r="102" ht="14.25" spans="1:10">
      <c r="A102" s="114" t="s">
        <v>219</v>
      </c>
      <c r="B102" s="114">
        <v>7</v>
      </c>
      <c r="C102" s="114">
        <v>2</v>
      </c>
      <c r="D102" s="114">
        <v>5</v>
      </c>
      <c r="E102" s="114">
        <v>2</v>
      </c>
      <c r="F102" s="114">
        <v>5</v>
      </c>
      <c r="G102" s="114">
        <v>1</v>
      </c>
      <c r="H102" s="98" t="s">
        <v>301</v>
      </c>
      <c r="I102" s="111" t="s">
        <v>301</v>
      </c>
      <c r="J102" s="111" t="s">
        <v>301</v>
      </c>
    </row>
    <row r="103" ht="14.25" spans="1:10">
      <c r="A103" s="114" t="s">
        <v>221</v>
      </c>
      <c r="B103" s="114">
        <v>10</v>
      </c>
      <c r="C103" s="114">
        <v>2</v>
      </c>
      <c r="D103" s="114">
        <v>8</v>
      </c>
      <c r="E103" s="114">
        <v>2</v>
      </c>
      <c r="F103" s="114">
        <v>4</v>
      </c>
      <c r="G103" s="114">
        <v>0.8</v>
      </c>
      <c r="H103" s="98" t="s">
        <v>301</v>
      </c>
      <c r="I103" s="111" t="s">
        <v>301</v>
      </c>
      <c r="J103" s="111" t="s">
        <v>301</v>
      </c>
    </row>
    <row r="104" ht="14.25" spans="1:10">
      <c r="A104" s="114" t="s">
        <v>222</v>
      </c>
      <c r="B104" s="114">
        <v>6</v>
      </c>
      <c r="C104" s="114">
        <v>2</v>
      </c>
      <c r="D104" s="114">
        <v>10</v>
      </c>
      <c r="E104" s="114">
        <v>1</v>
      </c>
      <c r="F104" s="114">
        <v>2</v>
      </c>
      <c r="G104" s="114">
        <v>0.4</v>
      </c>
      <c r="H104" s="98" t="s">
        <v>301</v>
      </c>
      <c r="I104" s="111" t="s">
        <v>301</v>
      </c>
      <c r="J104" s="111" t="s">
        <v>301</v>
      </c>
    </row>
    <row r="105" ht="14.25" spans="1:10">
      <c r="A105" s="114" t="s">
        <v>224</v>
      </c>
      <c r="B105" s="114">
        <v>9</v>
      </c>
      <c r="C105" s="114">
        <v>2</v>
      </c>
      <c r="D105" s="114">
        <v>7</v>
      </c>
      <c r="E105" s="114">
        <v>2</v>
      </c>
      <c r="F105" s="114">
        <v>4</v>
      </c>
      <c r="G105" s="114">
        <v>0.8</v>
      </c>
      <c r="H105" s="107">
        <v>1</v>
      </c>
      <c r="I105" s="111" t="s">
        <v>301</v>
      </c>
      <c r="J105" s="119" t="s">
        <v>301</v>
      </c>
    </row>
    <row r="106" ht="14.25" spans="1:10">
      <c r="A106" s="114" t="s">
        <v>225</v>
      </c>
      <c r="B106" s="114">
        <v>2</v>
      </c>
      <c r="C106" s="114">
        <v>2</v>
      </c>
      <c r="D106" s="114">
        <v>4</v>
      </c>
      <c r="E106" s="114">
        <v>1</v>
      </c>
      <c r="F106" s="114">
        <v>1</v>
      </c>
      <c r="G106" s="114">
        <v>0.2</v>
      </c>
      <c r="H106" s="98" t="s">
        <v>301</v>
      </c>
      <c r="I106" s="111" t="s">
        <v>301</v>
      </c>
      <c r="J106" s="111" t="s">
        <v>301</v>
      </c>
    </row>
    <row r="107" ht="14.25" spans="1:10">
      <c r="A107" s="114" t="s">
        <v>36</v>
      </c>
      <c r="B107" s="114">
        <v>5</v>
      </c>
      <c r="C107" s="114">
        <v>2</v>
      </c>
      <c r="D107" s="114">
        <v>2</v>
      </c>
      <c r="E107" s="114">
        <v>2</v>
      </c>
      <c r="F107" s="114">
        <v>4</v>
      </c>
      <c r="G107" s="114">
        <v>0.8</v>
      </c>
      <c r="H107" s="98" t="s">
        <v>301</v>
      </c>
      <c r="I107" s="111" t="s">
        <v>301</v>
      </c>
      <c r="J107" s="111" t="s">
        <v>301</v>
      </c>
    </row>
    <row r="108" ht="14.25" spans="1:10">
      <c r="A108" s="114" t="s">
        <v>228</v>
      </c>
      <c r="B108" s="114">
        <v>8</v>
      </c>
      <c r="C108" s="114">
        <v>2</v>
      </c>
      <c r="D108" s="114">
        <v>6</v>
      </c>
      <c r="E108" s="114">
        <v>2</v>
      </c>
      <c r="F108" s="114">
        <v>1</v>
      </c>
      <c r="G108" s="114">
        <v>0.2</v>
      </c>
      <c r="H108" s="107">
        <v>1</v>
      </c>
      <c r="I108" s="111" t="s">
        <v>301</v>
      </c>
      <c r="J108" s="119" t="s">
        <v>301</v>
      </c>
    </row>
    <row r="109" ht="14.25" spans="1:10">
      <c r="A109" s="114" t="s">
        <v>231</v>
      </c>
      <c r="B109" s="114">
        <v>4</v>
      </c>
      <c r="C109" s="114">
        <v>1</v>
      </c>
      <c r="D109" s="114">
        <v>9</v>
      </c>
      <c r="E109" s="114">
        <v>2</v>
      </c>
      <c r="F109" s="114">
        <v>2</v>
      </c>
      <c r="G109" s="114">
        <v>0.4</v>
      </c>
      <c r="H109" s="117">
        <v>2</v>
      </c>
      <c r="I109" s="111" t="s">
        <v>301</v>
      </c>
      <c r="J109" s="119" t="s">
        <v>301</v>
      </c>
    </row>
    <row r="110" ht="14.25" spans="1:10">
      <c r="A110" s="114" t="s">
        <v>302</v>
      </c>
      <c r="B110" s="114">
        <v>1</v>
      </c>
      <c r="C110" s="114">
        <v>2</v>
      </c>
      <c r="D110" s="114">
        <v>3</v>
      </c>
      <c r="E110" s="114">
        <v>2</v>
      </c>
      <c r="F110" s="114">
        <v>2</v>
      </c>
      <c r="G110" s="114">
        <v>0.4</v>
      </c>
      <c r="H110" s="98" t="s">
        <v>301</v>
      </c>
      <c r="I110" s="111" t="s">
        <v>301</v>
      </c>
      <c r="J110" s="111" t="s">
        <v>301</v>
      </c>
    </row>
    <row r="111" ht="14.25" spans="1:10">
      <c r="A111" s="114" t="s">
        <v>234</v>
      </c>
      <c r="B111" s="114">
        <v>3</v>
      </c>
      <c r="C111" s="114">
        <v>2</v>
      </c>
      <c r="D111" s="114">
        <v>1</v>
      </c>
      <c r="E111" s="114">
        <v>2</v>
      </c>
      <c r="F111" s="114">
        <v>1</v>
      </c>
      <c r="G111" s="114">
        <v>0.2</v>
      </c>
      <c r="H111" s="98" t="s">
        <v>301</v>
      </c>
      <c r="I111" s="111" t="s">
        <v>301</v>
      </c>
      <c r="J111" s="111" t="s">
        <v>301</v>
      </c>
    </row>
    <row r="113" ht="14.25" customHeight="1" spans="1:15">
      <c r="A113" s="104" t="s">
        <v>155</v>
      </c>
      <c r="B113" s="104" t="s">
        <v>303</v>
      </c>
      <c r="D113" s="104" t="s">
        <v>304</v>
      </c>
      <c r="F113" s="104" t="s">
        <v>305</v>
      </c>
      <c r="G113" s="114" t="s">
        <v>306</v>
      </c>
      <c r="H113" s="96" t="s">
        <v>428</v>
      </c>
      <c r="I113" s="110"/>
      <c r="J113" s="110"/>
      <c r="K113" s="97" t="s">
        <v>429</v>
      </c>
      <c r="L113" s="97" t="s">
        <v>430</v>
      </c>
      <c r="M113" s="97" t="s">
        <v>431</v>
      </c>
      <c r="N113" s="102"/>
      <c r="O113" s="102"/>
    </row>
    <row r="114" ht="14.25" spans="1:15">
      <c r="A114" s="114" t="s">
        <v>159</v>
      </c>
      <c r="B114" s="114">
        <v>14</v>
      </c>
      <c r="D114" s="114">
        <v>10</v>
      </c>
      <c r="F114" s="114">
        <v>1</v>
      </c>
      <c r="G114" s="114">
        <v>0.05</v>
      </c>
      <c r="H114" s="98">
        <v>82.58265527</v>
      </c>
      <c r="I114" s="99">
        <v>82.50643551</v>
      </c>
      <c r="J114" s="99">
        <v>82.43175305</v>
      </c>
      <c r="K114" s="111">
        <v>80.31906422</v>
      </c>
      <c r="L114" s="111">
        <v>80.11841521</v>
      </c>
      <c r="M114" s="116">
        <v>81.84780542</v>
      </c>
      <c r="N114" s="116">
        <v>81.79589474</v>
      </c>
      <c r="O114" s="116">
        <v>81.7448225</v>
      </c>
    </row>
    <row r="115" ht="14.25" spans="1:15">
      <c r="A115" s="114" t="s">
        <v>161</v>
      </c>
      <c r="B115" s="114">
        <v>13</v>
      </c>
      <c r="D115" s="114">
        <v>9</v>
      </c>
      <c r="F115" s="114">
        <v>3</v>
      </c>
      <c r="G115" s="114">
        <v>0.15</v>
      </c>
      <c r="H115" s="98">
        <v>82.78021152</v>
      </c>
      <c r="I115" s="99">
        <v>82.69096325</v>
      </c>
      <c r="J115" s="99">
        <v>82.60318356</v>
      </c>
      <c r="K115" s="111">
        <v>80.50911797</v>
      </c>
      <c r="L115" s="111">
        <v>80.3074598</v>
      </c>
      <c r="M115" s="116">
        <v>82.00348824</v>
      </c>
      <c r="N115" s="116">
        <v>81.94166961</v>
      </c>
      <c r="O115" s="116">
        <v>81.88064954</v>
      </c>
    </row>
    <row r="116" ht="14.25" spans="1:15">
      <c r="A116" s="114" t="s">
        <v>158</v>
      </c>
      <c r="B116" s="114">
        <v>20</v>
      </c>
      <c r="D116" s="114">
        <v>16</v>
      </c>
      <c r="F116" s="114">
        <v>3</v>
      </c>
      <c r="G116" s="114">
        <v>0.15</v>
      </c>
      <c r="H116" s="98">
        <v>82.50270856</v>
      </c>
      <c r="I116" s="99">
        <v>82.42690384</v>
      </c>
      <c r="J116" s="99">
        <v>82.35263235</v>
      </c>
      <c r="K116" s="111">
        <v>80.24205116</v>
      </c>
      <c r="L116" s="111">
        <v>80.04178626</v>
      </c>
      <c r="M116" s="116">
        <v>81.77006457</v>
      </c>
      <c r="N116" s="116">
        <v>81.71844969</v>
      </c>
      <c r="O116" s="116">
        <v>81.66767112</v>
      </c>
    </row>
    <row r="117" ht="14.25" spans="1:15">
      <c r="A117" s="114" t="s">
        <v>160</v>
      </c>
      <c r="B117" s="114">
        <v>19</v>
      </c>
      <c r="D117" s="114">
        <v>15</v>
      </c>
      <c r="F117" s="114">
        <v>3</v>
      </c>
      <c r="G117" s="114">
        <v>0.15</v>
      </c>
      <c r="H117" s="98">
        <v>82.73311825</v>
      </c>
      <c r="I117" s="99">
        <v>82.65611557</v>
      </c>
      <c r="J117" s="99">
        <v>82.58065789</v>
      </c>
      <c r="K117" s="111">
        <v>80.46400209</v>
      </c>
      <c r="L117" s="111">
        <v>80.26262918</v>
      </c>
      <c r="M117" s="116">
        <v>81.99410918</v>
      </c>
      <c r="N117" s="116">
        <v>81.94164054</v>
      </c>
      <c r="O117" s="116">
        <v>81.8900144</v>
      </c>
    </row>
    <row r="118" ht="14.25" spans="1:15">
      <c r="A118" s="114" t="s">
        <v>163</v>
      </c>
      <c r="B118" s="114">
        <v>12</v>
      </c>
      <c r="D118" s="114">
        <v>19</v>
      </c>
      <c r="F118" s="114">
        <v>2</v>
      </c>
      <c r="G118" s="114">
        <v>0.1</v>
      </c>
      <c r="H118" s="98">
        <v>82.65877553</v>
      </c>
      <c r="I118" s="99">
        <v>82.58215997</v>
      </c>
      <c r="J118" s="99">
        <v>82.50708561</v>
      </c>
      <c r="K118" s="111">
        <v>80.39238992</v>
      </c>
      <c r="L118" s="111">
        <v>80.19137484</v>
      </c>
      <c r="M118" s="116">
        <v>81.92182275</v>
      </c>
      <c r="N118" s="116">
        <v>81.86963</v>
      </c>
      <c r="O118" s="116">
        <v>81.81827774</v>
      </c>
    </row>
    <row r="119" ht="14.25" spans="1:15">
      <c r="A119" s="114" t="s">
        <v>164</v>
      </c>
      <c r="B119" s="114">
        <v>11</v>
      </c>
      <c r="D119" s="114">
        <v>20</v>
      </c>
      <c r="F119" s="114">
        <v>3</v>
      </c>
      <c r="G119" s="114">
        <v>0.15</v>
      </c>
      <c r="H119" s="98">
        <v>82.84730038</v>
      </c>
      <c r="I119" s="99">
        <v>82.76970201</v>
      </c>
      <c r="J119" s="99">
        <v>82.6936545</v>
      </c>
      <c r="K119" s="111">
        <v>80.573988</v>
      </c>
      <c r="L119" s="111">
        <v>80.37206489</v>
      </c>
      <c r="M119" s="116">
        <v>82.10512827</v>
      </c>
      <c r="N119" s="116">
        <v>82.05223514</v>
      </c>
      <c r="O119" s="116">
        <v>82.00018758</v>
      </c>
    </row>
    <row r="120" ht="14.25" spans="1:15">
      <c r="A120" s="104" t="s">
        <v>166</v>
      </c>
      <c r="B120" s="104">
        <v>18</v>
      </c>
      <c r="D120" s="104">
        <v>14</v>
      </c>
      <c r="F120" s="114">
        <v>1</v>
      </c>
      <c r="G120" s="114">
        <v>0.05</v>
      </c>
      <c r="H120" s="107">
        <v>83.5249797</v>
      </c>
      <c r="I120" s="112">
        <v>83.59895415</v>
      </c>
      <c r="J120" s="112">
        <v>83.676258</v>
      </c>
      <c r="K120" s="111">
        <v>81.72200409</v>
      </c>
      <c r="L120" s="113">
        <v>81.90494715</v>
      </c>
      <c r="M120" s="115">
        <v>83.22820249</v>
      </c>
      <c r="N120" s="115">
        <v>83.29308082</v>
      </c>
      <c r="O120" s="115">
        <v>83.35984584</v>
      </c>
    </row>
    <row r="121" ht="14.25" spans="1:15">
      <c r="A121" s="114" t="s">
        <v>168</v>
      </c>
      <c r="B121" s="114">
        <v>17</v>
      </c>
      <c r="D121" s="114">
        <v>13</v>
      </c>
      <c r="F121" s="114">
        <v>4</v>
      </c>
      <c r="G121" s="114">
        <v>0.2</v>
      </c>
      <c r="H121" s="107">
        <v>83.60904028</v>
      </c>
      <c r="I121" s="112">
        <v>83.68254319</v>
      </c>
      <c r="J121" s="112">
        <v>83.75938004</v>
      </c>
      <c r="K121" s="111">
        <v>81.80288257</v>
      </c>
      <c r="L121" s="113">
        <v>81.98538417</v>
      </c>
      <c r="M121" s="115">
        <v>83.30982123</v>
      </c>
      <c r="N121" s="115">
        <v>83.37436489</v>
      </c>
      <c r="O121" s="115">
        <v>83.44079758</v>
      </c>
    </row>
    <row r="122" ht="14.25" spans="1:15">
      <c r="A122" s="114" t="s">
        <v>311</v>
      </c>
      <c r="B122" s="114">
        <v>4</v>
      </c>
      <c r="D122" s="114">
        <v>7</v>
      </c>
      <c r="F122" s="114">
        <v>1</v>
      </c>
      <c r="G122" s="114">
        <v>0.05</v>
      </c>
      <c r="H122" s="98">
        <v>84.20473468</v>
      </c>
      <c r="I122" s="99">
        <v>84.11995167</v>
      </c>
      <c r="J122" s="99">
        <v>84.03679089</v>
      </c>
      <c r="K122" s="111">
        <v>81.88131365</v>
      </c>
      <c r="L122" s="111">
        <v>81.67279339</v>
      </c>
      <c r="M122" s="116">
        <v>83.42451553</v>
      </c>
      <c r="N122" s="116">
        <v>83.36650461</v>
      </c>
      <c r="O122" s="116">
        <v>83.30937682</v>
      </c>
    </row>
    <row r="123" ht="14.25" spans="1:15">
      <c r="A123" s="114" t="s">
        <v>169</v>
      </c>
      <c r="B123" s="114">
        <v>3</v>
      </c>
      <c r="D123" s="114">
        <v>8</v>
      </c>
      <c r="F123" s="114">
        <v>2</v>
      </c>
      <c r="G123" s="114">
        <v>0.1</v>
      </c>
      <c r="H123" s="98">
        <v>84.43575687</v>
      </c>
      <c r="I123" s="99">
        <v>84.34973221</v>
      </c>
      <c r="J123" s="99">
        <v>84.26534222</v>
      </c>
      <c r="K123" s="111">
        <v>82.10376694</v>
      </c>
      <c r="L123" s="111">
        <v>81.89411359</v>
      </c>
      <c r="M123" s="116">
        <v>83.64898097</v>
      </c>
      <c r="N123" s="116">
        <v>83.59008598</v>
      </c>
      <c r="O123" s="116">
        <v>83.53208066</v>
      </c>
    </row>
    <row r="124" ht="14.25" spans="1:15">
      <c r="A124" s="114" t="s">
        <v>165</v>
      </c>
      <c r="B124" s="114">
        <v>10</v>
      </c>
      <c r="D124" s="114">
        <v>4</v>
      </c>
      <c r="F124" s="114">
        <v>2</v>
      </c>
      <c r="G124" s="114">
        <v>0.1</v>
      </c>
      <c r="H124" s="98">
        <v>84.25269657</v>
      </c>
      <c r="I124" s="99">
        <v>84.16765624</v>
      </c>
      <c r="J124" s="99">
        <v>84.08424072</v>
      </c>
      <c r="K124" s="111">
        <v>81.92749755</v>
      </c>
      <c r="L124" s="111">
        <v>81.7187423</v>
      </c>
      <c r="M124" s="116">
        <v>83.47111814</v>
      </c>
      <c r="N124" s="116">
        <v>83.412924</v>
      </c>
      <c r="O124" s="116">
        <v>83.35561433</v>
      </c>
    </row>
    <row r="125" ht="14.25" spans="1:15">
      <c r="A125" s="114" t="s">
        <v>170</v>
      </c>
      <c r="B125" s="114">
        <v>9</v>
      </c>
      <c r="D125" s="114">
        <v>3</v>
      </c>
      <c r="F125" s="114">
        <v>2</v>
      </c>
      <c r="G125" s="114">
        <v>0.1</v>
      </c>
      <c r="H125" s="98">
        <v>84.62987526</v>
      </c>
      <c r="I125" s="99">
        <v>84.54280303</v>
      </c>
      <c r="J125" s="99">
        <v>84.45737602</v>
      </c>
      <c r="K125" s="111">
        <v>82.29067605</v>
      </c>
      <c r="L125" s="111">
        <v>82.08006829</v>
      </c>
      <c r="M125" s="116">
        <v>83.83757168</v>
      </c>
      <c r="N125" s="116">
        <v>83.7779309</v>
      </c>
      <c r="O125" s="116">
        <v>83.71918533</v>
      </c>
    </row>
    <row r="126" ht="14.25" spans="1:15">
      <c r="A126" s="114" t="s">
        <v>175</v>
      </c>
      <c r="B126" s="114">
        <v>16</v>
      </c>
      <c r="D126" s="114">
        <v>12</v>
      </c>
      <c r="F126" s="114">
        <v>4</v>
      </c>
      <c r="G126" s="114">
        <v>0.2</v>
      </c>
      <c r="H126" s="107">
        <v>84.20787165</v>
      </c>
      <c r="I126" s="112">
        <v>84.27798373</v>
      </c>
      <c r="J126" s="112">
        <v>84.35146273</v>
      </c>
      <c r="K126" s="111">
        <v>82.37896703</v>
      </c>
      <c r="L126" s="113">
        <v>82.55828878</v>
      </c>
      <c r="M126" s="115">
        <v>83.89113581</v>
      </c>
      <c r="N126" s="115">
        <v>83.95327345</v>
      </c>
      <c r="O126" s="115">
        <v>84.01731695</v>
      </c>
    </row>
    <row r="127" ht="14.25" spans="1:15">
      <c r="A127" s="114" t="s">
        <v>174</v>
      </c>
      <c r="B127" s="114">
        <v>15</v>
      </c>
      <c r="D127" s="114">
        <v>11</v>
      </c>
      <c r="F127" s="114">
        <v>5</v>
      </c>
      <c r="G127" s="114">
        <v>0.25</v>
      </c>
      <c r="H127" s="107">
        <v>84.46017493</v>
      </c>
      <c r="I127" s="112">
        <v>84.5288418</v>
      </c>
      <c r="J127" s="112">
        <v>84.60088974</v>
      </c>
      <c r="K127" s="111">
        <v>82.62164536</v>
      </c>
      <c r="L127" s="113">
        <v>82.79960905</v>
      </c>
      <c r="M127" s="115">
        <v>84.13599504</v>
      </c>
      <c r="N127" s="115">
        <v>84.19710743</v>
      </c>
      <c r="O127" s="115">
        <v>84.2601329</v>
      </c>
    </row>
    <row r="128" ht="14.25" spans="1:15">
      <c r="A128" s="114" t="s">
        <v>172</v>
      </c>
      <c r="B128" s="114">
        <v>7</v>
      </c>
      <c r="D128" s="114">
        <v>18</v>
      </c>
      <c r="F128" s="114">
        <v>1</v>
      </c>
      <c r="G128" s="114">
        <v>0.05</v>
      </c>
      <c r="H128" s="117">
        <v>85.89334933</v>
      </c>
      <c r="I128" s="116">
        <v>85.80598533</v>
      </c>
      <c r="J128" s="116">
        <v>85.72030928</v>
      </c>
      <c r="K128" s="111">
        <v>82.80612974</v>
      </c>
      <c r="L128" s="113">
        <v>82.98305366</v>
      </c>
      <c r="M128" s="116">
        <v>85.16203948</v>
      </c>
      <c r="N128" s="116">
        <v>85.10249535</v>
      </c>
      <c r="O128" s="116">
        <v>85.04387068</v>
      </c>
    </row>
    <row r="129" ht="14.25" spans="1:15">
      <c r="A129" s="114" t="s">
        <v>177</v>
      </c>
      <c r="B129" s="114">
        <v>8</v>
      </c>
      <c r="D129" s="114">
        <v>17</v>
      </c>
      <c r="F129" s="114">
        <v>1</v>
      </c>
      <c r="G129" s="114">
        <v>0.05</v>
      </c>
      <c r="H129" s="117">
        <v>86.08238735</v>
      </c>
      <c r="I129" s="116">
        <v>85.99399198</v>
      </c>
      <c r="J129" s="116">
        <v>85.90729498</v>
      </c>
      <c r="K129" s="111">
        <v>82.98841368</v>
      </c>
      <c r="L129" s="113">
        <v>83.16430399</v>
      </c>
      <c r="M129" s="116">
        <v>85.34563962</v>
      </c>
      <c r="N129" s="116">
        <v>85.28536157</v>
      </c>
      <c r="O129" s="116">
        <v>85.22600845</v>
      </c>
    </row>
    <row r="130" ht="14.25" spans="1:15">
      <c r="A130" s="114" t="s">
        <v>171</v>
      </c>
      <c r="B130" s="114">
        <v>2</v>
      </c>
      <c r="D130" s="114">
        <v>6</v>
      </c>
      <c r="F130" s="114">
        <v>2</v>
      </c>
      <c r="G130" s="114">
        <v>0.1</v>
      </c>
      <c r="H130" s="98">
        <v>84.95280571</v>
      </c>
      <c r="I130" s="99">
        <v>84.86398218</v>
      </c>
      <c r="J130" s="99">
        <v>84.77682155</v>
      </c>
      <c r="K130" s="111">
        <v>82.60159473</v>
      </c>
      <c r="L130" s="111">
        <v>82.38939453</v>
      </c>
      <c r="M130" s="116">
        <v>84.15126935</v>
      </c>
      <c r="N130" s="116">
        <v>84.09038195</v>
      </c>
      <c r="O130" s="116">
        <v>84.03039905</v>
      </c>
    </row>
    <row r="131" ht="14.25" spans="1:15">
      <c r="A131" s="114" t="s">
        <v>173</v>
      </c>
      <c r="B131" s="114">
        <v>1</v>
      </c>
      <c r="D131" s="114">
        <v>5</v>
      </c>
      <c r="F131" s="114">
        <v>3</v>
      </c>
      <c r="G131" s="114">
        <v>0.15</v>
      </c>
      <c r="H131" s="98" t="s">
        <v>301</v>
      </c>
      <c r="I131" s="99" t="s">
        <v>301</v>
      </c>
      <c r="J131" s="99" t="s">
        <v>301</v>
      </c>
      <c r="K131" s="111">
        <v>82.72292227</v>
      </c>
      <c r="L131" s="111" t="s">
        <v>301</v>
      </c>
      <c r="M131" s="99">
        <v>83.87707923</v>
      </c>
      <c r="N131" s="99">
        <v>83.81465488</v>
      </c>
      <c r="O131" s="99">
        <v>84.07490948</v>
      </c>
    </row>
    <row r="132" ht="14.25" spans="1:15">
      <c r="A132" s="114" t="s">
        <v>176</v>
      </c>
      <c r="B132" s="114">
        <v>6</v>
      </c>
      <c r="D132" s="114">
        <v>2</v>
      </c>
      <c r="F132" s="114">
        <v>2</v>
      </c>
      <c r="G132" s="114">
        <v>0.1</v>
      </c>
      <c r="H132" s="98">
        <v>85.72876758</v>
      </c>
      <c r="I132" s="99">
        <v>85.62374889</v>
      </c>
      <c r="J132" s="99">
        <v>85.52035526</v>
      </c>
      <c r="K132" s="111">
        <v>83.34831804</v>
      </c>
      <c r="L132" s="111">
        <v>83.13220498</v>
      </c>
      <c r="M132" s="116">
        <v>84.8685801</v>
      </c>
      <c r="N132" s="116">
        <v>84.7955253</v>
      </c>
      <c r="O132" s="116">
        <v>84.72335144</v>
      </c>
    </row>
    <row r="133" ht="14.25" spans="1:15">
      <c r="A133" s="114" t="s">
        <v>178</v>
      </c>
      <c r="B133" s="114">
        <v>5</v>
      </c>
      <c r="D133" s="114">
        <v>1</v>
      </c>
      <c r="F133" s="114">
        <v>1</v>
      </c>
      <c r="G133" s="114">
        <v>0.05</v>
      </c>
      <c r="H133" s="98">
        <v>86.07698481</v>
      </c>
      <c r="I133" s="99">
        <v>85.98198092</v>
      </c>
      <c r="J133" s="99">
        <v>85.88870286</v>
      </c>
      <c r="K133" s="111">
        <v>83.6837775</v>
      </c>
      <c r="L133" s="111">
        <v>83.46598804</v>
      </c>
      <c r="M133" s="116">
        <v>85.2429465</v>
      </c>
      <c r="N133" s="116">
        <v>85.17766155</v>
      </c>
      <c r="O133" s="116">
        <v>85.11331414</v>
      </c>
    </row>
    <row r="135" ht="14.25" customHeight="1" spans="1:10">
      <c r="A135" s="104" t="s">
        <v>312</v>
      </c>
      <c r="B135" s="104" t="s">
        <v>313</v>
      </c>
      <c r="C135" s="104" t="s">
        <v>314</v>
      </c>
      <c r="D135" s="104" t="s">
        <v>315</v>
      </c>
      <c r="E135" s="104" t="s">
        <v>314</v>
      </c>
      <c r="H135" s="108" t="s">
        <v>155</v>
      </c>
      <c r="I135" s="109" t="s">
        <v>179</v>
      </c>
      <c r="J135" s="114"/>
    </row>
    <row r="136" ht="14.25" spans="1:10">
      <c r="A136" s="114">
        <v>1</v>
      </c>
      <c r="B136" s="114" t="s">
        <v>316</v>
      </c>
      <c r="C136" s="114" t="s">
        <v>316</v>
      </c>
      <c r="D136" s="114" t="s">
        <v>316</v>
      </c>
      <c r="E136" s="114" t="s">
        <v>316</v>
      </c>
      <c r="H136" s="109" t="s">
        <v>317</v>
      </c>
      <c r="I136" s="109" t="s">
        <v>318</v>
      </c>
      <c r="J136" s="118" t="s">
        <v>432</v>
      </c>
    </row>
    <row r="137" ht="14.25" spans="1:10">
      <c r="A137" s="114">
        <v>2</v>
      </c>
      <c r="B137" s="114" t="s">
        <v>316</v>
      </c>
      <c r="C137" s="114" t="s">
        <v>316</v>
      </c>
      <c r="D137" s="114" t="s">
        <v>316</v>
      </c>
      <c r="E137" s="114" t="s">
        <v>316</v>
      </c>
      <c r="H137" s="109" t="s">
        <v>320</v>
      </c>
      <c r="I137" s="109" t="s">
        <v>321</v>
      </c>
      <c r="J137" s="118" t="s">
        <v>433</v>
      </c>
    </row>
    <row r="138" ht="14.25" spans="1:10">
      <c r="A138" s="114">
        <v>3</v>
      </c>
      <c r="B138" s="114" t="s">
        <v>316</v>
      </c>
      <c r="C138" s="114" t="s">
        <v>316</v>
      </c>
      <c r="D138" s="114" t="s">
        <v>316</v>
      </c>
      <c r="E138" s="114" t="s">
        <v>316</v>
      </c>
      <c r="H138" s="109" t="s">
        <v>323</v>
      </c>
      <c r="I138" s="109" t="s">
        <v>324</v>
      </c>
      <c r="J138" s="118" t="s">
        <v>434</v>
      </c>
    </row>
    <row r="139" ht="14.25" spans="1:10">
      <c r="A139" s="114">
        <v>4</v>
      </c>
      <c r="B139" s="114" t="s">
        <v>316</v>
      </c>
      <c r="C139" s="114" t="s">
        <v>316</v>
      </c>
      <c r="D139" s="114" t="s">
        <v>316</v>
      </c>
      <c r="E139" s="114" t="s">
        <v>316</v>
      </c>
      <c r="H139" s="109" t="s">
        <v>326</v>
      </c>
      <c r="I139" s="109" t="s">
        <v>318</v>
      </c>
      <c r="J139" s="118" t="s">
        <v>435</v>
      </c>
    </row>
    <row r="140" ht="14.25" spans="1:10">
      <c r="A140" s="114">
        <v>5</v>
      </c>
      <c r="B140" s="114" t="s">
        <v>316</v>
      </c>
      <c r="C140" s="114" t="s">
        <v>316</v>
      </c>
      <c r="D140" s="114" t="s">
        <v>316</v>
      </c>
      <c r="E140" s="114" t="s">
        <v>316</v>
      </c>
      <c r="H140" s="109" t="s">
        <v>330</v>
      </c>
      <c r="I140" s="109" t="s">
        <v>321</v>
      </c>
      <c r="J140" s="118" t="s">
        <v>436</v>
      </c>
    </row>
    <row r="141" ht="14.25" spans="1:10">
      <c r="A141" s="114">
        <v>6</v>
      </c>
      <c r="B141" s="114" t="s">
        <v>316</v>
      </c>
      <c r="C141" s="114" t="s">
        <v>316</v>
      </c>
      <c r="D141" s="114" t="s">
        <v>316</v>
      </c>
      <c r="E141" s="114" t="s">
        <v>316</v>
      </c>
      <c r="H141" s="109" t="s">
        <v>328</v>
      </c>
      <c r="I141" s="109" t="s">
        <v>324</v>
      </c>
      <c r="J141" s="118" t="s">
        <v>437</v>
      </c>
    </row>
    <row r="142" ht="14.25" spans="1:10">
      <c r="A142" s="114">
        <v>7</v>
      </c>
      <c r="B142" s="114" t="s">
        <v>316</v>
      </c>
      <c r="C142" s="114" t="s">
        <v>316</v>
      </c>
      <c r="D142" s="114" t="s">
        <v>316</v>
      </c>
      <c r="E142" s="114" t="s">
        <v>316</v>
      </c>
      <c r="H142" s="109" t="s">
        <v>337</v>
      </c>
      <c r="I142" s="109" t="s">
        <v>338</v>
      </c>
      <c r="J142" s="118" t="s">
        <v>438</v>
      </c>
    </row>
    <row r="143" ht="14.25" spans="1:10">
      <c r="A143" s="114">
        <v>8</v>
      </c>
      <c r="B143" s="114" t="s">
        <v>316</v>
      </c>
      <c r="C143" s="114" t="s">
        <v>316</v>
      </c>
      <c r="D143" s="114" t="s">
        <v>316</v>
      </c>
      <c r="E143" s="114" t="s">
        <v>316</v>
      </c>
      <c r="H143" s="109" t="s">
        <v>340</v>
      </c>
      <c r="I143" s="109" t="s">
        <v>341</v>
      </c>
      <c r="J143" s="118" t="s">
        <v>439</v>
      </c>
    </row>
    <row r="144" ht="14.25" spans="1:10">
      <c r="A144" s="114">
        <v>9</v>
      </c>
      <c r="B144" s="114" t="s">
        <v>316</v>
      </c>
      <c r="C144" s="114" t="s">
        <v>316</v>
      </c>
      <c r="D144" s="114" t="s">
        <v>316</v>
      </c>
      <c r="E144" s="114" t="s">
        <v>316</v>
      </c>
      <c r="H144" s="109" t="s">
        <v>332</v>
      </c>
      <c r="I144" s="109" t="s">
        <v>333</v>
      </c>
      <c r="J144" s="118" t="s">
        <v>440</v>
      </c>
    </row>
    <row r="145" ht="14.25" spans="1:10">
      <c r="A145" s="114">
        <v>10</v>
      </c>
      <c r="B145" s="114" t="s">
        <v>316</v>
      </c>
      <c r="C145" s="114" t="s">
        <v>316</v>
      </c>
      <c r="D145" s="114" t="s">
        <v>316</v>
      </c>
      <c r="E145" s="114" t="s">
        <v>316</v>
      </c>
      <c r="H145" s="109" t="s">
        <v>335</v>
      </c>
      <c r="I145" s="109" t="s">
        <v>333</v>
      </c>
      <c r="J145" s="118" t="s">
        <v>441</v>
      </c>
    </row>
    <row r="146" ht="14.25" spans="1:10">
      <c r="A146" s="114">
        <v>11</v>
      </c>
      <c r="B146" s="114" t="s">
        <v>316</v>
      </c>
      <c r="C146" s="114" t="s">
        <v>316</v>
      </c>
      <c r="D146" s="114" t="s">
        <v>343</v>
      </c>
      <c r="E146" s="114" t="s">
        <v>316</v>
      </c>
      <c r="H146" s="109" t="s">
        <v>344</v>
      </c>
      <c r="I146" s="109" t="s">
        <v>338</v>
      </c>
      <c r="J146" s="118" t="s">
        <v>442</v>
      </c>
    </row>
    <row r="147" ht="14.25" customHeight="1" spans="1:10">
      <c r="A147" s="114">
        <v>12</v>
      </c>
      <c r="B147" s="114" t="s">
        <v>346</v>
      </c>
      <c r="C147" s="114" t="s">
        <v>316</v>
      </c>
      <c r="D147" s="114" t="s">
        <v>347</v>
      </c>
      <c r="E147" s="114" t="s">
        <v>316</v>
      </c>
      <c r="H147" s="109" t="s">
        <v>353</v>
      </c>
      <c r="I147" s="109" t="s">
        <v>341</v>
      </c>
      <c r="J147" s="118" t="s">
        <v>443</v>
      </c>
    </row>
    <row r="148" ht="14.25" spans="1:10">
      <c r="A148" s="114">
        <v>13</v>
      </c>
      <c r="B148" s="114" t="s">
        <v>351</v>
      </c>
      <c r="C148" s="114" t="s">
        <v>352</v>
      </c>
      <c r="D148" s="114" t="s">
        <v>352</v>
      </c>
      <c r="E148" s="114" t="s">
        <v>316</v>
      </c>
      <c r="H148" s="109" t="s">
        <v>348</v>
      </c>
      <c r="I148" s="109" t="s">
        <v>349</v>
      </c>
      <c r="J148" s="118" t="s">
        <v>444</v>
      </c>
    </row>
    <row r="149" ht="14.25" spans="1:10">
      <c r="A149" s="114">
        <v>14</v>
      </c>
      <c r="B149" s="114" t="s">
        <v>355</v>
      </c>
      <c r="C149" s="114" t="s">
        <v>356</v>
      </c>
      <c r="D149" s="114" t="s">
        <v>357</v>
      </c>
      <c r="E149" s="114" t="s">
        <v>316</v>
      </c>
      <c r="H149" s="109" t="s">
        <v>365</v>
      </c>
      <c r="I149" s="109" t="s">
        <v>366</v>
      </c>
      <c r="J149" s="118" t="s">
        <v>445</v>
      </c>
    </row>
    <row r="150" ht="14.25" spans="1:10">
      <c r="A150" s="114">
        <v>15</v>
      </c>
      <c r="B150" s="114" t="s">
        <v>346</v>
      </c>
      <c r="C150" s="114" t="s">
        <v>360</v>
      </c>
      <c r="D150" s="114" t="s">
        <v>356</v>
      </c>
      <c r="E150" s="114" t="s">
        <v>352</v>
      </c>
      <c r="H150" s="109" t="s">
        <v>358</v>
      </c>
      <c r="I150" s="109" t="s">
        <v>349</v>
      </c>
      <c r="J150" s="118" t="s">
        <v>446</v>
      </c>
    </row>
    <row r="151" ht="14.25" spans="1:10">
      <c r="A151" s="114">
        <v>16</v>
      </c>
      <c r="B151" s="114" t="s">
        <v>351</v>
      </c>
      <c r="C151" s="114" t="s">
        <v>364</v>
      </c>
      <c r="D151" s="114" t="s">
        <v>343</v>
      </c>
      <c r="E151" s="114" t="s">
        <v>356</v>
      </c>
      <c r="H151" s="109" t="s">
        <v>368</v>
      </c>
      <c r="I151" s="109" t="s">
        <v>366</v>
      </c>
      <c r="J151" s="118" t="s">
        <v>447</v>
      </c>
    </row>
    <row r="152" ht="14.25" spans="1:10">
      <c r="A152" s="114">
        <v>17</v>
      </c>
      <c r="B152" s="114" t="s">
        <v>355</v>
      </c>
      <c r="C152" s="114" t="s">
        <v>352</v>
      </c>
      <c r="D152" s="114" t="s">
        <v>347</v>
      </c>
      <c r="E152" s="114" t="s">
        <v>360</v>
      </c>
      <c r="H152" s="109" t="s">
        <v>361</v>
      </c>
      <c r="I152" s="109" t="s">
        <v>362</v>
      </c>
      <c r="J152" s="118" t="s">
        <v>448</v>
      </c>
    </row>
    <row r="153" ht="14.25" spans="1:10">
      <c r="A153" s="114">
        <v>18</v>
      </c>
      <c r="B153" s="114" t="s">
        <v>346</v>
      </c>
      <c r="C153" s="114" t="s">
        <v>356</v>
      </c>
      <c r="D153" s="114" t="s">
        <v>352</v>
      </c>
      <c r="E153" s="114" t="s">
        <v>352</v>
      </c>
      <c r="H153" s="109" t="s">
        <v>370</v>
      </c>
      <c r="I153" s="109" t="s">
        <v>362</v>
      </c>
      <c r="J153" s="118" t="s">
        <v>449</v>
      </c>
    </row>
    <row r="154" ht="14.25" spans="1:10">
      <c r="A154" s="114">
        <v>19</v>
      </c>
      <c r="B154" s="114" t="s">
        <v>351</v>
      </c>
      <c r="C154" s="114" t="s">
        <v>360</v>
      </c>
      <c r="D154" s="114" t="s">
        <v>357</v>
      </c>
      <c r="E154" s="114" t="s">
        <v>356</v>
      </c>
      <c r="H154" s="109" t="s">
        <v>372</v>
      </c>
      <c r="I154" s="109" t="s">
        <v>373</v>
      </c>
      <c r="J154" s="118" t="s">
        <v>450</v>
      </c>
    </row>
    <row r="155" ht="14.25" spans="1:10">
      <c r="A155" s="114">
        <v>20</v>
      </c>
      <c r="B155" s="114" t="s">
        <v>355</v>
      </c>
      <c r="C155" s="114" t="s">
        <v>364</v>
      </c>
      <c r="D155" s="114" t="s">
        <v>356</v>
      </c>
      <c r="E155" s="114" t="s">
        <v>360</v>
      </c>
      <c r="H155" s="109" t="s">
        <v>375</v>
      </c>
      <c r="I155" s="109" t="s">
        <v>373</v>
      </c>
      <c r="J155" s="118" t="s">
        <v>451</v>
      </c>
    </row>
    <row r="156" ht="14.25" spans="1:5">
      <c r="A156" s="114" t="s">
        <v>377</v>
      </c>
      <c r="B156" s="114" t="s">
        <v>452</v>
      </c>
      <c r="C156" s="114" t="s">
        <v>453</v>
      </c>
      <c r="D156" s="114" t="s">
        <v>454</v>
      </c>
      <c r="E156" s="114" t="s">
        <v>455</v>
      </c>
    </row>
    <row r="157" ht="14.25" spans="1:5">
      <c r="A157" s="114"/>
      <c r="B157" s="114" t="s">
        <v>456</v>
      </c>
      <c r="C157" s="114" t="s">
        <v>392</v>
      </c>
      <c r="D157" s="114" t="s">
        <v>457</v>
      </c>
      <c r="E157" s="114" t="s">
        <v>458</v>
      </c>
    </row>
    <row r="158" ht="14.25" spans="1:5">
      <c r="A158" s="114"/>
      <c r="B158" s="114" t="s">
        <v>459</v>
      </c>
      <c r="C158" s="114" t="s">
        <v>460</v>
      </c>
      <c r="D158" s="114"/>
      <c r="E158" s="114" t="s">
        <v>389</v>
      </c>
    </row>
    <row r="159" ht="14.25" spans="1:5">
      <c r="A159" s="114"/>
      <c r="B159" s="114" t="s">
        <v>461</v>
      </c>
      <c r="C159" s="114" t="s">
        <v>462</v>
      </c>
      <c r="D159" s="114"/>
      <c r="E159" s="114" t="s">
        <v>393</v>
      </c>
    </row>
    <row r="160" ht="14.25" spans="1:5">
      <c r="A160" s="114"/>
      <c r="B160" s="114" t="s">
        <v>398</v>
      </c>
      <c r="C160" s="114" t="s">
        <v>463</v>
      </c>
      <c r="D160" s="114"/>
      <c r="E160" s="114" t="s">
        <v>382</v>
      </c>
    </row>
    <row r="161" ht="14.25" spans="1:5">
      <c r="A161" s="114"/>
      <c r="B161" s="114" t="s">
        <v>464</v>
      </c>
      <c r="C161" s="114" t="s">
        <v>408</v>
      </c>
      <c r="D161" s="114"/>
      <c r="E161" s="114" t="s">
        <v>465</v>
      </c>
    </row>
    <row r="162" ht="14.25" spans="1:5">
      <c r="A162" s="114"/>
      <c r="B162" s="114" t="s">
        <v>466</v>
      </c>
      <c r="C162" s="114" t="s">
        <v>467</v>
      </c>
      <c r="D162" s="114"/>
      <c r="E162" s="114" t="s">
        <v>468</v>
      </c>
    </row>
    <row r="163" ht="14.25" spans="1:5">
      <c r="A163" s="114"/>
      <c r="B163" s="114" t="s">
        <v>410</v>
      </c>
      <c r="C163" s="114" t="s">
        <v>469</v>
      </c>
      <c r="D163" s="114"/>
      <c r="E163" s="114" t="s">
        <v>470</v>
      </c>
    </row>
    <row r="164" ht="14.25" spans="1:5">
      <c r="A164" s="114"/>
      <c r="B164" s="114" t="s">
        <v>471</v>
      </c>
      <c r="C164" s="114" t="s">
        <v>465</v>
      </c>
      <c r="D164" s="114"/>
      <c r="E164" s="114" t="s">
        <v>170</v>
      </c>
    </row>
    <row r="165" ht="14.25" spans="1:5">
      <c r="A165" s="114"/>
      <c r="B165" s="114" t="s">
        <v>472</v>
      </c>
      <c r="C165" s="114" t="s">
        <v>414</v>
      </c>
      <c r="D165" s="114"/>
      <c r="E165" s="114"/>
    </row>
    <row r="166" ht="14.25" spans="1:5">
      <c r="A166" s="114"/>
      <c r="B166" s="114" t="s">
        <v>473</v>
      </c>
      <c r="C166" s="114" t="s">
        <v>471</v>
      </c>
      <c r="D166" s="114"/>
      <c r="E166" s="114"/>
    </row>
    <row r="167" ht="14.25" spans="1:5">
      <c r="A167" s="114"/>
      <c r="B167" s="114"/>
      <c r="C167" s="114" t="s">
        <v>474</v>
      </c>
      <c r="D167" s="114"/>
      <c r="E167" s="114"/>
    </row>
    <row r="169" ht="13.1" spans="1:1">
      <c r="A169" t="s">
        <v>475</v>
      </c>
    </row>
    <row r="170" ht="14.25" customHeight="1" spans="1:10">
      <c r="A170" s="96" t="s">
        <v>294</v>
      </c>
      <c r="B170" s="97" t="s">
        <v>295</v>
      </c>
      <c r="C170" s="97" t="s">
        <v>296</v>
      </c>
      <c r="D170" s="97" t="s">
        <v>297</v>
      </c>
      <c r="E170" s="97" t="s">
        <v>296</v>
      </c>
      <c r="F170" s="97" t="s">
        <v>298</v>
      </c>
      <c r="G170" s="101" t="s">
        <v>299</v>
      </c>
      <c r="H170" s="100" t="s">
        <v>476</v>
      </c>
      <c r="I170" s="110"/>
      <c r="J170" s="120"/>
    </row>
    <row r="171" ht="14.25" spans="1:10">
      <c r="A171" s="98" t="s">
        <v>219</v>
      </c>
      <c r="B171" s="99">
        <v>6</v>
      </c>
      <c r="C171" s="99">
        <v>2</v>
      </c>
      <c r="D171" s="99">
        <v>5</v>
      </c>
      <c r="E171" s="99">
        <v>2</v>
      </c>
      <c r="F171" s="99">
        <v>2</v>
      </c>
      <c r="G171" s="99">
        <v>0.4</v>
      </c>
      <c r="H171" s="117" t="s">
        <v>301</v>
      </c>
      <c r="I171" s="111" t="s">
        <v>301</v>
      </c>
      <c r="J171" s="114"/>
    </row>
    <row r="172" ht="14.25" spans="1:10">
      <c r="A172" s="98" t="s">
        <v>221</v>
      </c>
      <c r="B172" s="99">
        <v>10</v>
      </c>
      <c r="C172" s="99">
        <v>1</v>
      </c>
      <c r="D172" s="99">
        <v>8</v>
      </c>
      <c r="E172" s="99">
        <v>2</v>
      </c>
      <c r="F172" s="99">
        <v>5</v>
      </c>
      <c r="G172" s="99">
        <v>1</v>
      </c>
      <c r="H172" s="117" t="s">
        <v>301</v>
      </c>
      <c r="I172" s="111" t="s">
        <v>301</v>
      </c>
      <c r="J172" s="114"/>
    </row>
    <row r="173" ht="14.25" spans="1:10">
      <c r="A173" s="98" t="s">
        <v>222</v>
      </c>
      <c r="B173" s="99">
        <v>9</v>
      </c>
      <c r="C173" s="99">
        <v>2</v>
      </c>
      <c r="D173" s="99">
        <v>4</v>
      </c>
      <c r="E173" s="99">
        <v>1</v>
      </c>
      <c r="F173" s="99">
        <v>4</v>
      </c>
      <c r="G173" s="99">
        <v>0.8</v>
      </c>
      <c r="H173" s="117" t="s">
        <v>301</v>
      </c>
      <c r="I173" s="111" t="s">
        <v>301</v>
      </c>
      <c r="J173" s="114"/>
    </row>
    <row r="174" ht="14.25" spans="1:10">
      <c r="A174" s="98" t="s">
        <v>224</v>
      </c>
      <c r="B174" s="99">
        <v>7</v>
      </c>
      <c r="C174" s="99">
        <v>1</v>
      </c>
      <c r="D174" s="99">
        <v>10</v>
      </c>
      <c r="E174" s="99">
        <v>2</v>
      </c>
      <c r="F174" s="99">
        <v>5</v>
      </c>
      <c r="G174" s="99">
        <v>1</v>
      </c>
      <c r="H174" s="117" t="s">
        <v>301</v>
      </c>
      <c r="I174" s="111" t="s">
        <v>301</v>
      </c>
      <c r="J174" s="114"/>
    </row>
    <row r="175" ht="14.25" spans="1:10">
      <c r="A175" s="98" t="s">
        <v>225</v>
      </c>
      <c r="B175" s="99">
        <v>1</v>
      </c>
      <c r="C175" s="99">
        <v>2</v>
      </c>
      <c r="D175" s="99">
        <v>6</v>
      </c>
      <c r="E175" s="99">
        <v>2</v>
      </c>
      <c r="F175" s="99">
        <v>1</v>
      </c>
      <c r="G175" s="99">
        <v>0.2</v>
      </c>
      <c r="H175" s="117" t="s">
        <v>301</v>
      </c>
      <c r="I175" s="111" t="s">
        <v>301</v>
      </c>
      <c r="J175" s="114"/>
    </row>
    <row r="176" ht="14.25" spans="1:10">
      <c r="A176" s="98" t="s">
        <v>36</v>
      </c>
      <c r="B176" s="99">
        <v>3</v>
      </c>
      <c r="C176" s="99">
        <v>1</v>
      </c>
      <c r="D176" s="99">
        <v>1</v>
      </c>
      <c r="E176" s="99">
        <v>2</v>
      </c>
      <c r="F176" s="99">
        <v>2</v>
      </c>
      <c r="G176" s="99">
        <v>0.4</v>
      </c>
      <c r="H176" s="117" t="s">
        <v>301</v>
      </c>
      <c r="I176" s="111" t="s">
        <v>301</v>
      </c>
      <c r="J176" s="114"/>
    </row>
    <row r="177" ht="14.25" spans="1:10">
      <c r="A177" s="98" t="s">
        <v>228</v>
      </c>
      <c r="B177" s="99">
        <v>2</v>
      </c>
      <c r="C177" s="99">
        <v>1</v>
      </c>
      <c r="D177" s="99">
        <v>9</v>
      </c>
      <c r="E177" s="99">
        <v>2</v>
      </c>
      <c r="F177" s="99">
        <v>1</v>
      </c>
      <c r="G177" s="99">
        <v>0.2</v>
      </c>
      <c r="H177" s="117" t="s">
        <v>301</v>
      </c>
      <c r="I177" s="111" t="s">
        <v>301</v>
      </c>
      <c r="J177" s="114"/>
    </row>
    <row r="178" ht="14.25" spans="1:10">
      <c r="A178" s="98" t="s">
        <v>231</v>
      </c>
      <c r="B178" s="99">
        <v>8</v>
      </c>
      <c r="C178" s="99">
        <v>1</v>
      </c>
      <c r="D178" s="99">
        <v>2</v>
      </c>
      <c r="E178" s="99">
        <v>2</v>
      </c>
      <c r="F178" s="99">
        <v>1</v>
      </c>
      <c r="G178" s="99">
        <v>0.2</v>
      </c>
      <c r="H178" s="107" t="s">
        <v>301</v>
      </c>
      <c r="I178" s="111" t="s">
        <v>301</v>
      </c>
      <c r="J178" s="114"/>
    </row>
    <row r="179" ht="14.25" spans="1:10">
      <c r="A179" s="98" t="s">
        <v>302</v>
      </c>
      <c r="B179" s="99">
        <v>5</v>
      </c>
      <c r="C179" s="99">
        <v>1</v>
      </c>
      <c r="D179" s="99">
        <v>7</v>
      </c>
      <c r="E179" s="99">
        <v>1</v>
      </c>
      <c r="F179" s="99">
        <v>2</v>
      </c>
      <c r="G179" s="99">
        <v>0.4</v>
      </c>
      <c r="H179" s="117" t="s">
        <v>301</v>
      </c>
      <c r="I179" s="111" t="s">
        <v>301</v>
      </c>
      <c r="J179" s="114"/>
    </row>
    <row r="180" ht="14.25" spans="1:10">
      <c r="A180" s="98" t="s">
        <v>234</v>
      </c>
      <c r="B180" s="99">
        <v>4</v>
      </c>
      <c r="C180" s="99">
        <v>1</v>
      </c>
      <c r="D180" s="99">
        <v>3</v>
      </c>
      <c r="E180" s="99">
        <v>1</v>
      </c>
      <c r="F180" s="99">
        <v>5</v>
      </c>
      <c r="G180" s="99">
        <v>1</v>
      </c>
      <c r="H180" s="117" t="s">
        <v>301</v>
      </c>
      <c r="I180" s="111" t="s">
        <v>301</v>
      </c>
      <c r="J180" s="114"/>
    </row>
    <row r="182" ht="14.25" customHeight="1" spans="1:15">
      <c r="A182" s="100" t="s">
        <v>155</v>
      </c>
      <c r="B182" s="101" t="s">
        <v>303</v>
      </c>
      <c r="C182" s="102"/>
      <c r="D182" s="101" t="s">
        <v>304</v>
      </c>
      <c r="E182" s="102"/>
      <c r="F182" s="101" t="s">
        <v>305</v>
      </c>
      <c r="G182" s="97" t="s">
        <v>306</v>
      </c>
      <c r="H182" s="97" t="s">
        <v>477</v>
      </c>
      <c r="I182" s="102"/>
      <c r="J182" s="102"/>
      <c r="K182" s="97" t="s">
        <v>429</v>
      </c>
      <c r="L182" s="97" t="s">
        <v>430</v>
      </c>
      <c r="M182" s="97" t="s">
        <v>478</v>
      </c>
      <c r="N182" s="102"/>
      <c r="O182" s="102"/>
    </row>
    <row r="183" ht="14.25" spans="1:15">
      <c r="A183" s="98" t="s">
        <v>159</v>
      </c>
      <c r="B183" s="97">
        <v>12</v>
      </c>
      <c r="C183" s="102"/>
      <c r="D183" s="97">
        <v>10</v>
      </c>
      <c r="E183" s="102"/>
      <c r="F183" s="99">
        <v>1</v>
      </c>
      <c r="G183" s="99">
        <v>0.05</v>
      </c>
      <c r="H183" s="116">
        <v>82.46980792</v>
      </c>
      <c r="I183" s="116">
        <v>82.4160528</v>
      </c>
      <c r="J183" s="116">
        <v>82.36315207</v>
      </c>
      <c r="K183" s="111">
        <v>80.2156679</v>
      </c>
      <c r="L183" s="113">
        <v>80.4294435</v>
      </c>
      <c r="M183" s="116">
        <v>82.09134632</v>
      </c>
      <c r="N183" s="116">
        <v>82.04119619</v>
      </c>
      <c r="O183" s="116">
        <v>81.99188461</v>
      </c>
    </row>
    <row r="184" ht="14.25" spans="1:15">
      <c r="A184" s="98" t="s">
        <v>161</v>
      </c>
      <c r="B184" s="97">
        <v>11</v>
      </c>
      <c r="C184" s="102"/>
      <c r="D184" s="97">
        <v>9</v>
      </c>
      <c r="E184" s="102"/>
      <c r="F184" s="99">
        <v>4</v>
      </c>
      <c r="G184" s="99">
        <v>0.2</v>
      </c>
      <c r="H184" s="116">
        <v>82.53630619</v>
      </c>
      <c r="I184" s="116">
        <v>82.47277691</v>
      </c>
      <c r="J184" s="116">
        <v>82.41005993</v>
      </c>
      <c r="K184" s="111">
        <v>80.34586359</v>
      </c>
      <c r="L184" s="113">
        <v>80.49718408</v>
      </c>
      <c r="M184" s="116">
        <v>82.12437231</v>
      </c>
      <c r="N184" s="116">
        <v>82.06430969</v>
      </c>
      <c r="O184" s="116">
        <v>82.00504245</v>
      </c>
    </row>
    <row r="185" ht="14.25" spans="1:15">
      <c r="A185" s="98" t="s">
        <v>158</v>
      </c>
      <c r="B185" s="97">
        <v>19</v>
      </c>
      <c r="C185" s="102"/>
      <c r="D185" s="97">
        <v>16</v>
      </c>
      <c r="E185" s="102"/>
      <c r="F185" s="99">
        <v>4</v>
      </c>
      <c r="G185" s="99">
        <v>0.2</v>
      </c>
      <c r="H185" s="116">
        <v>82.24788373</v>
      </c>
      <c r="I185" s="116">
        <v>82.19498077</v>
      </c>
      <c r="J185" s="116">
        <v>82.142926</v>
      </c>
      <c r="K185" s="111">
        <v>79.99788903</v>
      </c>
      <c r="L185" s="113">
        <v>80.18631134</v>
      </c>
      <c r="M185" s="116">
        <v>81.87331471</v>
      </c>
      <c r="N185" s="116">
        <v>81.8239888</v>
      </c>
      <c r="O185" s="116">
        <v>81.7754955</v>
      </c>
    </row>
    <row r="186" ht="14.25" spans="1:15">
      <c r="A186" s="98" t="s">
        <v>160</v>
      </c>
      <c r="B186" s="97">
        <v>20</v>
      </c>
      <c r="C186" s="102"/>
      <c r="D186" s="97">
        <v>15</v>
      </c>
      <c r="E186" s="102"/>
      <c r="F186" s="99">
        <v>2</v>
      </c>
      <c r="G186" s="99">
        <v>0.1</v>
      </c>
      <c r="H186" s="116">
        <v>82.51621821</v>
      </c>
      <c r="I186" s="116">
        <v>82.46228439</v>
      </c>
      <c r="J186" s="116">
        <v>82.40920628</v>
      </c>
      <c r="K186" s="111">
        <v>80.26121261</v>
      </c>
      <c r="L186" s="113">
        <v>80.4482702</v>
      </c>
      <c r="M186" s="116">
        <v>82.13694063</v>
      </c>
      <c r="N186" s="116">
        <v>82.08661767</v>
      </c>
      <c r="O186" s="116">
        <v>82.03713451</v>
      </c>
    </row>
    <row r="187" ht="14.25" spans="1:15">
      <c r="A187" s="98" t="s">
        <v>163</v>
      </c>
      <c r="B187" s="97">
        <v>18</v>
      </c>
      <c r="C187" s="102"/>
      <c r="D187" s="97">
        <v>7</v>
      </c>
      <c r="E187" s="102"/>
      <c r="F187" s="99">
        <v>1</v>
      </c>
      <c r="G187" s="99">
        <v>0.05</v>
      </c>
      <c r="H187" s="116">
        <v>82.49041824</v>
      </c>
      <c r="I187" s="116">
        <v>82.43658378</v>
      </c>
      <c r="J187" s="116">
        <v>82.3836043</v>
      </c>
      <c r="K187" s="111">
        <v>80.23589377</v>
      </c>
      <c r="L187" s="113">
        <v>80.42308315</v>
      </c>
      <c r="M187" s="116">
        <v>82.11159436</v>
      </c>
      <c r="N187" s="116">
        <v>82.0613675</v>
      </c>
      <c r="O187" s="116">
        <v>82.01197974</v>
      </c>
    </row>
    <row r="188" ht="14.25" spans="1:15">
      <c r="A188" s="98" t="s">
        <v>164</v>
      </c>
      <c r="B188" s="97">
        <v>17</v>
      </c>
      <c r="C188" s="102"/>
      <c r="D188" s="97">
        <v>8</v>
      </c>
      <c r="E188" s="102"/>
      <c r="F188" s="99">
        <v>2</v>
      </c>
      <c r="G188" s="99">
        <v>0.1</v>
      </c>
      <c r="H188" s="116">
        <v>82.65567243</v>
      </c>
      <c r="I188" s="116">
        <v>82.60120068</v>
      </c>
      <c r="J188" s="116">
        <v>82.54758856</v>
      </c>
      <c r="K188" s="111">
        <v>80.3980687</v>
      </c>
      <c r="L188" s="113">
        <v>80.5844119</v>
      </c>
      <c r="M188" s="116">
        <v>82.27393897</v>
      </c>
      <c r="N188" s="116">
        <v>82.22309576</v>
      </c>
      <c r="O188" s="116">
        <v>82.1730961</v>
      </c>
    </row>
    <row r="189" ht="14.25" spans="1:15">
      <c r="A189" s="103" t="s">
        <v>166</v>
      </c>
      <c r="B189" s="101">
        <v>13</v>
      </c>
      <c r="C189" s="102"/>
      <c r="D189" s="101">
        <v>20</v>
      </c>
      <c r="E189" s="102"/>
      <c r="F189" s="99">
        <v>3</v>
      </c>
      <c r="G189" s="99">
        <v>0.15</v>
      </c>
      <c r="H189" s="116">
        <v>83.77993726</v>
      </c>
      <c r="I189" s="116">
        <v>83.72107383</v>
      </c>
      <c r="J189" s="116">
        <v>83.66310238</v>
      </c>
      <c r="K189" s="111">
        <v>81.47407707</v>
      </c>
      <c r="L189" s="113">
        <v>81.68199402</v>
      </c>
      <c r="M189" s="116">
        <v>83.37818397</v>
      </c>
      <c r="N189" s="116">
        <v>83.32309448</v>
      </c>
      <c r="O189" s="116">
        <v>83.26887944</v>
      </c>
    </row>
    <row r="190" ht="14.25" spans="1:15">
      <c r="A190" s="98" t="s">
        <v>168</v>
      </c>
      <c r="B190" s="97">
        <v>14</v>
      </c>
      <c r="C190" s="102"/>
      <c r="D190" s="97">
        <v>19</v>
      </c>
      <c r="E190" s="102"/>
      <c r="F190" s="99">
        <v>3</v>
      </c>
      <c r="G190" s="99">
        <v>0.15</v>
      </c>
      <c r="H190" s="116">
        <v>83.86267238</v>
      </c>
      <c r="I190" s="116">
        <v>83.8034819</v>
      </c>
      <c r="J190" s="116">
        <v>83.74518584</v>
      </c>
      <c r="K190" s="111">
        <v>81.58275385</v>
      </c>
      <c r="L190" s="113">
        <v>81.76276712</v>
      </c>
      <c r="M190" s="116">
        <v>83.45943031</v>
      </c>
      <c r="N190" s="116">
        <v>83.40402467</v>
      </c>
      <c r="O190" s="116">
        <v>83.34949581</v>
      </c>
    </row>
    <row r="191" ht="14.25" spans="1:15">
      <c r="A191" s="98" t="s">
        <v>311</v>
      </c>
      <c r="B191" s="97">
        <v>2</v>
      </c>
      <c r="C191" s="102"/>
      <c r="D191" s="97">
        <v>12</v>
      </c>
      <c r="E191" s="102"/>
      <c r="F191" s="99">
        <v>4</v>
      </c>
      <c r="G191" s="99">
        <v>0.2</v>
      </c>
      <c r="H191" s="116">
        <v>84.03454599</v>
      </c>
      <c r="I191" s="116">
        <v>83.97467442</v>
      </c>
      <c r="J191" s="116">
        <v>83.91570233</v>
      </c>
      <c r="K191" s="111">
        <v>81.75147506</v>
      </c>
      <c r="L191" s="113">
        <v>81.93056555</v>
      </c>
      <c r="M191" s="116">
        <v>83.62820434</v>
      </c>
      <c r="N191" s="116">
        <v>83.57214034</v>
      </c>
      <c r="O191" s="116">
        <v>83.51695797</v>
      </c>
    </row>
    <row r="192" ht="14.25" spans="1:15">
      <c r="A192" s="98" t="s">
        <v>169</v>
      </c>
      <c r="B192" s="97">
        <v>1</v>
      </c>
      <c r="C192" s="102"/>
      <c r="D192" s="97">
        <v>11</v>
      </c>
      <c r="E192" s="102"/>
      <c r="F192" s="99">
        <v>3</v>
      </c>
      <c r="G192" s="99">
        <v>0.15</v>
      </c>
      <c r="H192" s="116">
        <v>84.28271944</v>
      </c>
      <c r="I192" s="116">
        <v>84.2218604</v>
      </c>
      <c r="J192" s="116">
        <v>84.1619082</v>
      </c>
      <c r="K192" s="111">
        <v>81.99510774</v>
      </c>
      <c r="L192" s="113">
        <v>82.17285638</v>
      </c>
      <c r="M192" s="116">
        <v>83.87188602</v>
      </c>
      <c r="N192" s="116">
        <v>83.8148676</v>
      </c>
      <c r="O192" s="116">
        <v>83.75873782</v>
      </c>
    </row>
    <row r="193" ht="14.25" spans="1:15">
      <c r="A193" s="98" t="s">
        <v>165</v>
      </c>
      <c r="B193" s="97">
        <v>5</v>
      </c>
      <c r="C193" s="102"/>
      <c r="D193" s="97">
        <v>2</v>
      </c>
      <c r="E193" s="102"/>
      <c r="F193" s="99">
        <v>4</v>
      </c>
      <c r="G193" s="99">
        <v>0.2</v>
      </c>
      <c r="H193" s="116">
        <v>84.05369594</v>
      </c>
      <c r="I193" s="116">
        <v>83.99374835</v>
      </c>
      <c r="J193" s="116">
        <v>83.9347008</v>
      </c>
      <c r="K193" s="111">
        <v>81.77027417</v>
      </c>
      <c r="L193" s="113">
        <v>81.94926151</v>
      </c>
      <c r="M193" s="116">
        <v>83.64700837</v>
      </c>
      <c r="N193" s="116">
        <v>83.59087089</v>
      </c>
      <c r="O193" s="116">
        <v>83.53561557</v>
      </c>
    </row>
    <row r="194" ht="14.25" spans="1:15">
      <c r="A194" s="98" t="s">
        <v>170</v>
      </c>
      <c r="B194" s="97">
        <v>6</v>
      </c>
      <c r="C194" s="102"/>
      <c r="D194" s="97">
        <v>1</v>
      </c>
      <c r="E194" s="102"/>
      <c r="F194" s="99">
        <v>2</v>
      </c>
      <c r="G194" s="99">
        <v>0.1</v>
      </c>
      <c r="H194" s="116">
        <v>84.46647469</v>
      </c>
      <c r="I194" s="116">
        <v>84.40488144</v>
      </c>
      <c r="J194" s="116">
        <v>84.3442005</v>
      </c>
      <c r="K194" s="111">
        <v>82.1755093</v>
      </c>
      <c r="L194" s="113">
        <v>82.35225722</v>
      </c>
      <c r="M194" s="116">
        <v>84.05230311</v>
      </c>
      <c r="N194" s="116">
        <v>83.99457509</v>
      </c>
      <c r="O194" s="116">
        <v>83.93774096</v>
      </c>
    </row>
    <row r="195" ht="14.25" spans="1:15">
      <c r="A195" s="98" t="s">
        <v>175</v>
      </c>
      <c r="B195" s="97">
        <v>3</v>
      </c>
      <c r="C195" s="102"/>
      <c r="D195" s="97">
        <v>18</v>
      </c>
      <c r="E195" s="102"/>
      <c r="F195" s="99">
        <v>4</v>
      </c>
      <c r="G195" s="99">
        <v>0.2</v>
      </c>
      <c r="H195" s="116">
        <v>84.54401416</v>
      </c>
      <c r="I195" s="116">
        <v>84.4821103</v>
      </c>
      <c r="J195" s="116">
        <v>84.42112109</v>
      </c>
      <c r="K195" s="111">
        <v>82.25163576</v>
      </c>
      <c r="L195" s="113">
        <v>82.42795957</v>
      </c>
      <c r="M195" s="116">
        <v>84.12843082</v>
      </c>
      <c r="N195" s="116">
        <v>84.07040264</v>
      </c>
      <c r="O195" s="116">
        <v>84.01327055</v>
      </c>
    </row>
    <row r="196" ht="14.25" spans="1:15">
      <c r="A196" s="98" t="s">
        <v>174</v>
      </c>
      <c r="B196" s="97">
        <v>4</v>
      </c>
      <c r="C196" s="102"/>
      <c r="D196" s="97">
        <v>17</v>
      </c>
      <c r="E196" s="102"/>
      <c r="F196" s="99">
        <v>3</v>
      </c>
      <c r="G196" s="99">
        <v>0.15</v>
      </c>
      <c r="H196" s="116">
        <v>84.81286452</v>
      </c>
      <c r="I196" s="116">
        <v>84.74988012</v>
      </c>
      <c r="J196" s="116">
        <v>84.68781847</v>
      </c>
      <c r="K196" s="111">
        <v>82.51559671</v>
      </c>
      <c r="L196" s="113">
        <v>82.69044161</v>
      </c>
      <c r="M196" s="116">
        <v>84.39237178</v>
      </c>
      <c r="N196" s="116">
        <v>84.33329942</v>
      </c>
      <c r="O196" s="116">
        <v>84.2751309</v>
      </c>
    </row>
    <row r="197" ht="14.25" spans="1:15">
      <c r="A197" s="98" t="s">
        <v>172</v>
      </c>
      <c r="B197" s="97">
        <v>15</v>
      </c>
      <c r="C197" s="102"/>
      <c r="D197" s="97">
        <v>4</v>
      </c>
      <c r="E197" s="102"/>
      <c r="F197" s="99">
        <v>4</v>
      </c>
      <c r="G197" s="99">
        <v>0.2</v>
      </c>
      <c r="H197" s="112">
        <v>83.74538212</v>
      </c>
      <c r="I197" s="112">
        <v>83.79726825</v>
      </c>
      <c r="J197" s="112">
        <v>83.85102529</v>
      </c>
      <c r="K197" s="111">
        <v>82.68085056</v>
      </c>
      <c r="L197" s="113">
        <v>82.85476298</v>
      </c>
      <c r="M197" s="112">
        <v>83.71033141</v>
      </c>
      <c r="N197" s="112">
        <v>83.76938584</v>
      </c>
      <c r="O197" s="112">
        <v>83.83032932</v>
      </c>
    </row>
    <row r="198" ht="14.25" spans="1:15">
      <c r="A198" s="98" t="s">
        <v>177</v>
      </c>
      <c r="B198" s="97">
        <v>16</v>
      </c>
      <c r="C198" s="102"/>
      <c r="D198" s="97">
        <v>3</v>
      </c>
      <c r="E198" s="102"/>
      <c r="F198" s="99">
        <v>4</v>
      </c>
      <c r="G198" s="99">
        <v>0.2</v>
      </c>
      <c r="H198" s="112">
        <v>83.93216942</v>
      </c>
      <c r="I198" s="112">
        <v>83.98325877</v>
      </c>
      <c r="J198" s="112">
        <v>84.03622492</v>
      </c>
      <c r="K198" s="111">
        <v>82.86383621</v>
      </c>
      <c r="L198" s="113">
        <v>83.03671015</v>
      </c>
      <c r="M198" s="112">
        <v>83.89354089</v>
      </c>
      <c r="N198" s="112">
        <v>83.95182639</v>
      </c>
      <c r="O198" s="112">
        <v>84.01200645</v>
      </c>
    </row>
    <row r="199" ht="14.25" spans="1:15">
      <c r="A199" s="98" t="s">
        <v>171</v>
      </c>
      <c r="B199" s="97">
        <v>9</v>
      </c>
      <c r="C199" s="102"/>
      <c r="D199" s="97">
        <v>13</v>
      </c>
      <c r="E199" s="102"/>
      <c r="F199" s="99">
        <v>1</v>
      </c>
      <c r="G199" s="99">
        <v>0.05</v>
      </c>
      <c r="H199" s="116">
        <v>84.80516197</v>
      </c>
      <c r="I199" s="116">
        <v>84.74220861</v>
      </c>
      <c r="J199" s="116">
        <v>84.68017776</v>
      </c>
      <c r="K199" s="111">
        <v>82.50803403</v>
      </c>
      <c r="L199" s="113">
        <v>82.68292149</v>
      </c>
      <c r="M199" s="116">
        <v>84.38481021</v>
      </c>
      <c r="N199" s="116">
        <v>84.32576783</v>
      </c>
      <c r="O199" s="116">
        <v>84.26762908</v>
      </c>
    </row>
    <row r="200" ht="14.25" spans="1:15">
      <c r="A200" s="98" t="s">
        <v>173</v>
      </c>
      <c r="B200" s="97">
        <v>10</v>
      </c>
      <c r="C200" s="102"/>
      <c r="D200" s="97">
        <v>14</v>
      </c>
      <c r="E200" s="102"/>
      <c r="F200" s="99">
        <v>2</v>
      </c>
      <c r="G200" s="99">
        <v>0.1</v>
      </c>
      <c r="H200" s="116">
        <v>84.57759092</v>
      </c>
      <c r="I200" s="116">
        <v>84.51333673</v>
      </c>
      <c r="J200" s="116">
        <v>84.45000472</v>
      </c>
      <c r="K200" s="111">
        <v>82.60965178</v>
      </c>
      <c r="L200" s="113">
        <v>82.78396657</v>
      </c>
      <c r="M200" s="116">
        <v>84.15225262</v>
      </c>
      <c r="N200" s="116">
        <v>84.0919133</v>
      </c>
      <c r="O200" s="116">
        <v>84.03247693</v>
      </c>
    </row>
    <row r="201" ht="14.25" spans="1:15">
      <c r="A201" s="98" t="s">
        <v>176</v>
      </c>
      <c r="B201" s="97">
        <v>7</v>
      </c>
      <c r="C201" s="102"/>
      <c r="D201" s="97">
        <v>5</v>
      </c>
      <c r="E201" s="102"/>
      <c r="F201" s="99">
        <v>3</v>
      </c>
      <c r="G201" s="99">
        <v>0.15</v>
      </c>
      <c r="H201" s="116">
        <v>85.37449339</v>
      </c>
      <c r="I201" s="116">
        <v>85.29973776</v>
      </c>
      <c r="J201" s="116">
        <v>85.22587719</v>
      </c>
      <c r="K201" s="111">
        <v>83.13170715</v>
      </c>
      <c r="L201" s="113">
        <v>83.26784969</v>
      </c>
      <c r="M201" s="116">
        <v>84.91140609</v>
      </c>
      <c r="N201" s="116">
        <v>84.84048825</v>
      </c>
      <c r="O201" s="116">
        <v>84.77044488</v>
      </c>
    </row>
    <row r="202" ht="14.25" spans="1:15">
      <c r="A202" s="98" t="s">
        <v>178</v>
      </c>
      <c r="B202" s="97">
        <v>8</v>
      </c>
      <c r="C202" s="102"/>
      <c r="D202" s="97">
        <v>6</v>
      </c>
      <c r="E202" s="102"/>
      <c r="F202" s="99">
        <v>5</v>
      </c>
      <c r="G202" s="99">
        <v>0.25</v>
      </c>
      <c r="H202" s="116">
        <v>85.74180885</v>
      </c>
      <c r="I202" s="116">
        <v>85.67504793</v>
      </c>
      <c r="J202" s="116">
        <v>85.60923831</v>
      </c>
      <c r="K202" s="111">
        <v>83.42776517</v>
      </c>
      <c r="L202" s="113">
        <v>83.59739948</v>
      </c>
      <c r="M202" s="116">
        <v>85.74287452</v>
      </c>
      <c r="N202" s="116">
        <v>85.2414593</v>
      </c>
      <c r="O202" s="116">
        <v>85.17966948</v>
      </c>
    </row>
    <row r="203" ht="14.25" spans="1:1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</row>
    <row r="204" ht="24" customHeight="1" spans="1:15">
      <c r="A204" s="104" t="s">
        <v>312</v>
      </c>
      <c r="B204" s="104" t="s">
        <v>313</v>
      </c>
      <c r="C204" s="104" t="s">
        <v>314</v>
      </c>
      <c r="D204" s="104" t="s">
        <v>315</v>
      </c>
      <c r="E204" s="104" t="s">
        <v>314</v>
      </c>
      <c r="F204" s="114"/>
      <c r="G204" s="124" t="s">
        <v>479</v>
      </c>
      <c r="H204" s="50"/>
      <c r="I204" s="50"/>
      <c r="J204" s="50"/>
      <c r="K204" s="50"/>
      <c r="L204" s="50"/>
      <c r="M204" s="114"/>
      <c r="N204" s="114"/>
      <c r="O204" s="114"/>
    </row>
    <row r="205" ht="33.75" customHeight="1" spans="1:15">
      <c r="A205" s="114">
        <v>1</v>
      </c>
      <c r="B205" s="114" t="s">
        <v>316</v>
      </c>
      <c r="C205" s="114" t="s">
        <v>316</v>
      </c>
      <c r="D205" s="114" t="s">
        <v>316</v>
      </c>
      <c r="E205" s="114" t="s">
        <v>316</v>
      </c>
      <c r="F205" s="114"/>
      <c r="G205" s="125" t="s">
        <v>480</v>
      </c>
      <c r="H205" s="50"/>
      <c r="I205" s="50"/>
      <c r="J205" s="131" t="s">
        <v>301</v>
      </c>
      <c r="K205" s="128" t="s">
        <v>481</v>
      </c>
      <c r="L205" s="128" t="s">
        <v>482</v>
      </c>
      <c r="M205" s="114"/>
      <c r="N205" s="114"/>
      <c r="O205" s="114"/>
    </row>
    <row r="206" ht="14.25" spans="1:15">
      <c r="A206" s="114">
        <v>2</v>
      </c>
      <c r="B206" s="114" t="s">
        <v>316</v>
      </c>
      <c r="C206" s="114" t="s">
        <v>316</v>
      </c>
      <c r="D206" s="114" t="s">
        <v>316</v>
      </c>
      <c r="E206" s="114" t="s">
        <v>316</v>
      </c>
      <c r="F206" s="114"/>
      <c r="G206" s="126">
        <v>1</v>
      </c>
      <c r="H206" s="127" t="s">
        <v>317</v>
      </c>
      <c r="I206" s="132" t="s">
        <v>318</v>
      </c>
      <c r="J206" s="132" t="s">
        <v>301</v>
      </c>
      <c r="K206" s="133" t="s">
        <v>483</v>
      </c>
      <c r="L206" s="134" t="s">
        <v>484</v>
      </c>
      <c r="M206" s="114"/>
      <c r="N206" s="114"/>
      <c r="O206" s="114"/>
    </row>
    <row r="207" ht="14.25" spans="1:15">
      <c r="A207" s="114">
        <v>3</v>
      </c>
      <c r="B207" s="114" t="s">
        <v>316</v>
      </c>
      <c r="C207" s="114" t="s">
        <v>316</v>
      </c>
      <c r="D207" s="114" t="s">
        <v>316</v>
      </c>
      <c r="E207" s="114" t="s">
        <v>316</v>
      </c>
      <c r="F207" s="114"/>
      <c r="G207" s="128">
        <v>2</v>
      </c>
      <c r="H207" s="129" t="s">
        <v>320</v>
      </c>
      <c r="I207" s="135" t="s">
        <v>321</v>
      </c>
      <c r="J207" s="135" t="s">
        <v>301</v>
      </c>
      <c r="K207" s="136">
        <v>0.218</v>
      </c>
      <c r="L207" s="137" t="s">
        <v>484</v>
      </c>
      <c r="M207" s="114"/>
      <c r="N207" s="114"/>
      <c r="O207" s="114"/>
    </row>
    <row r="208" ht="14.25" spans="1:15">
      <c r="A208" s="114">
        <v>4</v>
      </c>
      <c r="B208" s="114" t="s">
        <v>316</v>
      </c>
      <c r="C208" s="114" t="s">
        <v>316</v>
      </c>
      <c r="D208" s="114" t="s">
        <v>316</v>
      </c>
      <c r="E208" s="114" t="s">
        <v>316</v>
      </c>
      <c r="F208" s="114"/>
      <c r="G208" s="128">
        <v>3</v>
      </c>
      <c r="H208" s="129" t="s">
        <v>323</v>
      </c>
      <c r="I208" s="135" t="s">
        <v>324</v>
      </c>
      <c r="J208" s="135" t="s">
        <v>301</v>
      </c>
      <c r="K208" s="136">
        <v>0.238</v>
      </c>
      <c r="L208" s="137" t="s">
        <v>484</v>
      </c>
      <c r="M208" s="114"/>
      <c r="N208" s="114"/>
      <c r="O208" s="114"/>
    </row>
    <row r="209" ht="14.25" spans="1:15">
      <c r="A209" s="114">
        <v>5</v>
      </c>
      <c r="B209" s="114" t="s">
        <v>316</v>
      </c>
      <c r="C209" s="114" t="s">
        <v>316</v>
      </c>
      <c r="D209" s="114" t="s">
        <v>316</v>
      </c>
      <c r="E209" s="114" t="s">
        <v>316</v>
      </c>
      <c r="F209" s="114"/>
      <c r="G209" s="128">
        <v>4</v>
      </c>
      <c r="H209" s="129" t="s">
        <v>326</v>
      </c>
      <c r="I209" s="135" t="s">
        <v>318</v>
      </c>
      <c r="J209" s="135" t="s">
        <v>301</v>
      </c>
      <c r="K209" s="136">
        <v>0.263</v>
      </c>
      <c r="L209" s="137" t="s">
        <v>484</v>
      </c>
      <c r="M209" s="114"/>
      <c r="N209" s="114"/>
      <c r="O209" s="114"/>
    </row>
    <row r="210" ht="14.25" spans="1:15">
      <c r="A210" s="114">
        <v>6</v>
      </c>
      <c r="B210" s="114" t="s">
        <v>316</v>
      </c>
      <c r="C210" s="114" t="s">
        <v>316</v>
      </c>
      <c r="D210" s="114" t="s">
        <v>316</v>
      </c>
      <c r="E210" s="114" t="s">
        <v>316</v>
      </c>
      <c r="F210" s="114"/>
      <c r="G210" s="128">
        <v>5</v>
      </c>
      <c r="H210" s="129" t="s">
        <v>330</v>
      </c>
      <c r="I210" s="135" t="s">
        <v>321</v>
      </c>
      <c r="J210" s="135" t="s">
        <v>301</v>
      </c>
      <c r="K210" s="136">
        <v>0.348</v>
      </c>
      <c r="L210" s="137" t="s">
        <v>484</v>
      </c>
      <c r="M210" s="114"/>
      <c r="N210" s="114"/>
      <c r="O210" s="114"/>
    </row>
    <row r="211" ht="14.25" spans="1:15">
      <c r="A211" s="114">
        <v>7</v>
      </c>
      <c r="B211" s="114" t="s">
        <v>316</v>
      </c>
      <c r="C211" s="114" t="s">
        <v>316</v>
      </c>
      <c r="D211" s="114" t="s">
        <v>316</v>
      </c>
      <c r="E211" s="114" t="s">
        <v>316</v>
      </c>
      <c r="F211" s="114"/>
      <c r="G211" s="128">
        <v>6</v>
      </c>
      <c r="H211" s="129" t="s">
        <v>328</v>
      </c>
      <c r="I211" s="135" t="s">
        <v>324</v>
      </c>
      <c r="J211" s="135" t="s">
        <v>301</v>
      </c>
      <c r="K211" s="136">
        <v>0.4</v>
      </c>
      <c r="L211" s="137" t="s">
        <v>484</v>
      </c>
      <c r="M211" s="114"/>
      <c r="N211" s="114"/>
      <c r="O211" s="114"/>
    </row>
    <row r="212" ht="14.25" spans="1:15">
      <c r="A212" s="114">
        <v>8</v>
      </c>
      <c r="B212" s="114" t="s">
        <v>316</v>
      </c>
      <c r="C212" s="114" t="s">
        <v>316</v>
      </c>
      <c r="D212" s="114" t="s">
        <v>316</v>
      </c>
      <c r="E212" s="114" t="s">
        <v>316</v>
      </c>
      <c r="F212" s="114"/>
      <c r="G212" s="128">
        <v>7</v>
      </c>
      <c r="H212" s="129" t="s">
        <v>332</v>
      </c>
      <c r="I212" s="135" t="s">
        <v>333</v>
      </c>
      <c r="J212" s="135" t="s">
        <v>301</v>
      </c>
      <c r="K212" s="136">
        <v>1.476</v>
      </c>
      <c r="L212" s="137" t="s">
        <v>484</v>
      </c>
      <c r="M212" s="114"/>
      <c r="N212" s="114"/>
      <c r="O212" s="114"/>
    </row>
    <row r="213" ht="14.25" spans="1:15">
      <c r="A213" s="114">
        <v>9</v>
      </c>
      <c r="B213" s="114" t="s">
        <v>316</v>
      </c>
      <c r="C213" s="114" t="s">
        <v>316</v>
      </c>
      <c r="D213" s="114" t="s">
        <v>316</v>
      </c>
      <c r="E213" s="114" t="s">
        <v>316</v>
      </c>
      <c r="F213" s="114"/>
      <c r="G213" s="128">
        <v>8</v>
      </c>
      <c r="H213" s="129" t="s">
        <v>335</v>
      </c>
      <c r="I213" s="135" t="s">
        <v>333</v>
      </c>
      <c r="J213" s="135" t="s">
        <v>301</v>
      </c>
      <c r="K213" s="136">
        <v>1.585</v>
      </c>
      <c r="L213" s="137" t="s">
        <v>484</v>
      </c>
      <c r="M213" s="114"/>
      <c r="N213" s="114"/>
      <c r="O213" s="114"/>
    </row>
    <row r="214" ht="14.25" spans="1:15">
      <c r="A214" s="114">
        <v>10</v>
      </c>
      <c r="B214" s="114" t="s">
        <v>316</v>
      </c>
      <c r="C214" s="114" t="s">
        <v>316</v>
      </c>
      <c r="D214" s="114" t="s">
        <v>316</v>
      </c>
      <c r="E214" s="114" t="s">
        <v>316</v>
      </c>
      <c r="F214" s="114"/>
      <c r="G214" s="128">
        <v>9</v>
      </c>
      <c r="H214" s="129" t="s">
        <v>337</v>
      </c>
      <c r="I214" s="138" t="s">
        <v>338</v>
      </c>
      <c r="J214" s="138" t="s">
        <v>301</v>
      </c>
      <c r="K214" s="136">
        <v>1.754</v>
      </c>
      <c r="L214" s="137" t="s">
        <v>484</v>
      </c>
      <c r="M214" s="114"/>
      <c r="N214" s="114"/>
      <c r="O214" s="114"/>
    </row>
    <row r="215" ht="14.25" spans="1:15">
      <c r="A215" s="114">
        <v>11</v>
      </c>
      <c r="B215" s="114" t="s">
        <v>316</v>
      </c>
      <c r="C215" s="114" t="s">
        <v>316</v>
      </c>
      <c r="D215" s="114" t="s">
        <v>343</v>
      </c>
      <c r="E215" s="114" t="s">
        <v>316</v>
      </c>
      <c r="F215" s="114"/>
      <c r="G215" s="128">
        <v>10</v>
      </c>
      <c r="H215" s="129" t="s">
        <v>340</v>
      </c>
      <c r="I215" s="135" t="s">
        <v>341</v>
      </c>
      <c r="J215" s="135" t="s">
        <v>301</v>
      </c>
      <c r="K215" s="136">
        <v>1.772</v>
      </c>
      <c r="L215" s="137" t="s">
        <v>484</v>
      </c>
      <c r="M215" s="114"/>
      <c r="N215" s="114"/>
      <c r="O215" s="114"/>
    </row>
    <row r="216" ht="14.25" customHeight="1" spans="1:15">
      <c r="A216" s="114">
        <v>12</v>
      </c>
      <c r="B216" s="114" t="s">
        <v>346</v>
      </c>
      <c r="C216" s="114" t="s">
        <v>316</v>
      </c>
      <c r="D216" s="114" t="s">
        <v>347</v>
      </c>
      <c r="E216" s="114" t="s">
        <v>316</v>
      </c>
      <c r="F216" s="114"/>
      <c r="G216" s="128">
        <v>11</v>
      </c>
      <c r="H216" s="129" t="s">
        <v>344</v>
      </c>
      <c r="I216" s="138" t="s">
        <v>338</v>
      </c>
      <c r="J216" s="138" t="s">
        <v>301</v>
      </c>
      <c r="K216" s="136">
        <v>1.997</v>
      </c>
      <c r="L216" s="137" t="s">
        <v>484</v>
      </c>
      <c r="M216" s="114"/>
      <c r="N216" s="114"/>
      <c r="O216" s="114"/>
    </row>
    <row r="217" ht="14.25" spans="1:15">
      <c r="A217" s="114">
        <v>13</v>
      </c>
      <c r="B217" s="114" t="s">
        <v>351</v>
      </c>
      <c r="C217" s="114" t="s">
        <v>352</v>
      </c>
      <c r="D217" s="114" t="s">
        <v>352</v>
      </c>
      <c r="E217" s="114" t="s">
        <v>316</v>
      </c>
      <c r="F217" s="114"/>
      <c r="G217" s="128">
        <v>12</v>
      </c>
      <c r="H217" s="129" t="s">
        <v>353</v>
      </c>
      <c r="I217" s="135" t="s">
        <v>341</v>
      </c>
      <c r="J217" s="135" t="s">
        <v>301</v>
      </c>
      <c r="K217" s="136">
        <v>2.178</v>
      </c>
      <c r="L217" s="137" t="s">
        <v>484</v>
      </c>
      <c r="M217" s="114"/>
      <c r="N217" s="114"/>
      <c r="O217" s="114"/>
    </row>
    <row r="218" ht="14.25" spans="1:15">
      <c r="A218" s="114">
        <v>14</v>
      </c>
      <c r="B218" s="114" t="s">
        <v>355</v>
      </c>
      <c r="C218" s="114" t="s">
        <v>356</v>
      </c>
      <c r="D218" s="114" t="s">
        <v>357</v>
      </c>
      <c r="E218" s="114" t="s">
        <v>316</v>
      </c>
      <c r="F218" s="114"/>
      <c r="G218" s="128">
        <v>13</v>
      </c>
      <c r="H218" s="129" t="s">
        <v>348</v>
      </c>
      <c r="I218" s="135" t="s">
        <v>349</v>
      </c>
      <c r="J218" s="135" t="s">
        <v>301</v>
      </c>
      <c r="K218" s="136">
        <v>2.254</v>
      </c>
      <c r="L218" s="137" t="s">
        <v>484</v>
      </c>
      <c r="M218" s="114"/>
      <c r="N218" s="114"/>
      <c r="O218" s="114"/>
    </row>
    <row r="219" ht="14.25" spans="1:15">
      <c r="A219" s="114">
        <v>15</v>
      </c>
      <c r="B219" s="114" t="s">
        <v>346</v>
      </c>
      <c r="C219" s="114" t="s">
        <v>360</v>
      </c>
      <c r="D219" s="114" t="s">
        <v>356</v>
      </c>
      <c r="E219" s="114" t="s">
        <v>352</v>
      </c>
      <c r="F219" s="114"/>
      <c r="G219" s="128">
        <v>14</v>
      </c>
      <c r="H219" s="129" t="s">
        <v>365</v>
      </c>
      <c r="I219" s="135" t="s">
        <v>366</v>
      </c>
      <c r="J219" s="135" t="s">
        <v>301</v>
      </c>
      <c r="K219" s="136">
        <v>2.51</v>
      </c>
      <c r="L219" s="137" t="s">
        <v>484</v>
      </c>
      <c r="M219" s="114"/>
      <c r="N219" s="114"/>
      <c r="O219" s="114"/>
    </row>
    <row r="220" ht="14.25" spans="1:15">
      <c r="A220" s="114">
        <v>16</v>
      </c>
      <c r="B220" s="114" t="s">
        <v>351</v>
      </c>
      <c r="C220" s="114" t="s">
        <v>364</v>
      </c>
      <c r="D220" s="114" t="s">
        <v>343</v>
      </c>
      <c r="E220" s="114" t="s">
        <v>356</v>
      </c>
      <c r="F220" s="114"/>
      <c r="G220" s="128">
        <v>15</v>
      </c>
      <c r="H220" s="129" t="s">
        <v>358</v>
      </c>
      <c r="I220" s="135" t="s">
        <v>349</v>
      </c>
      <c r="J220" s="135" t="s">
        <v>301</v>
      </c>
      <c r="K220" s="136">
        <v>2.518</v>
      </c>
      <c r="L220" s="137" t="s">
        <v>484</v>
      </c>
      <c r="M220" s="114"/>
      <c r="N220" s="114"/>
      <c r="O220" s="114"/>
    </row>
    <row r="221" ht="14.25" spans="1:15">
      <c r="A221" s="114">
        <v>17</v>
      </c>
      <c r="B221" s="114" t="s">
        <v>355</v>
      </c>
      <c r="C221" s="114" t="s">
        <v>352</v>
      </c>
      <c r="D221" s="114" t="s">
        <v>347</v>
      </c>
      <c r="E221" s="114" t="s">
        <v>360</v>
      </c>
      <c r="F221" s="114"/>
      <c r="G221" s="128">
        <v>16</v>
      </c>
      <c r="H221" s="129" t="s">
        <v>368</v>
      </c>
      <c r="I221" s="135" t="s">
        <v>366</v>
      </c>
      <c r="J221" s="135" t="s">
        <v>301</v>
      </c>
      <c r="K221" s="136">
        <v>2.612</v>
      </c>
      <c r="L221" s="137" t="s">
        <v>484</v>
      </c>
      <c r="M221" s="114"/>
      <c r="N221" s="114"/>
      <c r="O221" s="114"/>
    </row>
    <row r="222" ht="14.25" spans="1:15">
      <c r="A222" s="114">
        <v>18</v>
      </c>
      <c r="B222" s="114" t="s">
        <v>346</v>
      </c>
      <c r="C222" s="114" t="s">
        <v>356</v>
      </c>
      <c r="D222" s="114" t="s">
        <v>352</v>
      </c>
      <c r="E222" s="114" t="s">
        <v>352</v>
      </c>
      <c r="F222" s="114"/>
      <c r="G222" s="128">
        <v>17</v>
      </c>
      <c r="H222" s="129" t="s">
        <v>361</v>
      </c>
      <c r="I222" s="135" t="s">
        <v>362</v>
      </c>
      <c r="J222" s="135" t="s">
        <v>301</v>
      </c>
      <c r="K222" s="136">
        <v>2.683</v>
      </c>
      <c r="L222" s="137" t="s">
        <v>484</v>
      </c>
      <c r="M222" s="114"/>
      <c r="N222" s="114"/>
      <c r="O222" s="114"/>
    </row>
    <row r="223" ht="14.25" spans="1:15">
      <c r="A223" s="114">
        <v>19</v>
      </c>
      <c r="B223" s="114" t="s">
        <v>351</v>
      </c>
      <c r="C223" s="114" t="s">
        <v>360</v>
      </c>
      <c r="D223" s="114" t="s">
        <v>357</v>
      </c>
      <c r="E223" s="114" t="s">
        <v>356</v>
      </c>
      <c r="F223" s="114"/>
      <c r="G223" s="128">
        <v>18</v>
      </c>
      <c r="H223" s="129" t="s">
        <v>370</v>
      </c>
      <c r="I223" s="135" t="s">
        <v>362</v>
      </c>
      <c r="J223" s="135" t="s">
        <v>301</v>
      </c>
      <c r="K223" s="136">
        <v>2.866</v>
      </c>
      <c r="L223" s="137" t="s">
        <v>484</v>
      </c>
      <c r="M223" s="114"/>
      <c r="N223" s="114"/>
      <c r="O223" s="114"/>
    </row>
    <row r="224" ht="14.25" spans="1:15">
      <c r="A224" s="114">
        <v>20</v>
      </c>
      <c r="B224" s="114" t="s">
        <v>355</v>
      </c>
      <c r="C224" s="114" t="s">
        <v>364</v>
      </c>
      <c r="D224" s="114" t="s">
        <v>356</v>
      </c>
      <c r="E224" s="114" t="s">
        <v>360</v>
      </c>
      <c r="F224" s="114"/>
      <c r="G224" s="128">
        <v>19</v>
      </c>
      <c r="H224" s="129" t="s">
        <v>372</v>
      </c>
      <c r="I224" s="135" t="s">
        <v>373</v>
      </c>
      <c r="J224" s="135" t="s">
        <v>301</v>
      </c>
      <c r="K224" s="136">
        <v>3.134</v>
      </c>
      <c r="L224" s="137" t="s">
        <v>484</v>
      </c>
      <c r="M224" s="114"/>
      <c r="N224" s="114"/>
      <c r="O224" s="114"/>
    </row>
    <row r="225" ht="14.25" spans="1:15">
      <c r="A225" s="114" t="s">
        <v>377</v>
      </c>
      <c r="B225" s="114" t="s">
        <v>485</v>
      </c>
      <c r="C225" s="114" t="s">
        <v>486</v>
      </c>
      <c r="D225" s="114" t="s">
        <v>487</v>
      </c>
      <c r="E225" s="114" t="s">
        <v>488</v>
      </c>
      <c r="F225" s="114"/>
      <c r="G225" s="128">
        <v>20</v>
      </c>
      <c r="H225" s="129" t="s">
        <v>375</v>
      </c>
      <c r="I225" s="135" t="s">
        <v>373</v>
      </c>
      <c r="J225" s="135" t="s">
        <v>301</v>
      </c>
      <c r="K225" s="136">
        <v>3.43</v>
      </c>
      <c r="L225" s="137" t="s">
        <v>484</v>
      </c>
      <c r="M225" s="114"/>
      <c r="N225" s="114"/>
      <c r="O225" s="114"/>
    </row>
    <row r="226" ht="14.25" spans="1:15">
      <c r="A226" s="114"/>
      <c r="B226" s="114" t="s">
        <v>416</v>
      </c>
      <c r="C226" s="114" t="s">
        <v>388</v>
      </c>
      <c r="D226" s="114" t="s">
        <v>407</v>
      </c>
      <c r="E226" s="114" t="s">
        <v>489</v>
      </c>
      <c r="F226" s="114"/>
      <c r="G226" s="130" t="s">
        <v>490</v>
      </c>
      <c r="H226" s="50"/>
      <c r="I226" s="137" t="s">
        <v>491</v>
      </c>
      <c r="J226" s="139" t="s">
        <v>492</v>
      </c>
      <c r="K226" s="140" t="s">
        <v>493</v>
      </c>
      <c r="L226" s="141" t="s">
        <v>494</v>
      </c>
      <c r="M226" s="114"/>
      <c r="N226" s="114"/>
      <c r="O226" s="114"/>
    </row>
    <row r="227" ht="14.25" spans="1:15">
      <c r="A227" s="114"/>
      <c r="B227" s="114" t="s">
        <v>392</v>
      </c>
      <c r="C227" s="114" t="s">
        <v>489</v>
      </c>
      <c r="D227" s="114" t="s">
        <v>382</v>
      </c>
      <c r="E227" s="114" t="s">
        <v>420</v>
      </c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</row>
    <row r="228" ht="14.25" spans="1:5">
      <c r="A228" s="114"/>
      <c r="B228" s="114"/>
      <c r="C228" s="114" t="s">
        <v>495</v>
      </c>
      <c r="D228" s="114" t="s">
        <v>396</v>
      </c>
      <c r="E228" s="114" t="s">
        <v>382</v>
      </c>
    </row>
    <row r="229" ht="14.25" spans="1:5">
      <c r="A229" s="114"/>
      <c r="B229" s="114"/>
      <c r="C229" s="114" t="s">
        <v>496</v>
      </c>
      <c r="D229" s="114" t="s">
        <v>497</v>
      </c>
      <c r="E229" s="114" t="s">
        <v>498</v>
      </c>
    </row>
    <row r="230" ht="14.25" spans="1:5">
      <c r="A230" s="114"/>
      <c r="B230" s="114"/>
      <c r="C230" s="114" t="s">
        <v>499</v>
      </c>
      <c r="D230" s="114" t="s">
        <v>500</v>
      </c>
      <c r="E230" s="114" t="s">
        <v>501</v>
      </c>
    </row>
    <row r="231" ht="14.25" spans="1:5">
      <c r="A231" s="114"/>
      <c r="B231" s="114"/>
      <c r="C231" s="114" t="s">
        <v>502</v>
      </c>
      <c r="D231" s="114" t="s">
        <v>408</v>
      </c>
      <c r="E231" s="114" t="s">
        <v>170</v>
      </c>
    </row>
    <row r="232" ht="14.25" spans="1:5">
      <c r="A232" s="114"/>
      <c r="B232" s="114"/>
      <c r="C232" s="114" t="s">
        <v>503</v>
      </c>
      <c r="D232" s="114" t="s">
        <v>504</v>
      </c>
      <c r="E232" s="114" t="s">
        <v>505</v>
      </c>
    </row>
    <row r="233" ht="14.25" spans="1:5">
      <c r="A233" s="114"/>
      <c r="B233" s="114"/>
      <c r="C233" s="114" t="s">
        <v>506</v>
      </c>
      <c r="D233" s="114" t="s">
        <v>507</v>
      </c>
      <c r="E233" s="114" t="s">
        <v>508</v>
      </c>
    </row>
    <row r="234" ht="14.25" spans="1:5">
      <c r="A234" s="114"/>
      <c r="B234" s="114"/>
      <c r="C234" s="114" t="s">
        <v>495</v>
      </c>
      <c r="D234" s="114" t="s">
        <v>422</v>
      </c>
      <c r="E234" s="114" t="s">
        <v>509</v>
      </c>
    </row>
    <row r="235" ht="14.25" spans="1:5">
      <c r="A235" s="114"/>
      <c r="B235" s="114"/>
      <c r="C235" s="114" t="s">
        <v>496</v>
      </c>
      <c r="D235" s="114" t="s">
        <v>424</v>
      </c>
      <c r="E235" s="114" t="s">
        <v>510</v>
      </c>
    </row>
    <row r="236" ht="14.25" spans="1:5">
      <c r="A236" s="114"/>
      <c r="B236" s="114"/>
      <c r="C236" s="114" t="s">
        <v>499</v>
      </c>
      <c r="D236" s="114" t="s">
        <v>511</v>
      </c>
      <c r="E236" s="114"/>
    </row>
    <row r="237" ht="14.25" spans="1:5">
      <c r="A237" s="114"/>
      <c r="B237" s="114"/>
      <c r="C237" s="114" t="s">
        <v>502</v>
      </c>
      <c r="D237" s="114" t="s">
        <v>512</v>
      </c>
      <c r="E237" s="114"/>
    </row>
    <row r="238" ht="14.25" spans="1:5">
      <c r="A238" s="114"/>
      <c r="B238" s="114"/>
      <c r="C238" s="114"/>
      <c r="D238" s="114" t="s">
        <v>513</v>
      </c>
      <c r="E238" s="114"/>
    </row>
    <row r="239" ht="14.25" spans="1:5">
      <c r="A239" s="114"/>
      <c r="B239" s="114"/>
      <c r="C239" s="114"/>
      <c r="D239" s="114" t="s">
        <v>514</v>
      </c>
      <c r="E239" s="114"/>
    </row>
    <row r="240" ht="14.25" spans="1:5">
      <c r="A240" s="114"/>
      <c r="B240" s="114"/>
      <c r="C240" s="114"/>
      <c r="D240" s="114" t="s">
        <v>422</v>
      </c>
      <c r="E240" s="114"/>
    </row>
    <row r="241" ht="14.25" spans="1:5">
      <c r="A241" s="114"/>
      <c r="B241" s="114"/>
      <c r="C241" s="114"/>
      <c r="D241" s="114" t="s">
        <v>515</v>
      </c>
      <c r="E241" s="114"/>
    </row>
    <row r="242" ht="14.25" spans="1:5">
      <c r="A242" s="114"/>
      <c r="B242" s="114"/>
      <c r="C242" s="114"/>
      <c r="D242" s="114" t="s">
        <v>516</v>
      </c>
      <c r="E242" s="114"/>
    </row>
    <row r="243" ht="14.25" spans="1:5">
      <c r="A243" s="114"/>
      <c r="B243" s="114"/>
      <c r="C243" s="114"/>
      <c r="D243" s="114" t="s">
        <v>517</v>
      </c>
      <c r="E243" s="114"/>
    </row>
    <row r="244" ht="14.25" spans="1:5">
      <c r="A244" s="114"/>
      <c r="B244" s="114"/>
      <c r="C244" s="114"/>
      <c r="D244" s="114" t="s">
        <v>518</v>
      </c>
      <c r="E244" s="114"/>
    </row>
    <row r="245" ht="14.25" spans="1:5">
      <c r="A245" s="114"/>
      <c r="B245" s="114"/>
      <c r="C245" s="114"/>
      <c r="D245" s="114" t="s">
        <v>519</v>
      </c>
      <c r="E245" s="114"/>
    </row>
    <row r="246" ht="14.25" spans="1:5">
      <c r="A246" s="114"/>
      <c r="B246" s="114"/>
      <c r="C246" s="114"/>
      <c r="D246" s="114" t="s">
        <v>507</v>
      </c>
      <c r="E246" s="114"/>
    </row>
    <row r="247" ht="14.25" spans="1:5">
      <c r="A247" s="114"/>
      <c r="B247" s="114"/>
      <c r="C247" s="114"/>
      <c r="D247" s="114" t="s">
        <v>520</v>
      </c>
      <c r="E247" s="114"/>
    </row>
    <row r="248" ht="14.25" spans="1:5">
      <c r="A248" s="114"/>
      <c r="B248" s="114"/>
      <c r="C248" s="114"/>
      <c r="D248" s="114"/>
      <c r="E248" s="114"/>
    </row>
    <row r="249" ht="14.25" spans="1:5">
      <c r="A249" s="114" t="s">
        <v>521</v>
      </c>
      <c r="C249" s="114"/>
      <c r="D249" s="114"/>
      <c r="E249" s="114"/>
    </row>
    <row r="250" ht="13.1" spans="1:7">
      <c r="A250" t="s">
        <v>522</v>
      </c>
      <c r="G250" t="s">
        <v>523</v>
      </c>
    </row>
    <row r="251" ht="14.25" spans="1:12">
      <c r="A251" s="114" t="s">
        <v>179</v>
      </c>
      <c r="B251" s="121" t="s">
        <v>524</v>
      </c>
      <c r="C251" s="121" t="s">
        <v>179</v>
      </c>
      <c r="D251" s="122" t="s">
        <v>525</v>
      </c>
      <c r="G251" s="114" t="s">
        <v>179</v>
      </c>
      <c r="H251" s="121" t="s">
        <v>524</v>
      </c>
      <c r="I251" s="121" t="s">
        <v>179</v>
      </c>
      <c r="J251" s="122" t="s">
        <v>526</v>
      </c>
      <c r="K251" s="121"/>
      <c r="L251" s="122"/>
    </row>
    <row r="252" ht="14.25" spans="1:12">
      <c r="A252" s="121" t="s">
        <v>219</v>
      </c>
      <c r="B252" s="121">
        <v>80.54337</v>
      </c>
      <c r="C252" s="121" t="s">
        <v>221</v>
      </c>
      <c r="D252" s="123">
        <v>0</v>
      </c>
      <c r="G252" s="121" t="s">
        <v>219</v>
      </c>
      <c r="H252" s="121">
        <v>82.38328</v>
      </c>
      <c r="I252" s="121" t="s">
        <v>221</v>
      </c>
      <c r="J252" s="123">
        <v>0</v>
      </c>
      <c r="K252" s="121"/>
      <c r="L252" s="123"/>
    </row>
    <row r="253" ht="14.25" spans="1:12">
      <c r="A253" s="121" t="s">
        <v>221</v>
      </c>
      <c r="B253" s="121">
        <v>80.44996</v>
      </c>
      <c r="C253" s="121" t="s">
        <v>219</v>
      </c>
      <c r="D253" s="123">
        <v>0.093</v>
      </c>
      <c r="G253" s="121" t="s">
        <v>221</v>
      </c>
      <c r="H253" s="121">
        <v>82.32231</v>
      </c>
      <c r="I253" s="121" t="s">
        <v>219</v>
      </c>
      <c r="J253" s="123">
        <v>0.061</v>
      </c>
      <c r="K253" s="121"/>
      <c r="L253" s="123"/>
    </row>
    <row r="254" ht="14.25" spans="1:12">
      <c r="A254" s="121" t="s">
        <v>222</v>
      </c>
      <c r="B254" s="121">
        <v>80.57813</v>
      </c>
      <c r="C254" s="121" t="s">
        <v>222</v>
      </c>
      <c r="D254" s="123">
        <v>0.128</v>
      </c>
      <c r="G254" s="121" t="s">
        <v>222</v>
      </c>
      <c r="H254" s="121">
        <v>82.45225</v>
      </c>
      <c r="I254" s="121" t="s">
        <v>222</v>
      </c>
      <c r="J254" s="123">
        <v>0.13</v>
      </c>
      <c r="K254" s="121"/>
      <c r="L254" s="123"/>
    </row>
    <row r="255" ht="14.25" spans="1:12">
      <c r="A255" s="121" t="s">
        <v>224</v>
      </c>
      <c r="B255" s="121">
        <v>81.85402</v>
      </c>
      <c r="C255" s="121" t="s">
        <v>224</v>
      </c>
      <c r="D255" s="123">
        <v>1.404</v>
      </c>
      <c r="G255" s="121" t="s">
        <v>224</v>
      </c>
      <c r="H255" s="121">
        <v>83.74608</v>
      </c>
      <c r="I255" s="121" t="s">
        <v>224</v>
      </c>
      <c r="J255" s="123">
        <v>1.424</v>
      </c>
      <c r="K255" s="121"/>
      <c r="L255" s="123"/>
    </row>
    <row r="256" ht="14.25" spans="1:12">
      <c r="A256" s="121" t="s">
        <v>225</v>
      </c>
      <c r="B256" s="121">
        <v>82.08894</v>
      </c>
      <c r="C256" s="121" t="s">
        <v>225</v>
      </c>
      <c r="D256" s="123">
        <v>1.639</v>
      </c>
      <c r="G256" s="121" t="s">
        <v>225</v>
      </c>
      <c r="H256" s="121">
        <v>83.9854</v>
      </c>
      <c r="I256" s="121" t="s">
        <v>225</v>
      </c>
      <c r="J256" s="123">
        <v>1.663</v>
      </c>
      <c r="K256" s="121"/>
      <c r="L256" s="123"/>
    </row>
    <row r="257" ht="14.25" spans="1:12">
      <c r="A257" s="121" t="s">
        <v>36</v>
      </c>
      <c r="B257" s="121">
        <v>82.23128</v>
      </c>
      <c r="C257" s="121" t="s">
        <v>36</v>
      </c>
      <c r="D257" s="123">
        <v>1.781</v>
      </c>
      <c r="G257" s="121" t="s">
        <v>36</v>
      </c>
      <c r="H257" s="121">
        <v>84.12988</v>
      </c>
      <c r="I257" s="121" t="s">
        <v>36</v>
      </c>
      <c r="J257" s="123">
        <v>1.808</v>
      </c>
      <c r="K257" s="121"/>
      <c r="L257" s="123"/>
    </row>
    <row r="258" ht="14.25" spans="1:12">
      <c r="A258" s="121" t="s">
        <v>228</v>
      </c>
      <c r="B258" s="121">
        <v>82.61774</v>
      </c>
      <c r="C258" s="121" t="s">
        <v>228</v>
      </c>
      <c r="D258" s="123">
        <v>2.168</v>
      </c>
      <c r="G258" s="121" t="s">
        <v>228</v>
      </c>
      <c r="H258" s="121">
        <v>84.51601</v>
      </c>
      <c r="I258" s="121" t="s">
        <v>228</v>
      </c>
      <c r="J258" s="123">
        <v>2.194</v>
      </c>
      <c r="K258" s="121"/>
      <c r="L258" s="123"/>
    </row>
    <row r="259" ht="14.25" spans="1:12">
      <c r="A259" s="121" t="s">
        <v>231</v>
      </c>
      <c r="B259" s="121">
        <v>82.99805</v>
      </c>
      <c r="C259" s="121" t="s">
        <v>302</v>
      </c>
      <c r="D259" s="123">
        <v>2.366</v>
      </c>
      <c r="G259" s="121" t="s">
        <v>231</v>
      </c>
      <c r="H259" s="121">
        <v>84.89474</v>
      </c>
      <c r="I259" s="121" t="s">
        <v>302</v>
      </c>
      <c r="J259" s="123">
        <v>2.245</v>
      </c>
      <c r="K259" s="121"/>
      <c r="L259" s="123"/>
    </row>
    <row r="260" ht="14.25" spans="1:12">
      <c r="A260" s="121" t="s">
        <v>302</v>
      </c>
      <c r="B260" s="121">
        <v>82.81627</v>
      </c>
      <c r="C260" s="121" t="s">
        <v>231</v>
      </c>
      <c r="D260" s="123">
        <v>2.548</v>
      </c>
      <c r="G260" s="121" t="s">
        <v>302</v>
      </c>
      <c r="H260" s="121">
        <v>84.56755</v>
      </c>
      <c r="I260" s="121" t="s">
        <v>231</v>
      </c>
      <c r="J260" s="123">
        <v>2.572</v>
      </c>
      <c r="K260" s="121"/>
      <c r="L260" s="123"/>
    </row>
    <row r="261" ht="14.25" spans="1:12">
      <c r="A261" s="121" t="s">
        <v>234</v>
      </c>
      <c r="B261" s="121">
        <v>83.5749</v>
      </c>
      <c r="C261" s="121" t="s">
        <v>234</v>
      </c>
      <c r="D261" s="123">
        <v>3.125</v>
      </c>
      <c r="G261" s="121" t="s">
        <v>234</v>
      </c>
      <c r="H261" s="121">
        <v>85.47217</v>
      </c>
      <c r="I261" s="121" t="s">
        <v>234</v>
      </c>
      <c r="J261" s="123">
        <v>3.15</v>
      </c>
      <c r="K261" s="121"/>
      <c r="L261" s="123"/>
    </row>
    <row r="262" ht="14.25" spans="1:6">
      <c r="A262" s="121"/>
      <c r="B262" s="123"/>
      <c r="E262" s="121"/>
      <c r="F262" s="123"/>
    </row>
    <row r="263" ht="14.25" spans="1:6">
      <c r="A263" s="121"/>
      <c r="B263" s="123"/>
      <c r="E263" s="121"/>
      <c r="F263" s="123"/>
    </row>
    <row r="264" ht="14.25" spans="1:6">
      <c r="A264" s="121"/>
      <c r="B264" s="123"/>
      <c r="E264" s="121"/>
      <c r="F264" s="123"/>
    </row>
    <row r="265" ht="14.25" spans="1:6">
      <c r="A265" s="121"/>
      <c r="B265" s="123"/>
      <c r="E265" s="121"/>
      <c r="F265" s="123"/>
    </row>
    <row r="266" ht="14.25" spans="1:6">
      <c r="A266" s="121"/>
      <c r="B266" s="123"/>
      <c r="E266" s="121"/>
      <c r="F266" s="123"/>
    </row>
    <row r="267" ht="14.25" spans="1:6">
      <c r="A267" s="121"/>
      <c r="B267" s="123"/>
      <c r="E267" s="121"/>
      <c r="F267" s="123"/>
    </row>
    <row r="268" ht="14.25" spans="1:6">
      <c r="A268" s="121"/>
      <c r="B268" s="123"/>
      <c r="E268" s="121"/>
      <c r="F268" s="123"/>
    </row>
    <row r="269" ht="14.25" spans="1:6">
      <c r="A269" s="121"/>
      <c r="B269" s="123"/>
      <c r="E269" s="121"/>
      <c r="F269" s="123"/>
    </row>
    <row r="270" ht="14.25" spans="1:6">
      <c r="A270" s="121"/>
      <c r="B270" s="123"/>
      <c r="E270" s="121"/>
      <c r="F270" s="123"/>
    </row>
    <row r="271" ht="14.25" spans="1:6">
      <c r="A271" s="121"/>
      <c r="B271" s="123"/>
      <c r="E271" s="121"/>
      <c r="F271" s="123"/>
    </row>
    <row r="272" ht="14.25" spans="1:6">
      <c r="A272" s="121"/>
      <c r="B272" s="123"/>
      <c r="E272" s="121"/>
      <c r="F272" s="123"/>
    </row>
    <row r="273" ht="14.25" spans="1:6">
      <c r="A273" s="121"/>
      <c r="B273" s="123"/>
      <c r="E273" s="121"/>
      <c r="F273" s="123"/>
    </row>
    <row r="274" ht="14.25" spans="1:6">
      <c r="A274" s="121"/>
      <c r="B274" s="123"/>
      <c r="E274" s="121"/>
      <c r="F274" s="123"/>
    </row>
    <row r="275" ht="14.25" spans="1:6">
      <c r="A275" s="121"/>
      <c r="B275" s="123"/>
      <c r="E275" s="121"/>
      <c r="F275" s="123"/>
    </row>
    <row r="276" ht="14.25" spans="1:6">
      <c r="A276" s="121"/>
      <c r="B276" s="123"/>
      <c r="E276" s="121"/>
      <c r="F276" s="123"/>
    </row>
    <row r="277" ht="14.25" spans="1:6">
      <c r="A277" s="121"/>
      <c r="B277" s="123"/>
      <c r="E277" s="121"/>
      <c r="F277" s="123"/>
    </row>
    <row r="278" ht="14.25" spans="1:6">
      <c r="A278" s="121"/>
      <c r="B278" s="123"/>
      <c r="E278" s="121"/>
      <c r="F278" s="123"/>
    </row>
    <row r="279" ht="14.25" spans="1:6">
      <c r="A279" s="121"/>
      <c r="B279" s="123"/>
      <c r="E279" s="121"/>
      <c r="F279" s="123"/>
    </row>
    <row r="280" ht="14.25" spans="1:6">
      <c r="A280" s="121"/>
      <c r="B280" s="123"/>
      <c r="E280" s="121"/>
      <c r="F280" s="123"/>
    </row>
    <row r="281" ht="14.25" spans="1:6">
      <c r="A281" s="121"/>
      <c r="B281" s="123"/>
      <c r="E281" s="121"/>
      <c r="F281" s="123"/>
    </row>
  </sheetData>
  <mergeCells count="141">
    <mergeCell ref="H30:J30"/>
    <mergeCell ref="B42:C42"/>
    <mergeCell ref="D42:E42"/>
    <mergeCell ref="H42:J42"/>
    <mergeCell ref="M42:O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H101:J101"/>
    <mergeCell ref="B113:C113"/>
    <mergeCell ref="D113:E113"/>
    <mergeCell ref="H113:J113"/>
    <mergeCell ref="M113:O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H170:I170"/>
    <mergeCell ref="B182:C182"/>
    <mergeCell ref="D182:E182"/>
    <mergeCell ref="H182:J182"/>
    <mergeCell ref="M182:O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G204:L204"/>
    <mergeCell ref="G205:I205"/>
    <mergeCell ref="G226:H226"/>
    <mergeCell ref="A249:B249"/>
    <mergeCell ref="A250:D250"/>
    <mergeCell ref="G250:J25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伊莫拉"/>
  <dimension ref="A1:K71"/>
  <sheetViews>
    <sheetView workbookViewId="0">
      <selection activeCell="D30" sqref="D30"/>
    </sheetView>
  </sheetViews>
  <sheetFormatPr defaultColWidth="14" defaultRowHeight="18" customHeight="1"/>
  <sheetData>
    <row r="1" customHeight="1" spans="1:11">
      <c r="A1" s="57" t="s">
        <v>179</v>
      </c>
      <c r="B1" s="57" t="s">
        <v>527</v>
      </c>
      <c r="C1" s="57" t="s">
        <v>528</v>
      </c>
      <c r="D1" s="57" t="s">
        <v>529</v>
      </c>
      <c r="E1" s="57" t="s">
        <v>528</v>
      </c>
      <c r="F1" s="57" t="s">
        <v>530</v>
      </c>
      <c r="G1" s="57" t="s">
        <v>528</v>
      </c>
      <c r="H1" s="57" t="s">
        <v>128</v>
      </c>
      <c r="I1" s="57" t="s">
        <v>531</v>
      </c>
      <c r="J1" s="57" t="s">
        <v>528</v>
      </c>
      <c r="K1" s="57" t="s">
        <v>213</v>
      </c>
    </row>
    <row r="2" customHeight="1" spans="1:11">
      <c r="A2" s="58" t="s">
        <v>36</v>
      </c>
      <c r="B2" s="52">
        <v>93</v>
      </c>
      <c r="C2" s="81"/>
      <c r="D2" s="52">
        <v>92</v>
      </c>
      <c r="E2" s="86">
        <v>1.5</v>
      </c>
      <c r="F2" s="52">
        <v>97</v>
      </c>
      <c r="G2" s="87"/>
      <c r="H2" s="75">
        <f>($B$2+$C$2)*$B$15+($D$2+$E$2)*$C$15+($F$2+$G$2)*$D$15</f>
        <v>288.175</v>
      </c>
      <c r="I2" s="52">
        <v>97.75</v>
      </c>
      <c r="J2" s="90"/>
      <c r="K2">
        <f>$I$2+$J$2</f>
        <v>97.75</v>
      </c>
    </row>
    <row r="3" customHeight="1" spans="1:11">
      <c r="A3" s="60" t="s">
        <v>222</v>
      </c>
      <c r="B3" s="52">
        <v>99</v>
      </c>
      <c r="C3" s="81">
        <v>0.75</v>
      </c>
      <c r="D3" s="52">
        <v>94</v>
      </c>
      <c r="E3" s="86"/>
      <c r="F3" s="52">
        <v>101</v>
      </c>
      <c r="G3" s="87"/>
      <c r="H3" s="75">
        <f>($B$3+$C$3)*$B$15+($D$3+$E$3)*$C$15+($F$3+$G$3)*$D$15</f>
        <v>299.45</v>
      </c>
      <c r="I3" s="52">
        <v>97</v>
      </c>
      <c r="J3" s="90"/>
      <c r="K3">
        <f>$I$3+$J$3</f>
        <v>97</v>
      </c>
    </row>
    <row r="4" customHeight="1" spans="1:11">
      <c r="A4" s="61" t="s">
        <v>228</v>
      </c>
      <c r="B4" s="62">
        <v>90</v>
      </c>
      <c r="C4" s="81"/>
      <c r="D4" s="62">
        <v>90.75</v>
      </c>
      <c r="E4" s="86">
        <v>1.5</v>
      </c>
      <c r="F4" s="62">
        <v>99.5</v>
      </c>
      <c r="G4" s="87"/>
      <c r="H4" s="75">
        <f>($B$4+$C$4)*$B$15+($D$4+$E$4)*$C$15+($F$4+$G$4)*$D$15</f>
        <v>286.3625</v>
      </c>
      <c r="I4" s="62">
        <v>95</v>
      </c>
      <c r="J4" s="90"/>
      <c r="K4">
        <f>$I$4+$J$4</f>
        <v>95</v>
      </c>
    </row>
    <row r="5" customHeight="1" spans="1:11">
      <c r="A5" s="60" t="s">
        <v>221</v>
      </c>
      <c r="B5" s="52">
        <v>98</v>
      </c>
      <c r="C5" s="81">
        <v>0.75</v>
      </c>
      <c r="D5" s="52">
        <v>97</v>
      </c>
      <c r="E5" s="86"/>
      <c r="F5" s="52">
        <v>99.5</v>
      </c>
      <c r="G5" s="87"/>
      <c r="H5" s="75">
        <f>($B$5+$C$5)*$B$15+($D$5+$E$5)*$C$15+($F$5+$G$5)*$D$15</f>
        <v>300.1</v>
      </c>
      <c r="I5" s="52">
        <v>95</v>
      </c>
      <c r="J5" s="90"/>
      <c r="K5">
        <f>$I$5+$J$5</f>
        <v>95</v>
      </c>
    </row>
    <row r="6" customHeight="1" spans="1:11">
      <c r="A6" s="60" t="s">
        <v>231</v>
      </c>
      <c r="B6" s="52">
        <v>88</v>
      </c>
      <c r="C6" s="81"/>
      <c r="D6" s="52">
        <v>91</v>
      </c>
      <c r="E6" s="86"/>
      <c r="F6" s="52">
        <v>99.5</v>
      </c>
      <c r="G6" s="87"/>
      <c r="H6" s="75">
        <f>($B$6+$C$6)*$B$15+($D$6+$E$6)*$C$15+($F$6+$G$6)*$D$15</f>
        <v>283.05</v>
      </c>
      <c r="I6" s="52">
        <v>96</v>
      </c>
      <c r="J6" s="90">
        <v>1.5</v>
      </c>
      <c r="K6">
        <f>$I$6+$J$6</f>
        <v>97.5</v>
      </c>
    </row>
    <row r="7" customHeight="1" spans="1:11">
      <c r="A7" s="60" t="s">
        <v>219</v>
      </c>
      <c r="B7" s="52">
        <v>95</v>
      </c>
      <c r="C7" s="81"/>
      <c r="D7" s="52">
        <v>100</v>
      </c>
      <c r="E7" s="86">
        <v>0.75</v>
      </c>
      <c r="F7" s="52">
        <v>99</v>
      </c>
      <c r="G7" s="87"/>
      <c r="H7" s="75">
        <f>($B$7+$C$7)*$B$15+($D$7+$E$7)*$C$15+($F$7+$G$7)*$D$15</f>
        <v>299.7875</v>
      </c>
      <c r="I7" s="52">
        <v>96</v>
      </c>
      <c r="J7" s="90"/>
      <c r="K7">
        <f>$I$7+$J$7</f>
        <v>96</v>
      </c>
    </row>
    <row r="8" customHeight="1" spans="1:11">
      <c r="A8" s="60" t="s">
        <v>225</v>
      </c>
      <c r="B8" s="52">
        <v>93</v>
      </c>
      <c r="C8" s="81"/>
      <c r="D8" s="52">
        <v>90</v>
      </c>
      <c r="E8" s="86"/>
      <c r="F8" s="52">
        <v>101</v>
      </c>
      <c r="G8" s="87"/>
      <c r="H8" s="75">
        <f>($B$8+$C$8)*$B$15+($D$8+$E$8)*$C$15+($F$8+$G$8)*$D$15</f>
        <v>288.5</v>
      </c>
      <c r="I8" s="52">
        <v>97</v>
      </c>
      <c r="J8" s="90">
        <v>1.5</v>
      </c>
      <c r="K8">
        <f>$I$8+$J$8</f>
        <v>98.5</v>
      </c>
    </row>
    <row r="9" customHeight="1" spans="1:11">
      <c r="A9" s="60" t="s">
        <v>232</v>
      </c>
      <c r="B9" s="52">
        <v>91</v>
      </c>
      <c r="C9" s="81"/>
      <c r="D9" s="52">
        <v>87</v>
      </c>
      <c r="E9" s="86">
        <v>1.5</v>
      </c>
      <c r="F9" s="52">
        <v>101</v>
      </c>
      <c r="G9" s="87"/>
      <c r="H9" s="75">
        <f>($B$9+$C$9)*$B$15+($D$9+$E$9)*$C$15+($F$9+$G$9)*$D$15</f>
        <v>284.925</v>
      </c>
      <c r="I9" s="52">
        <v>96.5</v>
      </c>
      <c r="J9" s="90"/>
      <c r="K9">
        <f>$I$9+$J$9</f>
        <v>96.5</v>
      </c>
    </row>
    <row r="10" customHeight="1" spans="1:11">
      <c r="A10" s="60" t="s">
        <v>234</v>
      </c>
      <c r="B10" s="52">
        <v>88.25</v>
      </c>
      <c r="C10" s="81">
        <v>1.5</v>
      </c>
      <c r="D10" s="52">
        <v>86</v>
      </c>
      <c r="E10" s="86"/>
      <c r="F10" s="52">
        <v>100</v>
      </c>
      <c r="G10" s="87"/>
      <c r="H10" s="75">
        <f>($B$10+$C$10)*$B$15+($D$10+$E$10)*$C$15+($F$10+$G$10)*$D$15</f>
        <v>280.05</v>
      </c>
      <c r="I10" s="52">
        <v>95</v>
      </c>
      <c r="J10" s="90"/>
      <c r="K10">
        <f>$I$10+$J$10</f>
        <v>95</v>
      </c>
    </row>
    <row r="11" customHeight="1" spans="1:11">
      <c r="A11" s="60" t="s">
        <v>224</v>
      </c>
      <c r="B11" s="52">
        <v>94</v>
      </c>
      <c r="C11" s="81"/>
      <c r="D11" s="52">
        <v>92</v>
      </c>
      <c r="E11" s="86">
        <v>1.5</v>
      </c>
      <c r="F11" s="52">
        <v>99</v>
      </c>
      <c r="G11" s="87"/>
      <c r="H11" s="75">
        <f>($B$11+$C$11)*$B$15+($D$11+$E$11)*$C$15+($F$11+$G$11)*$D$15</f>
        <v>291.175</v>
      </c>
      <c r="I11" s="52">
        <v>96</v>
      </c>
      <c r="J11" s="90"/>
      <c r="K11">
        <f>$I$11+$J$11</f>
        <v>96</v>
      </c>
    </row>
    <row r="12" customHeight="1" spans="1:7">
      <c r="A12" s="57"/>
      <c r="B12" s="57"/>
      <c r="C12" s="57"/>
      <c r="D12" s="57"/>
      <c r="E12" s="57"/>
      <c r="F12" s="57"/>
      <c r="G12" s="57"/>
    </row>
    <row r="13" customHeight="1" spans="1:7">
      <c r="A13" s="57"/>
      <c r="B13" s="57"/>
      <c r="C13" s="57"/>
      <c r="D13" s="57"/>
      <c r="E13" s="57"/>
      <c r="F13" s="57"/>
      <c r="G13" s="57"/>
    </row>
    <row r="14" customHeight="1" spans="1:7">
      <c r="A14" s="55"/>
      <c r="B14" s="55" t="s">
        <v>145</v>
      </c>
      <c r="C14" s="55" t="s">
        <v>146</v>
      </c>
      <c r="D14" s="55" t="s">
        <v>147</v>
      </c>
      <c r="E14" s="55"/>
      <c r="F14" s="57"/>
      <c r="G14" s="57"/>
    </row>
    <row r="15" customHeight="1" spans="1:7">
      <c r="A15" s="55" t="s">
        <v>532</v>
      </c>
      <c r="B15" s="44">
        <v>1</v>
      </c>
      <c r="C15" s="44">
        <v>1.05</v>
      </c>
      <c r="D15" s="44">
        <v>1</v>
      </c>
      <c r="E15" s="55"/>
      <c r="F15" s="57"/>
      <c r="G15" s="57"/>
    </row>
    <row r="16" customHeight="1" spans="1:7">
      <c r="A16" s="57"/>
      <c r="B16" s="57"/>
      <c r="C16" s="57"/>
      <c r="D16" s="57"/>
      <c r="E16" s="57"/>
      <c r="F16" s="57"/>
      <c r="G16" s="57"/>
    </row>
    <row r="17" customHeight="1" spans="1:9">
      <c r="A17" s="63" t="s">
        <v>179</v>
      </c>
      <c r="B17" s="63" t="s">
        <v>275</v>
      </c>
      <c r="C17" s="63" t="s">
        <v>276</v>
      </c>
      <c r="D17" s="63" t="s">
        <v>277</v>
      </c>
      <c r="E17" s="63" t="s">
        <v>278</v>
      </c>
      <c r="F17" s="63" t="s">
        <v>279</v>
      </c>
      <c r="G17" s="63" t="s">
        <v>280</v>
      </c>
      <c r="H17" s="63" t="s">
        <v>533</v>
      </c>
      <c r="I17" s="63" t="s">
        <v>534</v>
      </c>
    </row>
    <row r="18" customHeight="1" spans="1:9">
      <c r="A18" s="66" t="s">
        <v>36</v>
      </c>
      <c r="B18" s="63">
        <v>1</v>
      </c>
      <c r="C18" s="82" t="s">
        <v>211</v>
      </c>
      <c r="D18" s="82">
        <v>6</v>
      </c>
      <c r="E18" s="82" t="s">
        <v>535</v>
      </c>
      <c r="F18" s="82">
        <v>9</v>
      </c>
      <c r="G18" s="82">
        <v>0.75</v>
      </c>
      <c r="H18" s="63">
        <v>2</v>
      </c>
      <c r="I18" s="82">
        <f t="shared" ref="I18:I23" si="0">$G$18*$H18</f>
        <v>1.5</v>
      </c>
    </row>
    <row r="19" customHeight="1" spans="1:9">
      <c r="A19" s="64" t="s">
        <v>222</v>
      </c>
      <c r="B19" s="63">
        <v>2</v>
      </c>
      <c r="C19" s="83" t="s">
        <v>210</v>
      </c>
      <c r="D19" s="83">
        <v>1</v>
      </c>
      <c r="E19" s="83" t="s">
        <v>536</v>
      </c>
      <c r="F19" s="83">
        <v>3</v>
      </c>
      <c r="G19" s="83">
        <v>0.25</v>
      </c>
      <c r="H19" s="88">
        <v>1</v>
      </c>
      <c r="I19" s="83">
        <f t="shared" si="0"/>
        <v>0.75</v>
      </c>
    </row>
    <row r="20" customHeight="1" spans="1:9">
      <c r="A20" s="65" t="s">
        <v>228</v>
      </c>
      <c r="B20" s="63">
        <v>1</v>
      </c>
      <c r="C20" s="82" t="s">
        <v>211</v>
      </c>
      <c r="D20" s="82">
        <v>2</v>
      </c>
      <c r="E20" s="82" t="s">
        <v>537</v>
      </c>
      <c r="F20" s="82">
        <v>8</v>
      </c>
      <c r="G20" s="82">
        <v>0.75</v>
      </c>
      <c r="H20" s="63">
        <v>2</v>
      </c>
      <c r="I20" s="82">
        <f t="shared" si="0"/>
        <v>1.5</v>
      </c>
    </row>
    <row r="21" customHeight="1" spans="1:9">
      <c r="A21" s="64" t="s">
        <v>221</v>
      </c>
      <c r="B21" s="63">
        <v>2</v>
      </c>
      <c r="C21" s="83" t="s">
        <v>210</v>
      </c>
      <c r="D21" s="83">
        <v>5</v>
      </c>
      <c r="E21" s="83" t="s">
        <v>538</v>
      </c>
      <c r="F21" s="83">
        <v>8</v>
      </c>
      <c r="G21" s="83">
        <v>0.75</v>
      </c>
      <c r="H21" s="88">
        <v>1</v>
      </c>
      <c r="I21" s="83">
        <f t="shared" si="0"/>
        <v>0.75</v>
      </c>
    </row>
    <row r="22" customHeight="1" spans="1:11">
      <c r="A22" s="66" t="s">
        <v>231</v>
      </c>
      <c r="B22" s="63">
        <v>4</v>
      </c>
      <c r="C22" s="84" t="s">
        <v>213</v>
      </c>
      <c r="D22" s="84" t="s">
        <v>259</v>
      </c>
      <c r="E22" s="84" t="s">
        <v>259</v>
      </c>
      <c r="F22" s="84">
        <v>9</v>
      </c>
      <c r="G22" s="84">
        <v>0.75</v>
      </c>
      <c r="H22" s="63">
        <v>2</v>
      </c>
      <c r="I22" s="84">
        <f t="shared" si="0"/>
        <v>1.5</v>
      </c>
      <c r="J22" s="57"/>
      <c r="K22" s="57"/>
    </row>
    <row r="23" customHeight="1" spans="1:11">
      <c r="A23" s="64" t="s">
        <v>219</v>
      </c>
      <c r="B23" s="63">
        <v>1</v>
      </c>
      <c r="C23" s="82" t="s">
        <v>211</v>
      </c>
      <c r="D23" s="82">
        <v>7</v>
      </c>
      <c r="E23" s="82" t="s">
        <v>537</v>
      </c>
      <c r="F23" s="82">
        <v>8</v>
      </c>
      <c r="G23" s="82">
        <v>0.75</v>
      </c>
      <c r="H23" s="88">
        <v>1</v>
      </c>
      <c r="I23" s="82">
        <f t="shared" si="0"/>
        <v>0.75</v>
      </c>
      <c r="J23" s="55"/>
      <c r="K23" s="55"/>
    </row>
    <row r="24" customHeight="1" spans="1:11">
      <c r="A24" s="66" t="s">
        <v>225</v>
      </c>
      <c r="B24" s="63">
        <v>4</v>
      </c>
      <c r="C24" s="84" t="s">
        <v>213</v>
      </c>
      <c r="D24" s="84" t="s">
        <v>259</v>
      </c>
      <c r="E24" s="84" t="s">
        <v>259</v>
      </c>
      <c r="F24" s="84">
        <v>3</v>
      </c>
      <c r="G24" s="84">
        <v>0.25</v>
      </c>
      <c r="H24" s="63">
        <v>2</v>
      </c>
      <c r="I24" s="84">
        <f>$G$24*$H24</f>
        <v>0.5</v>
      </c>
      <c r="J24" s="55"/>
      <c r="K24" s="55"/>
    </row>
    <row r="25" customHeight="1" spans="1:11">
      <c r="A25" s="66" t="s">
        <v>232</v>
      </c>
      <c r="B25" s="63">
        <v>1</v>
      </c>
      <c r="C25" s="82" t="s">
        <v>211</v>
      </c>
      <c r="D25" s="82">
        <v>8</v>
      </c>
      <c r="E25" s="82" t="s">
        <v>539</v>
      </c>
      <c r="F25" s="82">
        <v>9</v>
      </c>
      <c r="G25" s="82">
        <v>0.75</v>
      </c>
      <c r="H25" s="63">
        <v>2</v>
      </c>
      <c r="I25" s="82">
        <f>$G$18*$H25</f>
        <v>1.5</v>
      </c>
      <c r="J25" s="55"/>
      <c r="K25" s="55"/>
    </row>
    <row r="26" customHeight="1" spans="1:11">
      <c r="A26" s="66" t="s">
        <v>234</v>
      </c>
      <c r="B26" s="63">
        <v>2</v>
      </c>
      <c r="C26" s="83" t="s">
        <v>210</v>
      </c>
      <c r="D26" s="83">
        <v>2</v>
      </c>
      <c r="E26" s="83" t="s">
        <v>538</v>
      </c>
      <c r="F26" s="83">
        <v>3</v>
      </c>
      <c r="G26" s="83">
        <v>0.25</v>
      </c>
      <c r="H26" s="63">
        <v>2</v>
      </c>
      <c r="I26" s="83">
        <f>$G$18*$H26</f>
        <v>1.5</v>
      </c>
      <c r="J26" s="55"/>
      <c r="K26" s="55"/>
    </row>
    <row r="27" customHeight="1" spans="1:11">
      <c r="A27" s="66" t="s">
        <v>224</v>
      </c>
      <c r="B27" s="63">
        <v>1</v>
      </c>
      <c r="C27" s="82" t="s">
        <v>211</v>
      </c>
      <c r="D27" s="82">
        <v>7</v>
      </c>
      <c r="E27" s="82" t="s">
        <v>537</v>
      </c>
      <c r="F27" s="82">
        <v>10</v>
      </c>
      <c r="G27" s="82">
        <v>1</v>
      </c>
      <c r="H27" s="63">
        <v>2</v>
      </c>
      <c r="I27" s="82">
        <f>$G$18*$H27</f>
        <v>1.5</v>
      </c>
      <c r="J27" s="55"/>
      <c r="K27" s="55"/>
    </row>
    <row r="28" customHeight="1" spans="1:11">
      <c r="A28" s="57"/>
      <c r="B28" s="57"/>
      <c r="C28" s="57"/>
      <c r="D28" s="57"/>
      <c r="E28" s="57"/>
      <c r="F28" s="57"/>
      <c r="G28" s="57"/>
      <c r="H28" s="55"/>
      <c r="I28" s="55"/>
      <c r="J28" s="55"/>
      <c r="K28" s="55"/>
    </row>
    <row r="29" customHeight="1" spans="1:11">
      <c r="A29" s="57" t="s">
        <v>540</v>
      </c>
      <c r="B29" s="57" t="s">
        <v>179</v>
      </c>
      <c r="C29" s="52" t="s">
        <v>3</v>
      </c>
      <c r="D29" s="52" t="s">
        <v>128</v>
      </c>
      <c r="E29" s="52" t="s">
        <v>130</v>
      </c>
      <c r="F29" s="57"/>
      <c r="G29" s="57"/>
      <c r="H29" s="55"/>
      <c r="I29" s="55"/>
      <c r="J29" s="55"/>
      <c r="K29" s="55"/>
    </row>
    <row r="30" customHeight="1" spans="1:11">
      <c r="A30" s="57" t="s">
        <v>541</v>
      </c>
      <c r="B30" s="57" t="s">
        <v>221</v>
      </c>
      <c r="C30" s="52">
        <v>100.4</v>
      </c>
      <c r="D30" s="71">
        <f>$H$5</f>
        <v>300.1</v>
      </c>
      <c r="E30" s="72">
        <f t="shared" ref="E30:E49" si="1">C30*D30/100</f>
        <v>301.3004</v>
      </c>
      <c r="F30" s="57"/>
      <c r="G30" s="57"/>
      <c r="H30" s="55"/>
      <c r="I30" s="55"/>
      <c r="J30" s="55"/>
      <c r="K30" s="55"/>
    </row>
    <row r="31" customHeight="1" spans="1:11">
      <c r="A31" s="57" t="s">
        <v>542</v>
      </c>
      <c r="B31" s="57" t="s">
        <v>219</v>
      </c>
      <c r="C31" s="52">
        <v>100.5</v>
      </c>
      <c r="D31" s="71">
        <f>$H$7</f>
        <v>299.7875</v>
      </c>
      <c r="E31" s="72">
        <f t="shared" si="1"/>
        <v>301.2864375</v>
      </c>
      <c r="F31" s="57"/>
      <c r="G31" s="57"/>
      <c r="H31" s="55"/>
      <c r="I31" s="55"/>
      <c r="J31" s="55"/>
      <c r="K31" s="55"/>
    </row>
    <row r="32" customHeight="1" spans="1:11">
      <c r="A32" s="57" t="s">
        <v>543</v>
      </c>
      <c r="B32" s="57" t="s">
        <v>222</v>
      </c>
      <c r="C32" s="52">
        <v>100.4</v>
      </c>
      <c r="D32" s="71">
        <f>$H$3</f>
        <v>299.45</v>
      </c>
      <c r="E32" s="72">
        <f t="shared" si="1"/>
        <v>300.6478</v>
      </c>
      <c r="F32" s="57"/>
      <c r="G32" s="57"/>
      <c r="H32" s="55"/>
      <c r="I32" s="55"/>
      <c r="J32" s="55"/>
      <c r="K32" s="55"/>
    </row>
    <row r="33" customHeight="1" spans="1:11">
      <c r="A33" s="57" t="s">
        <v>544</v>
      </c>
      <c r="B33" s="57" t="s">
        <v>221</v>
      </c>
      <c r="C33" s="52">
        <v>99.9</v>
      </c>
      <c r="D33" s="71">
        <f>$H$5</f>
        <v>300.1</v>
      </c>
      <c r="E33" s="72">
        <f t="shared" si="1"/>
        <v>299.7999</v>
      </c>
      <c r="F33" s="57"/>
      <c r="G33" s="57"/>
      <c r="H33" s="55"/>
      <c r="I33" s="55"/>
      <c r="J33" s="55"/>
      <c r="K33" s="55"/>
    </row>
    <row r="34" customHeight="1" spans="1:11">
      <c r="A34" s="57" t="s">
        <v>545</v>
      </c>
      <c r="B34" s="57" t="s">
        <v>219</v>
      </c>
      <c r="C34" s="52">
        <v>99.9</v>
      </c>
      <c r="D34" s="85">
        <f>$H$7</f>
        <v>299.7875</v>
      </c>
      <c r="E34" s="72">
        <f t="shared" si="1"/>
        <v>299.4877125</v>
      </c>
      <c r="F34" s="57"/>
      <c r="G34" s="57"/>
      <c r="H34" s="55"/>
      <c r="I34" s="55"/>
      <c r="J34" s="55"/>
      <c r="K34" s="55"/>
    </row>
    <row r="35" customHeight="1" spans="1:11">
      <c r="A35" s="57" t="s">
        <v>546</v>
      </c>
      <c r="B35" s="57" t="s">
        <v>222</v>
      </c>
      <c r="C35" s="52">
        <v>99.95</v>
      </c>
      <c r="D35" s="71">
        <f>$H$3</f>
        <v>299.45</v>
      </c>
      <c r="E35" s="72">
        <f t="shared" si="1"/>
        <v>299.300275</v>
      </c>
      <c r="F35" s="57"/>
      <c r="G35" s="57"/>
      <c r="H35" s="55"/>
      <c r="I35" s="55"/>
      <c r="J35" s="55"/>
      <c r="K35" s="55"/>
    </row>
    <row r="36" customHeight="1" spans="1:11">
      <c r="A36" s="57" t="s">
        <v>547</v>
      </c>
      <c r="B36" s="57" t="s">
        <v>224</v>
      </c>
      <c r="C36" s="52">
        <v>100.1</v>
      </c>
      <c r="D36" s="71">
        <f>$H$11</f>
        <v>291.175</v>
      </c>
      <c r="E36" s="72">
        <f t="shared" si="1"/>
        <v>291.466175</v>
      </c>
      <c r="F36" s="57"/>
      <c r="G36" s="57"/>
      <c r="H36" s="55"/>
      <c r="I36" s="55"/>
      <c r="J36" s="55"/>
      <c r="K36" s="55"/>
    </row>
    <row r="37" customHeight="1" spans="1:11">
      <c r="A37" s="57" t="s">
        <v>548</v>
      </c>
      <c r="B37" s="57" t="s">
        <v>224</v>
      </c>
      <c r="C37" s="52">
        <v>99.8</v>
      </c>
      <c r="D37" s="71">
        <f>$H$11</f>
        <v>291.175</v>
      </c>
      <c r="E37" s="72">
        <f t="shared" si="1"/>
        <v>290.59265</v>
      </c>
      <c r="F37" s="57"/>
      <c r="G37" s="57"/>
      <c r="H37" s="55"/>
      <c r="I37" s="55"/>
      <c r="J37" s="55"/>
      <c r="K37" s="55"/>
    </row>
    <row r="38" customHeight="1" spans="1:11">
      <c r="A38" s="57" t="s">
        <v>549</v>
      </c>
      <c r="B38" s="57" t="s">
        <v>36</v>
      </c>
      <c r="C38" s="52">
        <v>100.5</v>
      </c>
      <c r="D38" s="71">
        <f>$H$2</f>
        <v>288.175</v>
      </c>
      <c r="E38" s="72">
        <f t="shared" si="1"/>
        <v>289.615875</v>
      </c>
      <c r="F38" s="57"/>
      <c r="G38" s="57"/>
      <c r="H38" s="55"/>
      <c r="I38" s="55"/>
      <c r="J38" s="55"/>
      <c r="K38" s="55"/>
    </row>
    <row r="39" customHeight="1" spans="1:11">
      <c r="A39" s="57" t="s">
        <v>311</v>
      </c>
      <c r="B39" s="57" t="s">
        <v>225</v>
      </c>
      <c r="C39" s="52">
        <v>100.3</v>
      </c>
      <c r="D39" s="71">
        <f>$H$8</f>
        <v>288.5</v>
      </c>
      <c r="E39" s="72">
        <f t="shared" si="1"/>
        <v>289.3655</v>
      </c>
      <c r="F39" s="57"/>
      <c r="G39" s="57"/>
      <c r="H39" s="55"/>
      <c r="I39" s="55"/>
      <c r="J39" s="55"/>
      <c r="K39" s="55"/>
    </row>
    <row r="40" customHeight="1" spans="1:11">
      <c r="A40" s="57" t="s">
        <v>550</v>
      </c>
      <c r="B40" s="57" t="s">
        <v>36</v>
      </c>
      <c r="C40" s="52">
        <v>99.85</v>
      </c>
      <c r="D40" s="71">
        <f>$H$2</f>
        <v>288.175</v>
      </c>
      <c r="E40" s="72">
        <f t="shared" si="1"/>
        <v>287.7427375</v>
      </c>
      <c r="F40" s="57"/>
      <c r="G40" s="57"/>
      <c r="H40" s="55"/>
      <c r="I40" s="55"/>
      <c r="J40" s="55"/>
      <c r="K40" s="55"/>
    </row>
    <row r="41" customHeight="1" spans="1:11">
      <c r="A41" s="57" t="s">
        <v>551</v>
      </c>
      <c r="B41" s="57" t="s">
        <v>225</v>
      </c>
      <c r="C41" s="52">
        <v>99.65</v>
      </c>
      <c r="D41" s="71">
        <f>$H$8</f>
        <v>288.5</v>
      </c>
      <c r="E41" s="72">
        <f t="shared" si="1"/>
        <v>287.49025</v>
      </c>
      <c r="F41" s="57"/>
      <c r="G41" s="57"/>
      <c r="H41" s="55"/>
      <c r="I41" s="55"/>
      <c r="J41" s="55"/>
      <c r="K41" s="55"/>
    </row>
    <row r="42" customHeight="1" spans="1:11">
      <c r="A42" s="57" t="s">
        <v>552</v>
      </c>
      <c r="B42" s="57" t="s">
        <v>228</v>
      </c>
      <c r="C42" s="52">
        <v>100.2</v>
      </c>
      <c r="D42" s="71">
        <f>$H$4</f>
        <v>286.3625</v>
      </c>
      <c r="E42" s="72">
        <f t="shared" si="1"/>
        <v>286.935225</v>
      </c>
      <c r="F42" s="57"/>
      <c r="G42" s="57"/>
      <c r="H42" s="55"/>
      <c r="I42" s="55"/>
      <c r="J42" s="55"/>
      <c r="K42" s="55"/>
    </row>
    <row r="43" customHeight="1" spans="1:5">
      <c r="A43" s="57" t="s">
        <v>553</v>
      </c>
      <c r="B43" s="57" t="s">
        <v>228</v>
      </c>
      <c r="C43" s="52">
        <v>99.6</v>
      </c>
      <c r="D43" s="71">
        <f>$H$4</f>
        <v>286.3625</v>
      </c>
      <c r="E43" s="72">
        <f t="shared" si="1"/>
        <v>285.21705</v>
      </c>
    </row>
    <row r="44" customHeight="1" spans="1:5">
      <c r="A44" s="57" t="s">
        <v>554</v>
      </c>
      <c r="B44" s="57" t="s">
        <v>232</v>
      </c>
      <c r="C44" s="52">
        <v>100.1</v>
      </c>
      <c r="D44" s="71">
        <f>$H$9</f>
        <v>284.925</v>
      </c>
      <c r="E44" s="72">
        <f t="shared" si="1"/>
        <v>285.209925</v>
      </c>
    </row>
    <row r="45" customHeight="1" spans="1:5">
      <c r="A45" s="57" t="s">
        <v>66</v>
      </c>
      <c r="B45" s="57" t="s">
        <v>232</v>
      </c>
      <c r="C45" s="52">
        <v>99.85</v>
      </c>
      <c r="D45" s="71">
        <f>$H$9</f>
        <v>284.925</v>
      </c>
      <c r="E45" s="72">
        <f t="shared" si="1"/>
        <v>284.4976125</v>
      </c>
    </row>
    <row r="46" customHeight="1" spans="1:5">
      <c r="A46" s="57" t="s">
        <v>555</v>
      </c>
      <c r="B46" s="57" t="s">
        <v>231</v>
      </c>
      <c r="C46" s="52">
        <v>100.1</v>
      </c>
      <c r="D46" s="71">
        <f>$H$6</f>
        <v>283.05</v>
      </c>
      <c r="E46" s="72">
        <f t="shared" si="1"/>
        <v>283.33305</v>
      </c>
    </row>
    <row r="47" customHeight="1" spans="1:5">
      <c r="A47" s="57" t="s">
        <v>177</v>
      </c>
      <c r="B47" s="57" t="s">
        <v>231</v>
      </c>
      <c r="C47" s="52">
        <v>99.65</v>
      </c>
      <c r="D47" s="71">
        <f>$H$6</f>
        <v>283.05</v>
      </c>
      <c r="E47" s="72">
        <f t="shared" si="1"/>
        <v>282.059325</v>
      </c>
    </row>
    <row r="48" customHeight="1" spans="1:5">
      <c r="A48" s="57" t="s">
        <v>556</v>
      </c>
      <c r="B48" s="57" t="s">
        <v>234</v>
      </c>
      <c r="C48" s="52">
        <v>100.1</v>
      </c>
      <c r="D48" s="71">
        <f>$H$10</f>
        <v>280.05</v>
      </c>
      <c r="E48" s="72">
        <f t="shared" si="1"/>
        <v>280.33005</v>
      </c>
    </row>
    <row r="49" customHeight="1" spans="1:5">
      <c r="A49" s="57" t="s">
        <v>557</v>
      </c>
      <c r="B49" s="57" t="s">
        <v>234</v>
      </c>
      <c r="C49" s="52">
        <v>99.6</v>
      </c>
      <c r="D49" s="71">
        <f>$H$10</f>
        <v>280.05</v>
      </c>
      <c r="E49" s="72">
        <f t="shared" si="1"/>
        <v>278.9298</v>
      </c>
    </row>
    <row r="51" customHeight="1" spans="1:6">
      <c r="A51" s="57" t="s">
        <v>540</v>
      </c>
      <c r="B51" s="57" t="s">
        <v>179</v>
      </c>
      <c r="C51" s="52" t="s">
        <v>3</v>
      </c>
      <c r="D51" t="s">
        <v>377</v>
      </c>
      <c r="E51" t="s">
        <v>558</v>
      </c>
      <c r="F51" t="s">
        <v>559</v>
      </c>
    </row>
    <row r="52" customHeight="1" spans="1:6">
      <c r="A52" s="57" t="s">
        <v>541</v>
      </c>
      <c r="B52" s="57" t="s">
        <v>221</v>
      </c>
      <c r="C52" s="52">
        <v>100.4</v>
      </c>
      <c r="D52" t="s">
        <v>259</v>
      </c>
      <c r="E52" s="89">
        <v>0</v>
      </c>
      <c r="F52">
        <f t="shared" ref="F52:F71" si="2">C52+E52</f>
        <v>100.4</v>
      </c>
    </row>
    <row r="53" customHeight="1" spans="1:6">
      <c r="A53" s="57" t="s">
        <v>542</v>
      </c>
      <c r="B53" s="57" t="s">
        <v>219</v>
      </c>
      <c r="C53" s="52">
        <v>100.5</v>
      </c>
      <c r="D53" t="s">
        <v>259</v>
      </c>
      <c r="E53" s="89">
        <v>0</v>
      </c>
      <c r="F53">
        <f t="shared" si="2"/>
        <v>100.5</v>
      </c>
    </row>
    <row r="54" customHeight="1" spans="1:6">
      <c r="A54" s="57" t="s">
        <v>543</v>
      </c>
      <c r="B54" s="57" t="s">
        <v>222</v>
      </c>
      <c r="C54" s="52">
        <v>100.4</v>
      </c>
      <c r="D54" t="s">
        <v>259</v>
      </c>
      <c r="E54" s="89">
        <v>0</v>
      </c>
      <c r="F54">
        <f t="shared" si="2"/>
        <v>100.4</v>
      </c>
    </row>
    <row r="55" customHeight="1" spans="1:6">
      <c r="A55" s="57" t="s">
        <v>544</v>
      </c>
      <c r="B55" s="57" t="s">
        <v>221</v>
      </c>
      <c r="C55" s="52">
        <v>99.8</v>
      </c>
      <c r="D55">
        <v>12</v>
      </c>
      <c r="E55" s="89">
        <v>0.1</v>
      </c>
      <c r="F55">
        <f t="shared" si="2"/>
        <v>99.9</v>
      </c>
    </row>
    <row r="56" customHeight="1" spans="1:6">
      <c r="A56" s="57" t="s">
        <v>545</v>
      </c>
      <c r="B56" s="57" t="s">
        <v>219</v>
      </c>
      <c r="C56" s="52">
        <v>99.8</v>
      </c>
      <c r="D56">
        <v>6</v>
      </c>
      <c r="E56" s="89">
        <v>0.1</v>
      </c>
      <c r="F56">
        <f t="shared" si="2"/>
        <v>99.9</v>
      </c>
    </row>
    <row r="57" customHeight="1" spans="1:6">
      <c r="A57" s="57" t="s">
        <v>546</v>
      </c>
      <c r="B57" s="57" t="s">
        <v>222</v>
      </c>
      <c r="C57" s="52">
        <v>99.9</v>
      </c>
      <c r="D57">
        <v>4</v>
      </c>
      <c r="E57" s="89">
        <v>0.05</v>
      </c>
      <c r="F57">
        <f t="shared" si="2"/>
        <v>99.95</v>
      </c>
    </row>
    <row r="58" customHeight="1" spans="1:6">
      <c r="A58" s="57" t="s">
        <v>547</v>
      </c>
      <c r="B58" s="57" t="s">
        <v>224</v>
      </c>
      <c r="C58" s="52">
        <v>100.1</v>
      </c>
      <c r="D58" t="s">
        <v>259</v>
      </c>
      <c r="E58" s="89">
        <v>0</v>
      </c>
      <c r="F58">
        <f t="shared" si="2"/>
        <v>100.1</v>
      </c>
    </row>
    <row r="59" customHeight="1" spans="1:6">
      <c r="A59" s="57" t="s">
        <v>548</v>
      </c>
      <c r="B59" s="57" t="s">
        <v>224</v>
      </c>
      <c r="C59" s="52">
        <v>99.75</v>
      </c>
      <c r="D59">
        <v>3</v>
      </c>
      <c r="E59" s="89">
        <v>0.05</v>
      </c>
      <c r="F59">
        <f t="shared" si="2"/>
        <v>99.8</v>
      </c>
    </row>
    <row r="60" customHeight="1" spans="1:6">
      <c r="A60" s="57" t="s">
        <v>549</v>
      </c>
      <c r="B60" s="57" t="s">
        <v>36</v>
      </c>
      <c r="C60" s="52">
        <v>100.5</v>
      </c>
      <c r="D60" t="s">
        <v>259</v>
      </c>
      <c r="E60" s="89">
        <v>0</v>
      </c>
      <c r="F60">
        <f t="shared" si="2"/>
        <v>100.5</v>
      </c>
    </row>
    <row r="61" customHeight="1" spans="1:6">
      <c r="A61" s="57" t="s">
        <v>311</v>
      </c>
      <c r="B61" s="57" t="s">
        <v>225</v>
      </c>
      <c r="C61" s="52">
        <v>100.3</v>
      </c>
      <c r="D61" t="s">
        <v>259</v>
      </c>
      <c r="E61" s="89">
        <v>0</v>
      </c>
      <c r="F61">
        <f t="shared" si="2"/>
        <v>100.3</v>
      </c>
    </row>
    <row r="62" customHeight="1" spans="1:6">
      <c r="A62" s="57" t="s">
        <v>551</v>
      </c>
      <c r="B62" s="57" t="s">
        <v>225</v>
      </c>
      <c r="C62" s="52">
        <v>99.6</v>
      </c>
      <c r="D62">
        <v>7</v>
      </c>
      <c r="E62" s="89">
        <v>0.05</v>
      </c>
      <c r="F62">
        <f t="shared" si="2"/>
        <v>99.65</v>
      </c>
    </row>
    <row r="63" customHeight="1" spans="1:6">
      <c r="A63" s="57" t="s">
        <v>550</v>
      </c>
      <c r="B63" s="57" t="s">
        <v>36</v>
      </c>
      <c r="C63" s="52">
        <v>99.7</v>
      </c>
      <c r="D63">
        <v>18</v>
      </c>
      <c r="E63" s="89">
        <v>0.15</v>
      </c>
      <c r="F63">
        <f t="shared" si="2"/>
        <v>99.85</v>
      </c>
    </row>
    <row r="64" customHeight="1" spans="1:6">
      <c r="A64" s="57" t="s">
        <v>552</v>
      </c>
      <c r="B64" s="57" t="s">
        <v>228</v>
      </c>
      <c r="C64" s="52">
        <v>100.2</v>
      </c>
      <c r="D64" t="s">
        <v>259</v>
      </c>
      <c r="E64" s="89">
        <v>0</v>
      </c>
      <c r="F64">
        <f t="shared" si="2"/>
        <v>100.2</v>
      </c>
    </row>
    <row r="65" customHeight="1" spans="1:6">
      <c r="A65" s="57" t="s">
        <v>554</v>
      </c>
      <c r="B65" s="57" t="s">
        <v>232</v>
      </c>
      <c r="C65" s="52">
        <v>100.1</v>
      </c>
      <c r="D65" t="s">
        <v>259</v>
      </c>
      <c r="E65" s="89">
        <v>0</v>
      </c>
      <c r="F65">
        <f t="shared" si="2"/>
        <v>100.1</v>
      </c>
    </row>
    <row r="66" customHeight="1" spans="1:6">
      <c r="A66" s="57" t="s">
        <v>553</v>
      </c>
      <c r="B66" s="57" t="s">
        <v>228</v>
      </c>
      <c r="C66" s="52">
        <v>99.5</v>
      </c>
      <c r="D66">
        <v>8</v>
      </c>
      <c r="E66" s="89">
        <v>0.1</v>
      </c>
      <c r="F66">
        <f t="shared" si="2"/>
        <v>99.6</v>
      </c>
    </row>
    <row r="67" customHeight="1" spans="1:6">
      <c r="A67" s="57" t="s">
        <v>66</v>
      </c>
      <c r="B67" s="57" t="s">
        <v>232</v>
      </c>
      <c r="C67" s="52">
        <v>99.85</v>
      </c>
      <c r="D67" t="s">
        <v>560</v>
      </c>
      <c r="E67" s="89">
        <v>0</v>
      </c>
      <c r="F67">
        <f t="shared" si="2"/>
        <v>99.85</v>
      </c>
    </row>
    <row r="68" customHeight="1" spans="1:6">
      <c r="A68" s="57" t="s">
        <v>555</v>
      </c>
      <c r="B68" s="57" t="s">
        <v>231</v>
      </c>
      <c r="C68" s="52">
        <v>100.1</v>
      </c>
      <c r="D68" t="s">
        <v>259</v>
      </c>
      <c r="E68" s="89">
        <v>0</v>
      </c>
      <c r="F68">
        <f t="shared" si="2"/>
        <v>100.1</v>
      </c>
    </row>
    <row r="69" customHeight="1" spans="1:6">
      <c r="A69" s="57" t="s">
        <v>177</v>
      </c>
      <c r="B69" s="57" t="s">
        <v>231</v>
      </c>
      <c r="C69" s="52">
        <v>99.5</v>
      </c>
      <c r="D69">
        <v>17</v>
      </c>
      <c r="E69" s="89">
        <v>0.15</v>
      </c>
      <c r="F69">
        <f t="shared" si="2"/>
        <v>99.65</v>
      </c>
    </row>
    <row r="70" customHeight="1" spans="1:6">
      <c r="A70" s="57" t="s">
        <v>556</v>
      </c>
      <c r="B70" s="57" t="s">
        <v>234</v>
      </c>
      <c r="C70" s="52">
        <v>100.1</v>
      </c>
      <c r="D70" t="s">
        <v>259</v>
      </c>
      <c r="E70" s="89">
        <v>0</v>
      </c>
      <c r="F70">
        <f t="shared" si="2"/>
        <v>100.1</v>
      </c>
    </row>
    <row r="71" customHeight="1" spans="1:6">
      <c r="A71" s="57" t="s">
        <v>557</v>
      </c>
      <c r="B71" s="57" t="s">
        <v>234</v>
      </c>
      <c r="C71" s="52">
        <v>99.5</v>
      </c>
      <c r="D71">
        <v>13</v>
      </c>
      <c r="E71" s="89">
        <v>0.1</v>
      </c>
      <c r="F71">
        <f t="shared" si="2"/>
        <v>99.6</v>
      </c>
    </row>
  </sheetData>
  <dataValidations count="1">
    <dataValidation type="list" allowBlank="1" showInputMessage="1" showErrorMessage="1" sqref="E52:E71">
      <formula1>"0,0.05,0.1,0.15,0.2,"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迈阿密"/>
  <dimension ref="A1:S78"/>
  <sheetViews>
    <sheetView topLeftCell="A23" workbookViewId="0">
      <selection activeCell="D30" sqref="D30:D51"/>
    </sheetView>
  </sheetViews>
  <sheetFormatPr defaultColWidth="14" defaultRowHeight="18" customHeight="1"/>
  <sheetData>
    <row r="1" customHeight="1" spans="1:14">
      <c r="A1" s="57" t="s">
        <v>179</v>
      </c>
      <c r="B1" s="57" t="s">
        <v>527</v>
      </c>
      <c r="C1" s="57" t="s">
        <v>528</v>
      </c>
      <c r="D1" s="57" t="s">
        <v>210</v>
      </c>
      <c r="E1" s="57" t="s">
        <v>529</v>
      </c>
      <c r="F1" s="67" t="s">
        <v>528</v>
      </c>
      <c r="G1" s="57" t="s">
        <v>211</v>
      </c>
      <c r="H1" s="57" t="s">
        <v>530</v>
      </c>
      <c r="I1" s="67" t="s">
        <v>528</v>
      </c>
      <c r="J1" s="57" t="s">
        <v>212</v>
      </c>
      <c r="K1" s="57" t="s">
        <v>128</v>
      </c>
      <c r="L1" s="57" t="s">
        <v>531</v>
      </c>
      <c r="M1" s="57" t="s">
        <v>528</v>
      </c>
      <c r="N1" s="57" t="s">
        <v>213</v>
      </c>
    </row>
    <row r="2" customHeight="1" spans="1:14">
      <c r="A2" s="58" t="s">
        <v>36</v>
      </c>
      <c r="B2" s="52">
        <v>93</v>
      </c>
      <c r="C2" s="59">
        <f t="shared" ref="C2:C11" si="0">IF($B18=2,$I18,0)</f>
        <v>0</v>
      </c>
      <c r="D2" s="52">
        <f t="shared" ref="D2:D12" si="1">$B2+$C2</f>
        <v>93</v>
      </c>
      <c r="E2" s="52">
        <v>93.5</v>
      </c>
      <c r="F2" s="68">
        <f t="shared" ref="F2:F11" si="2">IF($B18=1,$I18,0)</f>
        <v>1</v>
      </c>
      <c r="G2" s="52">
        <f t="shared" ref="G2:G12" si="3">$E2+$F2</f>
        <v>94.5</v>
      </c>
      <c r="H2" s="52">
        <v>97</v>
      </c>
      <c r="I2" s="74">
        <f t="shared" ref="I2:I10" si="4">IF($B18=3,$I18,0)</f>
        <v>0</v>
      </c>
      <c r="J2" s="52">
        <f t="shared" ref="J2:J12" si="5">$H2+$I2</f>
        <v>97</v>
      </c>
      <c r="K2" s="75">
        <f t="shared" ref="K2:K12" si="6">$D2*$B$15+$G2*$C$15+$J2*$D$15</f>
        <v>300.8875</v>
      </c>
      <c r="L2" s="52">
        <v>97.75</v>
      </c>
      <c r="M2" s="80">
        <f t="shared" ref="M2:M11" si="7">IF($B18=4,$I18,0)</f>
        <v>0</v>
      </c>
      <c r="N2" s="52">
        <f t="shared" ref="N2:N12" si="8">$L2+$M2</f>
        <v>97.75</v>
      </c>
    </row>
    <row r="3" customHeight="1" spans="1:14">
      <c r="A3" s="60" t="s">
        <v>222</v>
      </c>
      <c r="B3" s="52">
        <v>99.75</v>
      </c>
      <c r="C3" s="59">
        <f t="shared" si="0"/>
        <v>0</v>
      </c>
      <c r="D3" s="52">
        <f t="shared" si="1"/>
        <v>99.75</v>
      </c>
      <c r="E3" s="52">
        <v>94</v>
      </c>
      <c r="F3" s="68">
        <f t="shared" si="2"/>
        <v>0.9</v>
      </c>
      <c r="G3" s="52">
        <f t="shared" si="3"/>
        <v>94.9</v>
      </c>
      <c r="H3" s="52">
        <v>101</v>
      </c>
      <c r="I3" s="74">
        <f t="shared" si="4"/>
        <v>0</v>
      </c>
      <c r="J3" s="52">
        <f t="shared" si="5"/>
        <v>101</v>
      </c>
      <c r="K3" s="75">
        <f t="shared" si="6"/>
        <v>312.7425</v>
      </c>
      <c r="L3" s="52">
        <v>97</v>
      </c>
      <c r="M3" s="80">
        <f t="shared" si="7"/>
        <v>0</v>
      </c>
      <c r="N3" s="52">
        <f t="shared" si="8"/>
        <v>97</v>
      </c>
    </row>
    <row r="4" customHeight="1" spans="1:14">
      <c r="A4" s="61" t="s">
        <v>228</v>
      </c>
      <c r="B4" s="62">
        <v>90</v>
      </c>
      <c r="C4" s="59">
        <f t="shared" si="0"/>
        <v>0</v>
      </c>
      <c r="D4" s="52">
        <f t="shared" si="1"/>
        <v>90</v>
      </c>
      <c r="E4" s="62">
        <v>92.25</v>
      </c>
      <c r="F4" s="68">
        <f t="shared" si="2"/>
        <v>1</v>
      </c>
      <c r="G4" s="52">
        <f t="shared" si="3"/>
        <v>93.25</v>
      </c>
      <c r="H4" s="62">
        <v>99.4</v>
      </c>
      <c r="I4" s="74">
        <f t="shared" si="4"/>
        <v>0</v>
      </c>
      <c r="J4" s="52">
        <f t="shared" si="5"/>
        <v>99.4</v>
      </c>
      <c r="K4" s="75">
        <f t="shared" si="6"/>
        <v>298.64375</v>
      </c>
      <c r="L4" s="62">
        <v>95</v>
      </c>
      <c r="M4" s="80">
        <f t="shared" si="7"/>
        <v>0</v>
      </c>
      <c r="N4" s="52">
        <f t="shared" si="8"/>
        <v>95</v>
      </c>
    </row>
    <row r="5" customHeight="1" spans="1:14">
      <c r="A5" s="60" t="s">
        <v>221</v>
      </c>
      <c r="B5" s="52">
        <v>98.75</v>
      </c>
      <c r="C5" s="59">
        <f t="shared" si="0"/>
        <v>0</v>
      </c>
      <c r="D5" s="52">
        <f t="shared" si="1"/>
        <v>98.75</v>
      </c>
      <c r="E5" s="52">
        <v>97</v>
      </c>
      <c r="F5" s="68">
        <f t="shared" si="2"/>
        <v>0.25</v>
      </c>
      <c r="G5" s="52">
        <f t="shared" si="3"/>
        <v>97.25</v>
      </c>
      <c r="H5" s="52">
        <v>99.4</v>
      </c>
      <c r="I5" s="74">
        <f t="shared" si="4"/>
        <v>0</v>
      </c>
      <c r="J5" s="52">
        <f t="shared" si="5"/>
        <v>99.4</v>
      </c>
      <c r="K5" s="75">
        <f t="shared" si="6"/>
        <v>312.56875</v>
      </c>
      <c r="L5" s="52">
        <v>95</v>
      </c>
      <c r="M5" s="80">
        <f t="shared" si="7"/>
        <v>0</v>
      </c>
      <c r="N5" s="52">
        <f t="shared" si="8"/>
        <v>95</v>
      </c>
    </row>
    <row r="6" customHeight="1" spans="1:14">
      <c r="A6" s="60" t="s">
        <v>231</v>
      </c>
      <c r="B6" s="52">
        <v>88</v>
      </c>
      <c r="C6" s="59">
        <f t="shared" si="0"/>
        <v>0</v>
      </c>
      <c r="D6" s="52">
        <f t="shared" si="1"/>
        <v>88</v>
      </c>
      <c r="E6" s="52">
        <v>91</v>
      </c>
      <c r="F6" s="68">
        <f t="shared" si="2"/>
        <v>0</v>
      </c>
      <c r="G6" s="52">
        <f t="shared" si="3"/>
        <v>91</v>
      </c>
      <c r="H6" s="52">
        <v>99.4</v>
      </c>
      <c r="I6" s="74">
        <f t="shared" si="4"/>
        <v>0</v>
      </c>
      <c r="J6" s="52">
        <f t="shared" si="5"/>
        <v>99.4</v>
      </c>
      <c r="K6" s="75">
        <f t="shared" si="6"/>
        <v>294.025</v>
      </c>
      <c r="L6" s="52">
        <v>97.5</v>
      </c>
      <c r="M6" s="80">
        <f t="shared" si="7"/>
        <v>0</v>
      </c>
      <c r="N6" s="52">
        <f t="shared" si="8"/>
        <v>97.5</v>
      </c>
    </row>
    <row r="7" customHeight="1" spans="1:14">
      <c r="A7" s="60" t="s">
        <v>219</v>
      </c>
      <c r="B7" s="52">
        <v>95</v>
      </c>
      <c r="C7" s="59">
        <f t="shared" si="0"/>
        <v>0</v>
      </c>
      <c r="D7" s="52">
        <f t="shared" si="1"/>
        <v>95</v>
      </c>
      <c r="E7" s="52">
        <v>100.75</v>
      </c>
      <c r="F7" s="68">
        <f t="shared" si="2"/>
        <v>0</v>
      </c>
      <c r="G7" s="52">
        <f t="shared" si="3"/>
        <v>100.75</v>
      </c>
      <c r="H7" s="52">
        <v>99</v>
      </c>
      <c r="I7" s="74">
        <f t="shared" si="4"/>
        <v>0.75</v>
      </c>
      <c r="J7" s="52">
        <f t="shared" si="5"/>
        <v>99.75</v>
      </c>
      <c r="K7" s="75">
        <f t="shared" si="6"/>
        <v>312.55625</v>
      </c>
      <c r="L7" s="52">
        <v>96</v>
      </c>
      <c r="M7" s="80">
        <f t="shared" si="7"/>
        <v>0</v>
      </c>
      <c r="N7" s="52">
        <f t="shared" si="8"/>
        <v>96</v>
      </c>
    </row>
    <row r="8" customHeight="1" spans="1:14">
      <c r="A8" s="60" t="s">
        <v>225</v>
      </c>
      <c r="B8" s="52">
        <v>93</v>
      </c>
      <c r="C8" s="59">
        <f t="shared" si="0"/>
        <v>0</v>
      </c>
      <c r="D8" s="52">
        <f t="shared" si="1"/>
        <v>93</v>
      </c>
      <c r="E8" s="52">
        <v>90</v>
      </c>
      <c r="F8" s="68">
        <f t="shared" si="2"/>
        <v>0</v>
      </c>
      <c r="G8" s="52">
        <f t="shared" si="3"/>
        <v>90</v>
      </c>
      <c r="H8" s="52">
        <v>101</v>
      </c>
      <c r="I8" s="74">
        <f t="shared" si="4"/>
        <v>0</v>
      </c>
      <c r="J8" s="52">
        <f t="shared" si="5"/>
        <v>101</v>
      </c>
      <c r="K8" s="75">
        <f t="shared" si="6"/>
        <v>300.05</v>
      </c>
      <c r="L8" s="52">
        <v>98.5</v>
      </c>
      <c r="M8" s="80">
        <f t="shared" si="7"/>
        <v>1</v>
      </c>
      <c r="N8" s="52">
        <f t="shared" si="8"/>
        <v>99.5</v>
      </c>
    </row>
    <row r="9" customHeight="1" spans="1:14">
      <c r="A9" s="60" t="s">
        <v>232</v>
      </c>
      <c r="B9" s="52">
        <v>91</v>
      </c>
      <c r="C9" s="59">
        <f t="shared" si="0"/>
        <v>0</v>
      </c>
      <c r="D9" s="52">
        <f t="shared" si="1"/>
        <v>91</v>
      </c>
      <c r="E9" s="52">
        <v>88.5</v>
      </c>
      <c r="F9" s="68">
        <f t="shared" si="2"/>
        <v>1</v>
      </c>
      <c r="G9" s="52">
        <f t="shared" si="3"/>
        <v>89.5</v>
      </c>
      <c r="H9" s="52">
        <v>101</v>
      </c>
      <c r="I9" s="74">
        <f t="shared" si="4"/>
        <v>0</v>
      </c>
      <c r="J9" s="52">
        <f t="shared" si="5"/>
        <v>101</v>
      </c>
      <c r="K9" s="75">
        <f t="shared" si="6"/>
        <v>297.3125</v>
      </c>
      <c r="L9" s="52">
        <v>96.5</v>
      </c>
      <c r="M9" s="80">
        <f t="shared" si="7"/>
        <v>0</v>
      </c>
      <c r="N9" s="52">
        <f t="shared" si="8"/>
        <v>96.5</v>
      </c>
    </row>
    <row r="10" customHeight="1" spans="1:14">
      <c r="A10" s="60" t="s">
        <v>234</v>
      </c>
      <c r="B10" s="52">
        <v>89.75</v>
      </c>
      <c r="C10" s="59">
        <f t="shared" si="0"/>
        <v>0</v>
      </c>
      <c r="D10" s="52">
        <f t="shared" si="1"/>
        <v>89.75</v>
      </c>
      <c r="E10" s="52">
        <v>86</v>
      </c>
      <c r="F10" s="68">
        <f t="shared" si="2"/>
        <v>1</v>
      </c>
      <c r="G10" s="52">
        <f t="shared" si="3"/>
        <v>87</v>
      </c>
      <c r="H10" s="52">
        <v>100</v>
      </c>
      <c r="I10" s="74">
        <f t="shared" si="4"/>
        <v>0</v>
      </c>
      <c r="J10" s="52">
        <f t="shared" si="5"/>
        <v>100</v>
      </c>
      <c r="K10" s="75">
        <f t="shared" si="6"/>
        <v>292.25</v>
      </c>
      <c r="L10" s="52">
        <v>95</v>
      </c>
      <c r="M10" s="80">
        <f t="shared" si="7"/>
        <v>0</v>
      </c>
      <c r="N10" s="52">
        <f t="shared" si="8"/>
        <v>95</v>
      </c>
    </row>
    <row r="11" customHeight="1" spans="1:14">
      <c r="A11" s="60" t="s">
        <v>224</v>
      </c>
      <c r="B11" s="52">
        <v>94</v>
      </c>
      <c r="C11" s="59">
        <f t="shared" si="0"/>
        <v>0</v>
      </c>
      <c r="D11" s="52">
        <f t="shared" si="1"/>
        <v>94</v>
      </c>
      <c r="E11" s="52">
        <v>93.5</v>
      </c>
      <c r="F11" s="69">
        <f t="shared" si="2"/>
        <v>0</v>
      </c>
      <c r="G11" s="52">
        <f t="shared" si="3"/>
        <v>93.5</v>
      </c>
      <c r="H11" s="52">
        <v>99</v>
      </c>
      <c r="I11" s="76">
        <v>0.75</v>
      </c>
      <c r="J11" s="52">
        <f t="shared" si="5"/>
        <v>99.75</v>
      </c>
      <c r="K11" s="75">
        <f t="shared" si="6"/>
        <v>303.6625</v>
      </c>
      <c r="L11" s="52">
        <v>96</v>
      </c>
      <c r="M11" s="80">
        <f t="shared" si="7"/>
        <v>1</v>
      </c>
      <c r="N11" s="52">
        <f t="shared" si="8"/>
        <v>97</v>
      </c>
    </row>
    <row r="12" customHeight="1" spans="1:14">
      <c r="A12" s="57" t="s">
        <v>71</v>
      </c>
      <c r="B12" s="52">
        <v>92</v>
      </c>
      <c r="C12" s="52">
        <v>0</v>
      </c>
      <c r="D12" s="52">
        <f t="shared" si="1"/>
        <v>92</v>
      </c>
      <c r="E12" s="52">
        <v>94</v>
      </c>
      <c r="F12" s="52">
        <v>0</v>
      </c>
      <c r="G12" s="52">
        <f t="shared" si="3"/>
        <v>94</v>
      </c>
      <c r="H12" s="52">
        <v>97</v>
      </c>
      <c r="I12" s="52">
        <v>0</v>
      </c>
      <c r="J12" s="52">
        <f t="shared" si="5"/>
        <v>97</v>
      </c>
      <c r="K12" s="75">
        <f t="shared" si="6"/>
        <v>299.25</v>
      </c>
      <c r="L12" s="52">
        <v>97</v>
      </c>
      <c r="M12" s="52">
        <v>0</v>
      </c>
      <c r="N12" s="52">
        <f t="shared" si="8"/>
        <v>97</v>
      </c>
    </row>
    <row r="13" customHeight="1" spans="1:7">
      <c r="A13" s="57"/>
      <c r="B13" s="57"/>
      <c r="C13" s="57"/>
      <c r="D13" s="57"/>
      <c r="E13" s="57"/>
      <c r="F13" s="57"/>
      <c r="G13" s="57"/>
    </row>
    <row r="14" customHeight="1" spans="1:7">
      <c r="A14" s="55"/>
      <c r="B14" s="55" t="s">
        <v>145</v>
      </c>
      <c r="C14" s="55" t="s">
        <v>146</v>
      </c>
      <c r="D14" s="55" t="s">
        <v>147</v>
      </c>
      <c r="E14" s="55"/>
      <c r="F14" s="57"/>
      <c r="G14" s="57"/>
    </row>
    <row r="15" customHeight="1" spans="1:7">
      <c r="A15" s="55" t="s">
        <v>561</v>
      </c>
      <c r="B15" s="44">
        <v>1.1</v>
      </c>
      <c r="C15" s="44">
        <v>1.075</v>
      </c>
      <c r="D15" s="44">
        <v>1</v>
      </c>
      <c r="E15" s="55"/>
      <c r="F15" s="57"/>
      <c r="G15" s="57"/>
    </row>
    <row r="16" customHeight="1" spans="1:7">
      <c r="A16" s="57"/>
      <c r="B16" s="57"/>
      <c r="C16" s="57"/>
      <c r="D16" s="57"/>
      <c r="E16" s="57"/>
      <c r="F16" s="57"/>
      <c r="G16" s="57"/>
    </row>
    <row r="17" customHeight="1" spans="1:19">
      <c r="A17" s="63" t="s">
        <v>179</v>
      </c>
      <c r="B17" s="63" t="s">
        <v>275</v>
      </c>
      <c r="C17" s="63" t="s">
        <v>276</v>
      </c>
      <c r="D17" s="63" t="s">
        <v>277</v>
      </c>
      <c r="E17" s="63" t="s">
        <v>278</v>
      </c>
      <c r="F17" s="63" t="s">
        <v>279</v>
      </c>
      <c r="G17" s="63" t="s">
        <v>280</v>
      </c>
      <c r="H17" s="63" t="s">
        <v>533</v>
      </c>
      <c r="I17" s="63" t="s">
        <v>534</v>
      </c>
      <c r="K17" s="77" t="s">
        <v>562</v>
      </c>
      <c r="L17" s="77"/>
      <c r="M17" s="77"/>
      <c r="N17" s="77" t="s">
        <v>563</v>
      </c>
      <c r="O17" s="77" t="s">
        <v>210</v>
      </c>
      <c r="P17" s="77" t="s">
        <v>283</v>
      </c>
      <c r="Q17" s="77" t="s">
        <v>213</v>
      </c>
      <c r="R17" s="77"/>
      <c r="S17" s="77"/>
    </row>
    <row r="18" customHeight="1" spans="1:19">
      <c r="A18" s="42" t="s">
        <v>36</v>
      </c>
      <c r="B18" s="48">
        <v>1</v>
      </c>
      <c r="C18" s="63" t="str">
        <f t="shared" ref="C18:C27" si="9">LOOKUP($B18,$K$18:$K$21,$L$18:$L$21)</f>
        <v>空力</v>
      </c>
      <c r="D18" s="48">
        <v>5</v>
      </c>
      <c r="E18" s="63" t="str">
        <f t="shared" ref="E18:E27" si="10">INDEX($N$18:$Q$27,$D18,$B18)</f>
        <v>底板</v>
      </c>
      <c r="F18" s="48">
        <v>7</v>
      </c>
      <c r="G18" s="48">
        <f t="shared" ref="G18:G27" si="11">LOOKUP($F18,$R$18:$R$27,$S$18:$S$27)</f>
        <v>0.5</v>
      </c>
      <c r="H18" s="48">
        <v>2</v>
      </c>
      <c r="I18" s="48">
        <f t="shared" ref="I18:I27" si="12">$G18*$H18</f>
        <v>1</v>
      </c>
      <c r="K18" s="77">
        <v>1</v>
      </c>
      <c r="L18" s="77" t="s">
        <v>563</v>
      </c>
      <c r="M18" s="77">
        <v>1</v>
      </c>
      <c r="N18" s="77" t="s">
        <v>535</v>
      </c>
      <c r="O18" s="77" t="s">
        <v>536</v>
      </c>
      <c r="P18" s="77" t="s">
        <v>95</v>
      </c>
      <c r="Q18" s="77" t="s">
        <v>213</v>
      </c>
      <c r="R18" s="77">
        <v>1</v>
      </c>
      <c r="S18" s="77">
        <v>0</v>
      </c>
    </row>
    <row r="19" customHeight="1" spans="1:19">
      <c r="A19" s="64" t="s">
        <v>222</v>
      </c>
      <c r="B19" s="48">
        <v>1</v>
      </c>
      <c r="C19" s="63" t="str">
        <f t="shared" si="9"/>
        <v>空力</v>
      </c>
      <c r="D19" s="48">
        <v>10</v>
      </c>
      <c r="E19" s="63" t="str">
        <f t="shared" si="10"/>
        <v>底板</v>
      </c>
      <c r="F19" s="48">
        <v>10</v>
      </c>
      <c r="G19" s="48">
        <f t="shared" si="11"/>
        <v>1</v>
      </c>
      <c r="H19" s="70">
        <v>0.9</v>
      </c>
      <c r="I19" s="48">
        <f t="shared" si="12"/>
        <v>0.9</v>
      </c>
      <c r="J19" s="57" t="s">
        <v>564</v>
      </c>
      <c r="K19" s="77">
        <v>2</v>
      </c>
      <c r="L19" s="77" t="s">
        <v>210</v>
      </c>
      <c r="M19" s="77">
        <v>2</v>
      </c>
      <c r="N19" s="77" t="s">
        <v>537</v>
      </c>
      <c r="O19" s="77" t="s">
        <v>538</v>
      </c>
      <c r="P19" s="77" t="s">
        <v>565</v>
      </c>
      <c r="Q19" s="77" t="s">
        <v>213</v>
      </c>
      <c r="R19" s="77">
        <v>2</v>
      </c>
      <c r="S19" s="77">
        <v>0.25</v>
      </c>
    </row>
    <row r="20" customHeight="1" spans="1:19">
      <c r="A20" s="65" t="s">
        <v>228</v>
      </c>
      <c r="B20" s="48">
        <v>1</v>
      </c>
      <c r="C20" s="63" t="str">
        <f t="shared" si="9"/>
        <v>空力</v>
      </c>
      <c r="D20" s="48">
        <v>5</v>
      </c>
      <c r="E20" s="63" t="str">
        <f t="shared" si="10"/>
        <v>底板</v>
      </c>
      <c r="F20" s="48">
        <v>6</v>
      </c>
      <c r="G20" s="48">
        <f t="shared" si="11"/>
        <v>0.5</v>
      </c>
      <c r="H20" s="48">
        <v>2</v>
      </c>
      <c r="I20" s="48">
        <f t="shared" si="12"/>
        <v>1</v>
      </c>
      <c r="K20" s="77">
        <v>3</v>
      </c>
      <c r="L20" s="77" t="s">
        <v>283</v>
      </c>
      <c r="M20" s="77">
        <v>3</v>
      </c>
      <c r="N20" s="77" t="s">
        <v>539</v>
      </c>
      <c r="O20" s="77" t="s">
        <v>566</v>
      </c>
      <c r="P20" s="77" t="s">
        <v>94</v>
      </c>
      <c r="Q20" s="77" t="s">
        <v>213</v>
      </c>
      <c r="R20" s="77">
        <v>3</v>
      </c>
      <c r="S20" s="77">
        <v>0.25</v>
      </c>
    </row>
    <row r="21" customHeight="1" spans="1:19">
      <c r="A21" s="64" t="s">
        <v>221</v>
      </c>
      <c r="B21" s="48">
        <v>1</v>
      </c>
      <c r="C21" s="63" t="str">
        <f t="shared" si="9"/>
        <v>空力</v>
      </c>
      <c r="D21" s="48">
        <v>9</v>
      </c>
      <c r="E21" s="63" t="str">
        <f t="shared" si="10"/>
        <v>侧箱</v>
      </c>
      <c r="F21" s="48">
        <v>2</v>
      </c>
      <c r="G21" s="48">
        <f t="shared" si="11"/>
        <v>0.25</v>
      </c>
      <c r="H21" s="70">
        <v>1</v>
      </c>
      <c r="I21" s="48">
        <f t="shared" si="12"/>
        <v>0.25</v>
      </c>
      <c r="K21" s="77">
        <v>4</v>
      </c>
      <c r="L21" s="77" t="s">
        <v>213</v>
      </c>
      <c r="M21" s="77">
        <v>4</v>
      </c>
      <c r="N21" s="77" t="s">
        <v>567</v>
      </c>
      <c r="O21" s="77" t="s">
        <v>536</v>
      </c>
      <c r="P21" s="77" t="s">
        <v>95</v>
      </c>
      <c r="Q21" s="77" t="s">
        <v>213</v>
      </c>
      <c r="R21" s="77">
        <v>4</v>
      </c>
      <c r="S21" s="77">
        <v>0.5</v>
      </c>
    </row>
    <row r="22" customHeight="1" spans="1:19">
      <c r="A22" s="66" t="s">
        <v>231</v>
      </c>
      <c r="B22" s="48">
        <v>1</v>
      </c>
      <c r="C22" s="63" t="str">
        <f t="shared" si="9"/>
        <v>空力</v>
      </c>
      <c r="D22" s="48">
        <v>10</v>
      </c>
      <c r="E22" s="63" t="str">
        <f t="shared" si="10"/>
        <v>底板</v>
      </c>
      <c r="F22" s="48">
        <v>1</v>
      </c>
      <c r="G22" s="48">
        <f t="shared" si="11"/>
        <v>0</v>
      </c>
      <c r="H22" s="48">
        <v>2</v>
      </c>
      <c r="I22" s="48">
        <f t="shared" si="12"/>
        <v>0</v>
      </c>
      <c r="J22" s="57"/>
      <c r="K22" s="78"/>
      <c r="L22" s="77"/>
      <c r="M22" s="77">
        <v>5</v>
      </c>
      <c r="N22" s="77" t="s">
        <v>291</v>
      </c>
      <c r="O22" s="77" t="s">
        <v>538</v>
      </c>
      <c r="P22" s="77" t="s">
        <v>565</v>
      </c>
      <c r="Q22" s="77" t="s">
        <v>213</v>
      </c>
      <c r="R22" s="77">
        <v>5</v>
      </c>
      <c r="S22" s="77">
        <v>0.5</v>
      </c>
    </row>
    <row r="23" customHeight="1" spans="1:19">
      <c r="A23" s="64" t="s">
        <v>219</v>
      </c>
      <c r="B23" s="48">
        <v>3</v>
      </c>
      <c r="C23" s="48" t="str">
        <f t="shared" si="9"/>
        <v>PU</v>
      </c>
      <c r="D23" s="48">
        <v>6</v>
      </c>
      <c r="E23" s="48" t="str">
        <f t="shared" si="10"/>
        <v>ICE</v>
      </c>
      <c r="F23" s="48">
        <v>9</v>
      </c>
      <c r="G23" s="48">
        <f t="shared" si="11"/>
        <v>0.75</v>
      </c>
      <c r="H23" s="70">
        <v>1</v>
      </c>
      <c r="I23" s="48">
        <f t="shared" si="12"/>
        <v>0.75</v>
      </c>
      <c r="J23" s="55"/>
      <c r="K23" s="79"/>
      <c r="L23" s="77"/>
      <c r="M23" s="77">
        <v>6</v>
      </c>
      <c r="N23" s="77" t="s">
        <v>535</v>
      </c>
      <c r="O23" s="77" t="s">
        <v>566</v>
      </c>
      <c r="P23" s="77" t="s">
        <v>94</v>
      </c>
      <c r="Q23" s="77" t="s">
        <v>213</v>
      </c>
      <c r="R23" s="77">
        <v>6</v>
      </c>
      <c r="S23" s="77">
        <v>0.5</v>
      </c>
    </row>
    <row r="24" customHeight="1" spans="1:19">
      <c r="A24" s="66" t="s">
        <v>225</v>
      </c>
      <c r="B24" s="48">
        <v>4</v>
      </c>
      <c r="C24" s="63" t="str">
        <f t="shared" si="9"/>
        <v>稳定性</v>
      </c>
      <c r="D24" s="48">
        <v>5</v>
      </c>
      <c r="E24" s="63" t="str">
        <f t="shared" si="10"/>
        <v>稳定性</v>
      </c>
      <c r="F24" s="48">
        <v>4</v>
      </c>
      <c r="G24" s="48">
        <f t="shared" si="11"/>
        <v>0.5</v>
      </c>
      <c r="H24" s="48">
        <v>2</v>
      </c>
      <c r="I24" s="48">
        <f t="shared" si="12"/>
        <v>1</v>
      </c>
      <c r="J24" s="55"/>
      <c r="K24" s="79"/>
      <c r="L24" s="77"/>
      <c r="M24" s="77">
        <v>7</v>
      </c>
      <c r="N24" s="77" t="s">
        <v>537</v>
      </c>
      <c r="O24" s="77" t="s">
        <v>536</v>
      </c>
      <c r="P24" s="77" t="s">
        <v>95</v>
      </c>
      <c r="Q24" s="77" t="s">
        <v>213</v>
      </c>
      <c r="R24" s="77">
        <v>7</v>
      </c>
      <c r="S24" s="77">
        <v>0.5</v>
      </c>
    </row>
    <row r="25" customHeight="1" spans="1:19">
      <c r="A25" s="66" t="s">
        <v>232</v>
      </c>
      <c r="B25" s="48">
        <v>1</v>
      </c>
      <c r="C25" s="63" t="str">
        <f t="shared" si="9"/>
        <v>空力</v>
      </c>
      <c r="D25" s="48">
        <v>6</v>
      </c>
      <c r="E25" s="63" t="str">
        <f t="shared" si="10"/>
        <v>尾翼</v>
      </c>
      <c r="F25" s="48">
        <v>5</v>
      </c>
      <c r="G25" s="48">
        <f t="shared" si="11"/>
        <v>0.5</v>
      </c>
      <c r="H25" s="48">
        <v>2</v>
      </c>
      <c r="I25" s="48">
        <f t="shared" si="12"/>
        <v>1</v>
      </c>
      <c r="J25" s="55"/>
      <c r="K25" s="79"/>
      <c r="L25" s="77"/>
      <c r="M25" s="77">
        <v>8</v>
      </c>
      <c r="N25" s="77" t="s">
        <v>539</v>
      </c>
      <c r="O25" s="77" t="s">
        <v>538</v>
      </c>
      <c r="P25" s="77" t="s">
        <v>565</v>
      </c>
      <c r="Q25" s="77" t="s">
        <v>213</v>
      </c>
      <c r="R25" s="77">
        <v>8</v>
      </c>
      <c r="S25" s="77">
        <v>0.75</v>
      </c>
    </row>
    <row r="26" customHeight="1" spans="1:19">
      <c r="A26" s="66" t="s">
        <v>234</v>
      </c>
      <c r="B26" s="48">
        <v>1</v>
      </c>
      <c r="C26" s="63" t="str">
        <f t="shared" si="9"/>
        <v>空力</v>
      </c>
      <c r="D26" s="48">
        <v>9</v>
      </c>
      <c r="E26" s="63" t="str">
        <f t="shared" si="10"/>
        <v>侧箱</v>
      </c>
      <c r="F26" s="48">
        <v>5</v>
      </c>
      <c r="G26" s="48">
        <f t="shared" si="11"/>
        <v>0.5</v>
      </c>
      <c r="H26" s="48">
        <v>2</v>
      </c>
      <c r="I26" s="48">
        <f t="shared" si="12"/>
        <v>1</v>
      </c>
      <c r="J26" s="55"/>
      <c r="K26" s="79"/>
      <c r="L26" s="77"/>
      <c r="M26" s="77">
        <v>9</v>
      </c>
      <c r="N26" s="77" t="s">
        <v>567</v>
      </c>
      <c r="O26" s="77" t="s">
        <v>566</v>
      </c>
      <c r="P26" s="77" t="s">
        <v>94</v>
      </c>
      <c r="Q26" s="77" t="s">
        <v>213</v>
      </c>
      <c r="R26" s="77">
        <v>9</v>
      </c>
      <c r="S26" s="77">
        <v>0.75</v>
      </c>
    </row>
    <row r="27" customHeight="1" spans="1:19">
      <c r="A27" s="66" t="s">
        <v>224</v>
      </c>
      <c r="B27" s="48">
        <v>4</v>
      </c>
      <c r="C27" s="63" t="str">
        <f t="shared" si="9"/>
        <v>稳定性</v>
      </c>
      <c r="D27" s="48">
        <v>9</v>
      </c>
      <c r="E27" s="63" t="str">
        <f t="shared" si="10"/>
        <v>稳定性</v>
      </c>
      <c r="F27" s="48">
        <v>5</v>
      </c>
      <c r="G27" s="48">
        <f t="shared" si="11"/>
        <v>0.5</v>
      </c>
      <c r="H27" s="48">
        <v>2</v>
      </c>
      <c r="I27" s="48">
        <f t="shared" si="12"/>
        <v>1</v>
      </c>
      <c r="J27" s="55"/>
      <c r="K27" s="79"/>
      <c r="L27" s="77"/>
      <c r="M27" s="77">
        <v>10</v>
      </c>
      <c r="N27" s="77" t="s">
        <v>291</v>
      </c>
      <c r="O27" s="77" t="s">
        <v>568</v>
      </c>
      <c r="P27" s="77" t="s">
        <v>569</v>
      </c>
      <c r="Q27" s="77" t="s">
        <v>213</v>
      </c>
      <c r="R27" s="77">
        <v>10</v>
      </c>
      <c r="S27" s="77">
        <v>1</v>
      </c>
    </row>
    <row r="28" customHeight="1" spans="1:11">
      <c r="A28" s="57"/>
      <c r="B28" s="57"/>
      <c r="C28" s="57"/>
      <c r="D28" s="57"/>
      <c r="E28" s="57"/>
      <c r="F28" s="57"/>
      <c r="G28" s="57"/>
      <c r="H28" s="55"/>
      <c r="I28" s="55"/>
      <c r="J28" s="55"/>
      <c r="K28" s="55"/>
    </row>
    <row r="29" customHeight="1" spans="1:11">
      <c r="A29" s="57" t="s">
        <v>540</v>
      </c>
      <c r="B29" s="57" t="s">
        <v>179</v>
      </c>
      <c r="C29" s="52" t="s">
        <v>3</v>
      </c>
      <c r="D29" s="52" t="s">
        <v>128</v>
      </c>
      <c r="E29" s="52" t="s">
        <v>130</v>
      </c>
      <c r="F29" s="57"/>
      <c r="G29" s="57"/>
      <c r="H29" s="55"/>
      <c r="I29" s="55"/>
      <c r="J29" s="55"/>
      <c r="K29" s="55"/>
    </row>
    <row r="30" customHeight="1" spans="1:11">
      <c r="A30" s="57" t="s">
        <v>542</v>
      </c>
      <c r="B30" s="57" t="s">
        <v>219</v>
      </c>
      <c r="C30" s="52">
        <v>100.5</v>
      </c>
      <c r="D30" s="71">
        <f>INDEX($A$2:$K$12,MATCH($B30,$A$2:$A$12,0),11)</f>
        <v>312.55625</v>
      </c>
      <c r="E30" s="72">
        <f t="shared" ref="E30:E51" si="13">C30*D30/100</f>
        <v>314.11903125</v>
      </c>
      <c r="F30" s="57"/>
      <c r="G30" s="57"/>
      <c r="H30" s="55"/>
      <c r="I30" s="55"/>
      <c r="J30" s="55"/>
      <c r="K30" s="55"/>
    </row>
    <row r="31" customHeight="1" spans="1:11">
      <c r="A31" s="57" t="s">
        <v>543</v>
      </c>
      <c r="B31" s="57" t="s">
        <v>222</v>
      </c>
      <c r="C31" s="52">
        <v>100.4</v>
      </c>
      <c r="D31" s="71">
        <f>INDEX($A$2:$K$12,MATCH($B31,$A$2:$A$12,0),11)</f>
        <v>312.7425</v>
      </c>
      <c r="E31" s="72">
        <f t="shared" si="13"/>
        <v>313.99347</v>
      </c>
      <c r="F31" s="57"/>
      <c r="G31" s="57"/>
      <c r="H31" s="55"/>
      <c r="I31" s="55"/>
      <c r="J31" s="55"/>
      <c r="K31" s="55"/>
    </row>
    <row r="32" customHeight="1" spans="1:11">
      <c r="A32" s="57" t="s">
        <v>541</v>
      </c>
      <c r="B32" s="57" t="s">
        <v>221</v>
      </c>
      <c r="C32" s="52">
        <v>100.4</v>
      </c>
      <c r="D32" s="71">
        <f>INDEX($A$2:$K$12,MATCH($B32,$A$2:$A$12,0),11)</f>
        <v>312.56875</v>
      </c>
      <c r="E32" s="72">
        <f t="shared" si="13"/>
        <v>313.819025</v>
      </c>
      <c r="F32" s="57"/>
      <c r="G32" s="57"/>
      <c r="H32" s="55"/>
      <c r="I32" s="55"/>
      <c r="J32" s="55"/>
      <c r="K32" s="55"/>
    </row>
    <row r="33" customHeight="1" spans="1:11">
      <c r="A33" s="57" t="s">
        <v>546</v>
      </c>
      <c r="B33" s="57" t="s">
        <v>222</v>
      </c>
      <c r="C33" s="52">
        <v>99.95</v>
      </c>
      <c r="D33" s="71">
        <f>INDEX($A$2:$K$12,MATCH($B33,$A$2:$A$12,0),11)</f>
        <v>312.7425</v>
      </c>
      <c r="E33" s="72">
        <f t="shared" si="13"/>
        <v>312.58612875</v>
      </c>
      <c r="F33" s="57"/>
      <c r="G33" s="57"/>
      <c r="H33" s="55"/>
      <c r="I33" s="55"/>
      <c r="J33" s="55"/>
      <c r="K33" s="55"/>
    </row>
    <row r="34" customHeight="1" spans="1:11">
      <c r="A34" s="57" t="s">
        <v>544</v>
      </c>
      <c r="B34" s="57" t="s">
        <v>221</v>
      </c>
      <c r="C34" s="52">
        <v>99.9</v>
      </c>
      <c r="D34" s="71">
        <f>INDEX($A$2:$K$12,MATCH($B34,$A$2:$A$12,0),11)</f>
        <v>312.56875</v>
      </c>
      <c r="E34" s="72">
        <f t="shared" si="13"/>
        <v>312.25618125</v>
      </c>
      <c r="F34" s="57"/>
      <c r="G34" s="57"/>
      <c r="H34" s="55"/>
      <c r="I34" s="55"/>
      <c r="J34" s="55"/>
      <c r="K34" s="55"/>
    </row>
    <row r="35" customHeight="1" spans="1:11">
      <c r="A35" s="57" t="s">
        <v>545</v>
      </c>
      <c r="B35" s="57" t="s">
        <v>219</v>
      </c>
      <c r="C35" s="52">
        <v>99.9</v>
      </c>
      <c r="D35" s="71">
        <f>INDEX($A$2:$K$12,MATCH($B35,$A$2:$A$12,0),11)</f>
        <v>312.55625</v>
      </c>
      <c r="E35" s="72">
        <f t="shared" si="13"/>
        <v>312.24369375</v>
      </c>
      <c r="F35" s="57"/>
      <c r="G35" s="57"/>
      <c r="H35" s="55"/>
      <c r="I35" s="55"/>
      <c r="J35" s="55"/>
      <c r="K35" s="55"/>
    </row>
    <row r="36" customHeight="1" spans="1:11">
      <c r="A36" s="57" t="s">
        <v>547</v>
      </c>
      <c r="B36" s="57" t="s">
        <v>224</v>
      </c>
      <c r="C36" s="52">
        <v>100.1</v>
      </c>
      <c r="D36" s="71">
        <f>INDEX($A$2:$K$12,MATCH($B36,$A$2:$A$12,0),11)</f>
        <v>303.6625</v>
      </c>
      <c r="E36" s="72">
        <f t="shared" si="13"/>
        <v>303.9661625</v>
      </c>
      <c r="F36" s="57"/>
      <c r="G36" s="57"/>
      <c r="H36" s="55"/>
      <c r="I36" s="55"/>
      <c r="J36" s="55"/>
      <c r="K36" s="55"/>
    </row>
    <row r="37" customHeight="1" spans="1:11">
      <c r="A37" s="57" t="s">
        <v>548</v>
      </c>
      <c r="B37" s="57" t="s">
        <v>224</v>
      </c>
      <c r="C37" s="52">
        <v>99.8</v>
      </c>
      <c r="D37" s="71">
        <f>INDEX($A$2:$K$12,MATCH($B37,$A$2:$A$12,0),11)</f>
        <v>303.6625</v>
      </c>
      <c r="E37" s="72">
        <f t="shared" si="13"/>
        <v>303.055175</v>
      </c>
      <c r="F37" s="57"/>
      <c r="G37" s="57"/>
      <c r="H37" s="55"/>
      <c r="I37" s="55"/>
      <c r="J37" s="55"/>
      <c r="K37" s="55"/>
    </row>
    <row r="38" customHeight="1" spans="1:11">
      <c r="A38" s="57" t="s">
        <v>549</v>
      </c>
      <c r="B38" s="52" t="s">
        <v>36</v>
      </c>
      <c r="C38" s="52">
        <v>100.5</v>
      </c>
      <c r="D38" s="71">
        <f>INDEX($A$2:$K$12,MATCH($B38,$A$2:$A$12,0),11)</f>
        <v>300.8875</v>
      </c>
      <c r="E38" s="72">
        <f t="shared" si="13"/>
        <v>302.3919375</v>
      </c>
      <c r="F38" s="57"/>
      <c r="G38" s="57"/>
      <c r="H38" s="55"/>
      <c r="I38" s="55"/>
      <c r="J38" s="55"/>
      <c r="K38" s="55"/>
    </row>
    <row r="39" customHeight="1" spans="1:11">
      <c r="A39" s="57" t="s">
        <v>311</v>
      </c>
      <c r="B39" s="57" t="s">
        <v>225</v>
      </c>
      <c r="C39" s="52">
        <v>100.3</v>
      </c>
      <c r="D39" s="71">
        <f>INDEX($A$2:$K$12,MATCH($B39,$A$2:$A$12,0),11)</f>
        <v>300.05</v>
      </c>
      <c r="E39" s="72">
        <f t="shared" si="13"/>
        <v>300.95015</v>
      </c>
      <c r="F39" s="57"/>
      <c r="G39" s="57"/>
      <c r="H39" s="55"/>
      <c r="I39" s="55"/>
      <c r="J39" s="55"/>
      <c r="K39" s="55"/>
    </row>
    <row r="40" customHeight="1" spans="1:11">
      <c r="A40" s="57" t="s">
        <v>550</v>
      </c>
      <c r="B40" s="52" t="s">
        <v>36</v>
      </c>
      <c r="C40" s="52">
        <v>99.85</v>
      </c>
      <c r="D40" s="71">
        <f>INDEX($A$2:$K$12,MATCH($B40,$A$2:$A$12,0),11)</f>
        <v>300.8875</v>
      </c>
      <c r="E40" s="72">
        <f t="shared" si="13"/>
        <v>300.43616875</v>
      </c>
      <c r="F40" s="57"/>
      <c r="G40" s="57"/>
      <c r="H40" s="55"/>
      <c r="I40" s="55"/>
      <c r="J40" s="55"/>
      <c r="K40" s="55"/>
    </row>
    <row r="41" customHeight="1" spans="1:11">
      <c r="A41" s="57" t="s">
        <v>73</v>
      </c>
      <c r="B41" s="57" t="s">
        <v>71</v>
      </c>
      <c r="C41" s="52">
        <v>100.1</v>
      </c>
      <c r="D41" s="71">
        <f>INDEX($A$2:$K$12,MATCH($B41,$A$2:$A$12,0),11)</f>
        <v>299.25</v>
      </c>
      <c r="E41" s="72">
        <f t="shared" si="13"/>
        <v>299.54925</v>
      </c>
      <c r="F41" s="57"/>
      <c r="G41" s="57"/>
      <c r="H41" s="55"/>
      <c r="I41" s="55"/>
      <c r="J41" s="55"/>
      <c r="K41" s="55"/>
    </row>
    <row r="42" customHeight="1" spans="1:11">
      <c r="A42" s="57" t="s">
        <v>552</v>
      </c>
      <c r="B42" s="57" t="s">
        <v>228</v>
      </c>
      <c r="C42" s="52">
        <v>100.2</v>
      </c>
      <c r="D42" s="71">
        <f>INDEX($A$2:$K$12,MATCH($B42,$A$2:$A$12,0),11)</f>
        <v>298.64375</v>
      </c>
      <c r="E42" s="72">
        <f t="shared" si="13"/>
        <v>299.2410375</v>
      </c>
      <c r="F42" s="57"/>
      <c r="G42" s="57"/>
      <c r="H42" s="55"/>
      <c r="I42" s="55"/>
      <c r="J42" s="55"/>
      <c r="K42" s="55"/>
    </row>
    <row r="43" customHeight="1" spans="1:5">
      <c r="A43" s="57" t="s">
        <v>551</v>
      </c>
      <c r="B43" s="57" t="s">
        <v>225</v>
      </c>
      <c r="C43" s="52">
        <v>99.65</v>
      </c>
      <c r="D43" s="71">
        <f>INDEX($A$2:$K$12,MATCH($B43,$A$2:$A$12,0),11)</f>
        <v>300.05</v>
      </c>
      <c r="E43" s="72">
        <f t="shared" si="13"/>
        <v>298.999825</v>
      </c>
    </row>
    <row r="44" customHeight="1" spans="1:5">
      <c r="A44" s="57" t="s">
        <v>70</v>
      </c>
      <c r="B44" s="57" t="s">
        <v>71</v>
      </c>
      <c r="C44" s="52">
        <v>99.6</v>
      </c>
      <c r="D44" s="71">
        <f>INDEX($A$2:$K$12,MATCH($B44,$A$2:$A$12,0),11)</f>
        <v>299.25</v>
      </c>
      <c r="E44" s="72">
        <f t="shared" si="13"/>
        <v>298.053</v>
      </c>
    </row>
    <row r="45" customHeight="1" spans="1:5">
      <c r="A45" s="57" t="s">
        <v>554</v>
      </c>
      <c r="B45" s="57" t="s">
        <v>232</v>
      </c>
      <c r="C45" s="52">
        <v>100.1</v>
      </c>
      <c r="D45" s="71">
        <f>INDEX($A$2:$K$12,MATCH($B45,$A$2:$A$12,0),11)</f>
        <v>297.3125</v>
      </c>
      <c r="E45" s="72">
        <f t="shared" si="13"/>
        <v>297.6098125</v>
      </c>
    </row>
    <row r="46" customHeight="1" spans="1:5">
      <c r="A46" s="57" t="s">
        <v>553</v>
      </c>
      <c r="B46" s="57" t="s">
        <v>228</v>
      </c>
      <c r="C46" s="52">
        <v>99.6</v>
      </c>
      <c r="D46" s="71">
        <f>INDEX($A$2:$K$12,MATCH($B46,$A$2:$A$12,0),11)</f>
        <v>298.64375</v>
      </c>
      <c r="E46" s="72">
        <f t="shared" si="13"/>
        <v>297.449175</v>
      </c>
    </row>
    <row r="47" customHeight="1" spans="1:5">
      <c r="A47" s="57" t="s">
        <v>66</v>
      </c>
      <c r="B47" s="57" t="s">
        <v>232</v>
      </c>
      <c r="C47" s="52">
        <v>99.85</v>
      </c>
      <c r="D47" s="71">
        <f>INDEX($A$2:$K$12,MATCH($B47,$A$2:$A$12,0),11)</f>
        <v>297.3125</v>
      </c>
      <c r="E47" s="72">
        <f t="shared" si="13"/>
        <v>296.86653125</v>
      </c>
    </row>
    <row r="48" customHeight="1" spans="1:5">
      <c r="A48" s="57" t="s">
        <v>555</v>
      </c>
      <c r="B48" s="57" t="s">
        <v>231</v>
      </c>
      <c r="C48" s="52">
        <v>100.1</v>
      </c>
      <c r="D48" s="71">
        <f>INDEX($A$2:$K$12,MATCH($B48,$A$2:$A$12,0),11)</f>
        <v>294.025</v>
      </c>
      <c r="E48" s="72">
        <f t="shared" si="13"/>
        <v>294.319025</v>
      </c>
    </row>
    <row r="49" customHeight="1" spans="1:5">
      <c r="A49" s="57" t="s">
        <v>177</v>
      </c>
      <c r="B49" s="57" t="s">
        <v>231</v>
      </c>
      <c r="C49" s="52">
        <v>99.65</v>
      </c>
      <c r="D49" s="71">
        <f>INDEX($A$2:$K$12,MATCH($B49,$A$2:$A$12,0),11)</f>
        <v>294.025</v>
      </c>
      <c r="E49" s="72">
        <f t="shared" si="13"/>
        <v>292.9959125</v>
      </c>
    </row>
    <row r="50" customHeight="1" spans="1:5">
      <c r="A50" s="57" t="s">
        <v>556</v>
      </c>
      <c r="B50" s="57" t="s">
        <v>234</v>
      </c>
      <c r="C50" s="52">
        <v>100.1</v>
      </c>
      <c r="D50" s="71">
        <f>INDEX($A$2:$K$12,MATCH($B50,$A$2:$A$12,0),11)</f>
        <v>292.25</v>
      </c>
      <c r="E50" s="72">
        <f t="shared" si="13"/>
        <v>292.54225</v>
      </c>
    </row>
    <row r="51" customHeight="1" spans="1:5">
      <c r="A51" s="57" t="s">
        <v>557</v>
      </c>
      <c r="B51" s="57" t="s">
        <v>234</v>
      </c>
      <c r="C51" s="52">
        <v>99.6</v>
      </c>
      <c r="D51" s="71">
        <f>INDEX($A$2:$K$12,MATCH($B51,$A$2:$A$12,0),11)</f>
        <v>292.25</v>
      </c>
      <c r="E51" s="72">
        <f t="shared" si="13"/>
        <v>291.081</v>
      </c>
    </row>
    <row r="54" customHeight="1" spans="1:6">
      <c r="A54" s="57" t="s">
        <v>540</v>
      </c>
      <c r="B54" s="57" t="s">
        <v>179</v>
      </c>
      <c r="C54" s="52" t="s">
        <v>3</v>
      </c>
      <c r="D54" t="s">
        <v>377</v>
      </c>
      <c r="E54" s="73" t="s">
        <v>558</v>
      </c>
      <c r="F54" t="s">
        <v>559</v>
      </c>
    </row>
    <row r="55" customHeight="1" spans="1:6">
      <c r="A55" s="57" t="s">
        <v>541</v>
      </c>
      <c r="B55" s="57" t="s">
        <v>221</v>
      </c>
      <c r="C55" s="52">
        <v>100.4</v>
      </c>
      <c r="D55" t="s">
        <v>259</v>
      </c>
      <c r="E55" s="73" t="s">
        <v>259</v>
      </c>
      <c r="F55" t="s">
        <v>259</v>
      </c>
    </row>
    <row r="56" customHeight="1" spans="1:6">
      <c r="A56" s="57" t="s">
        <v>542</v>
      </c>
      <c r="B56" s="57" t="s">
        <v>219</v>
      </c>
      <c r="C56" s="52">
        <v>100.5</v>
      </c>
      <c r="D56" t="s">
        <v>259</v>
      </c>
      <c r="E56" s="73" t="s">
        <v>259</v>
      </c>
      <c r="F56" t="s">
        <v>259</v>
      </c>
    </row>
    <row r="57" customHeight="1" spans="1:6">
      <c r="A57" s="57" t="s">
        <v>543</v>
      </c>
      <c r="B57" s="57" t="s">
        <v>222</v>
      </c>
      <c r="C57" s="52">
        <v>100.4</v>
      </c>
      <c r="D57" t="s">
        <v>259</v>
      </c>
      <c r="E57" s="73" t="s">
        <v>259</v>
      </c>
      <c r="F57" t="s">
        <v>259</v>
      </c>
    </row>
    <row r="58" customHeight="1" spans="1:6">
      <c r="A58" s="57" t="s">
        <v>544</v>
      </c>
      <c r="B58" s="57" t="s">
        <v>221</v>
      </c>
      <c r="C58" s="52">
        <v>99.8</v>
      </c>
      <c r="D58" t="s">
        <v>259</v>
      </c>
      <c r="E58" s="73" t="s">
        <v>259</v>
      </c>
      <c r="F58" t="s">
        <v>259</v>
      </c>
    </row>
    <row r="59" customHeight="1" spans="1:6">
      <c r="A59" s="57" t="s">
        <v>545</v>
      </c>
      <c r="B59" s="57" t="s">
        <v>219</v>
      </c>
      <c r="C59" s="52">
        <v>99.8</v>
      </c>
      <c r="D59" t="s">
        <v>259</v>
      </c>
      <c r="E59" s="73" t="s">
        <v>259</v>
      </c>
      <c r="F59" t="s">
        <v>259</v>
      </c>
    </row>
    <row r="60" customHeight="1" spans="1:6">
      <c r="A60" s="57" t="s">
        <v>546</v>
      </c>
      <c r="B60" s="57" t="s">
        <v>222</v>
      </c>
      <c r="C60" s="52">
        <v>99.9</v>
      </c>
      <c r="D60" t="s">
        <v>259</v>
      </c>
      <c r="E60" s="73" t="s">
        <v>259</v>
      </c>
      <c r="F60" t="s">
        <v>259</v>
      </c>
    </row>
    <row r="61" customHeight="1" spans="1:6">
      <c r="A61" s="57" t="s">
        <v>547</v>
      </c>
      <c r="B61" s="57" t="s">
        <v>224</v>
      </c>
      <c r="C61" s="52">
        <v>100.1</v>
      </c>
      <c r="D61" t="s">
        <v>259</v>
      </c>
      <c r="E61" s="73" t="s">
        <v>259</v>
      </c>
      <c r="F61" t="s">
        <v>259</v>
      </c>
    </row>
    <row r="62" customHeight="1" spans="1:6">
      <c r="A62" s="57" t="s">
        <v>548</v>
      </c>
      <c r="B62" s="57" t="s">
        <v>224</v>
      </c>
      <c r="C62" s="52">
        <v>99.75</v>
      </c>
      <c r="D62" t="s">
        <v>259</v>
      </c>
      <c r="E62" s="73" t="s">
        <v>259</v>
      </c>
      <c r="F62" t="s">
        <v>259</v>
      </c>
    </row>
    <row r="63" customHeight="1" spans="1:6">
      <c r="A63" s="57" t="s">
        <v>549</v>
      </c>
      <c r="B63" s="57" t="s">
        <v>36</v>
      </c>
      <c r="C63" s="52">
        <v>100.5</v>
      </c>
      <c r="D63" t="s">
        <v>259</v>
      </c>
      <c r="E63" s="73" t="s">
        <v>259</v>
      </c>
      <c r="F63" t="s">
        <v>259</v>
      </c>
    </row>
    <row r="64" customHeight="1" spans="1:6">
      <c r="A64" s="57" t="s">
        <v>311</v>
      </c>
      <c r="B64" s="57" t="s">
        <v>225</v>
      </c>
      <c r="C64" s="52">
        <v>100.3</v>
      </c>
      <c r="D64" t="s">
        <v>259</v>
      </c>
      <c r="E64" s="73" t="s">
        <v>259</v>
      </c>
      <c r="F64" t="s">
        <v>259</v>
      </c>
    </row>
    <row r="65" customHeight="1" spans="1:6">
      <c r="A65" s="57" t="s">
        <v>551</v>
      </c>
      <c r="B65" s="57" t="s">
        <v>225</v>
      </c>
      <c r="C65" s="52">
        <v>99.6</v>
      </c>
      <c r="D65" t="s">
        <v>259</v>
      </c>
      <c r="E65" s="73" t="s">
        <v>259</v>
      </c>
      <c r="F65" t="s">
        <v>259</v>
      </c>
    </row>
    <row r="66" customHeight="1" spans="1:6">
      <c r="A66" s="57" t="s">
        <v>550</v>
      </c>
      <c r="B66" s="57" t="s">
        <v>36</v>
      </c>
      <c r="C66" s="52">
        <v>99.7</v>
      </c>
      <c r="D66" t="s">
        <v>259</v>
      </c>
      <c r="E66" s="73" t="s">
        <v>259</v>
      </c>
      <c r="F66" t="s">
        <v>259</v>
      </c>
    </row>
    <row r="67" customHeight="1" spans="1:6">
      <c r="A67" s="57" t="s">
        <v>552</v>
      </c>
      <c r="B67" s="57" t="s">
        <v>228</v>
      </c>
      <c r="C67" s="52">
        <v>100.2</v>
      </c>
      <c r="D67" t="s">
        <v>259</v>
      </c>
      <c r="E67" s="73" t="s">
        <v>259</v>
      </c>
      <c r="F67" t="s">
        <v>259</v>
      </c>
    </row>
    <row r="68" customHeight="1" spans="1:6">
      <c r="A68" s="57" t="s">
        <v>554</v>
      </c>
      <c r="B68" s="57" t="s">
        <v>232</v>
      </c>
      <c r="C68" s="52">
        <v>100.1</v>
      </c>
      <c r="D68" t="s">
        <v>259</v>
      </c>
      <c r="E68" s="73" t="s">
        <v>259</v>
      </c>
      <c r="F68" t="s">
        <v>259</v>
      </c>
    </row>
    <row r="69" customHeight="1" spans="1:6">
      <c r="A69" s="57" t="s">
        <v>553</v>
      </c>
      <c r="B69" s="57" t="s">
        <v>228</v>
      </c>
      <c r="C69" s="52">
        <v>99.5</v>
      </c>
      <c r="D69" t="s">
        <v>259</v>
      </c>
      <c r="E69" s="73" t="s">
        <v>259</v>
      </c>
      <c r="F69" t="s">
        <v>259</v>
      </c>
    </row>
    <row r="70" customHeight="1" spans="1:6">
      <c r="A70" s="57" t="s">
        <v>66</v>
      </c>
      <c r="B70" s="57" t="s">
        <v>232</v>
      </c>
      <c r="C70" s="52">
        <v>99.85</v>
      </c>
      <c r="D70" t="s">
        <v>259</v>
      </c>
      <c r="E70" s="73" t="s">
        <v>259</v>
      </c>
      <c r="F70" t="s">
        <v>259</v>
      </c>
    </row>
    <row r="71" customHeight="1" spans="1:6">
      <c r="A71" s="57" t="s">
        <v>555</v>
      </c>
      <c r="B71" s="57" t="s">
        <v>231</v>
      </c>
      <c r="C71" s="52">
        <v>100.1</v>
      </c>
      <c r="D71" t="s">
        <v>259</v>
      </c>
      <c r="E71" s="73" t="s">
        <v>259</v>
      </c>
      <c r="F71" t="s">
        <v>259</v>
      </c>
    </row>
    <row r="72" customHeight="1" spans="1:6">
      <c r="A72" s="57" t="s">
        <v>177</v>
      </c>
      <c r="B72" s="57" t="s">
        <v>231</v>
      </c>
      <c r="C72" s="52">
        <v>99.5</v>
      </c>
      <c r="D72" t="s">
        <v>259</v>
      </c>
      <c r="E72" s="73" t="s">
        <v>259</v>
      </c>
      <c r="F72" t="s">
        <v>259</v>
      </c>
    </row>
    <row r="73" customHeight="1" spans="1:6">
      <c r="A73" s="57" t="s">
        <v>556</v>
      </c>
      <c r="B73" s="57" t="s">
        <v>234</v>
      </c>
      <c r="C73" s="52">
        <v>100.1</v>
      </c>
      <c r="D73" t="s">
        <v>259</v>
      </c>
      <c r="E73" s="73" t="s">
        <v>259</v>
      </c>
      <c r="F73" t="s">
        <v>259</v>
      </c>
    </row>
    <row r="74" customHeight="1" spans="1:6">
      <c r="A74" s="57" t="s">
        <v>557</v>
      </c>
      <c r="B74" s="57" t="s">
        <v>234</v>
      </c>
      <c r="C74" s="52">
        <v>99.5</v>
      </c>
      <c r="D74" t="s">
        <v>259</v>
      </c>
      <c r="E74" s="73" t="s">
        <v>259</v>
      </c>
      <c r="F74" t="s">
        <v>259</v>
      </c>
    </row>
    <row r="75" customHeight="1" spans="1:6">
      <c r="A75" s="57" t="s">
        <v>73</v>
      </c>
      <c r="B75" s="57" t="s">
        <v>71</v>
      </c>
      <c r="C75" s="52">
        <v>100.1</v>
      </c>
      <c r="D75" t="s">
        <v>259</v>
      </c>
      <c r="E75" t="s">
        <v>259</v>
      </c>
      <c r="F75" t="s">
        <v>259</v>
      </c>
    </row>
    <row r="76" customHeight="1" spans="1:6">
      <c r="A76" s="57" t="s">
        <v>70</v>
      </c>
      <c r="B76" s="57" t="s">
        <v>71</v>
      </c>
      <c r="C76" s="52">
        <v>99.6</v>
      </c>
      <c r="D76" t="s">
        <v>259</v>
      </c>
      <c r="E76" t="s">
        <v>259</v>
      </c>
      <c r="F76" t="s">
        <v>259</v>
      </c>
    </row>
    <row r="78" customHeight="1" spans="1:1">
      <c r="A78" t="s">
        <v>570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西班牙"/>
  <dimension ref="A1:S78"/>
  <sheetViews>
    <sheetView tabSelected="1" topLeftCell="A29" workbookViewId="0">
      <selection activeCell="C45" sqref="C45"/>
    </sheetView>
  </sheetViews>
  <sheetFormatPr defaultColWidth="14" defaultRowHeight="18" customHeight="1"/>
  <sheetData>
    <row r="1" customHeight="1" spans="1:14">
      <c r="A1" s="57" t="s">
        <v>179</v>
      </c>
      <c r="B1" s="57" t="s">
        <v>527</v>
      </c>
      <c r="C1" s="57" t="s">
        <v>528</v>
      </c>
      <c r="D1" s="57" t="s">
        <v>210</v>
      </c>
      <c r="E1" s="57" t="s">
        <v>529</v>
      </c>
      <c r="F1" s="67" t="s">
        <v>528</v>
      </c>
      <c r="G1" s="57" t="s">
        <v>211</v>
      </c>
      <c r="H1" s="57" t="s">
        <v>530</v>
      </c>
      <c r="I1" s="67" t="s">
        <v>528</v>
      </c>
      <c r="J1" s="57" t="s">
        <v>212</v>
      </c>
      <c r="K1" s="57" t="s">
        <v>128</v>
      </c>
      <c r="L1" s="57" t="s">
        <v>531</v>
      </c>
      <c r="M1" s="57" t="s">
        <v>528</v>
      </c>
      <c r="N1" s="57" t="s">
        <v>213</v>
      </c>
    </row>
    <row r="2" customHeight="1" spans="1:14">
      <c r="A2" s="58" t="s">
        <v>36</v>
      </c>
      <c r="B2" s="52">
        <v>93</v>
      </c>
      <c r="C2" s="59">
        <f t="shared" ref="C2:C12" si="0">IF($B18=2,$I18,0)</f>
        <v>0</v>
      </c>
      <c r="D2" s="52">
        <f t="shared" ref="D2:D12" si="1">$B2+$C2</f>
        <v>93</v>
      </c>
      <c r="E2" s="52">
        <v>94.5</v>
      </c>
      <c r="F2" s="68">
        <f t="shared" ref="F2:F12" si="2">IF($B18=1,$I18,0)</f>
        <v>0</v>
      </c>
      <c r="G2" s="52">
        <f t="shared" ref="G2:G12" si="3">$E2+$F2</f>
        <v>94.5</v>
      </c>
      <c r="H2" s="52">
        <v>97</v>
      </c>
      <c r="I2" s="74">
        <f t="shared" ref="I2:I12" si="4">IF($B18=3,$I18,0)</f>
        <v>0</v>
      </c>
      <c r="J2" s="52">
        <f t="shared" ref="J2:J12" si="5">$H2+$I2</f>
        <v>97</v>
      </c>
      <c r="K2" s="75">
        <f t="shared" ref="K2:K12" si="6">$D2*$B$15+$G2*$C$15+$J2*$D$15</f>
        <v>296.1625</v>
      </c>
      <c r="L2" s="52">
        <v>97.75</v>
      </c>
      <c r="M2" s="80">
        <f t="shared" ref="M2:M11" si="7">IF($B18=4,$I18,0)</f>
        <v>1</v>
      </c>
      <c r="N2" s="52">
        <f t="shared" ref="N2:N12" si="8">$L2+$M2</f>
        <v>98.75</v>
      </c>
    </row>
    <row r="3" customHeight="1" spans="1:14">
      <c r="A3" s="60" t="s">
        <v>222</v>
      </c>
      <c r="B3" s="52">
        <v>99.75</v>
      </c>
      <c r="C3" s="59">
        <f t="shared" si="0"/>
        <v>0</v>
      </c>
      <c r="D3" s="52">
        <f t="shared" si="1"/>
        <v>99.75</v>
      </c>
      <c r="E3" s="52">
        <v>94.9</v>
      </c>
      <c r="F3" s="68">
        <f t="shared" si="2"/>
        <v>0</v>
      </c>
      <c r="G3" s="52">
        <f t="shared" si="3"/>
        <v>94.9</v>
      </c>
      <c r="H3" s="52">
        <v>101</v>
      </c>
      <c r="I3" s="74">
        <f t="shared" si="4"/>
        <v>0</v>
      </c>
      <c r="J3" s="52">
        <f t="shared" si="5"/>
        <v>101</v>
      </c>
      <c r="K3" s="75">
        <f t="shared" si="6"/>
        <v>307.9975</v>
      </c>
      <c r="L3" s="52">
        <v>97</v>
      </c>
      <c r="M3" s="80">
        <f t="shared" si="7"/>
        <v>0.45</v>
      </c>
      <c r="N3" s="52">
        <f t="shared" si="8"/>
        <v>97.45</v>
      </c>
    </row>
    <row r="4" customHeight="1" spans="1:14">
      <c r="A4" s="61" t="s">
        <v>228</v>
      </c>
      <c r="B4" s="62">
        <v>90</v>
      </c>
      <c r="C4" s="59">
        <f t="shared" si="0"/>
        <v>0</v>
      </c>
      <c r="D4" s="52">
        <f t="shared" si="1"/>
        <v>90</v>
      </c>
      <c r="E4" s="62">
        <v>93.25</v>
      </c>
      <c r="F4" s="68">
        <f t="shared" si="2"/>
        <v>0</v>
      </c>
      <c r="G4" s="52">
        <f t="shared" si="3"/>
        <v>93.25</v>
      </c>
      <c r="H4" s="62">
        <v>99.4</v>
      </c>
      <c r="I4" s="74">
        <f t="shared" si="4"/>
        <v>0</v>
      </c>
      <c r="J4" s="52">
        <f t="shared" si="5"/>
        <v>99.4</v>
      </c>
      <c r="K4" s="75">
        <f t="shared" si="6"/>
        <v>293.98125</v>
      </c>
      <c r="L4" s="62">
        <v>95</v>
      </c>
      <c r="M4" s="80">
        <f t="shared" si="7"/>
        <v>0</v>
      </c>
      <c r="N4" s="52">
        <f t="shared" si="8"/>
        <v>95</v>
      </c>
    </row>
    <row r="5" customHeight="1" spans="1:14">
      <c r="A5" s="60" t="s">
        <v>221</v>
      </c>
      <c r="B5" s="52">
        <v>98.75</v>
      </c>
      <c r="C5" s="59">
        <f t="shared" si="0"/>
        <v>0</v>
      </c>
      <c r="D5" s="52">
        <f t="shared" si="1"/>
        <v>98.75</v>
      </c>
      <c r="E5" s="52">
        <v>97.25</v>
      </c>
      <c r="F5" s="68">
        <f t="shared" si="2"/>
        <v>0</v>
      </c>
      <c r="G5" s="52">
        <f t="shared" si="3"/>
        <v>97.25</v>
      </c>
      <c r="H5" s="52">
        <v>99.4</v>
      </c>
      <c r="I5" s="74">
        <f t="shared" si="4"/>
        <v>0</v>
      </c>
      <c r="J5" s="52">
        <f t="shared" si="5"/>
        <v>99.4</v>
      </c>
      <c r="K5" s="75">
        <f t="shared" si="6"/>
        <v>307.70625</v>
      </c>
      <c r="L5" s="52">
        <v>95</v>
      </c>
      <c r="M5" s="80">
        <f t="shared" si="7"/>
        <v>0.75</v>
      </c>
      <c r="N5" s="52">
        <f t="shared" si="8"/>
        <v>95.75</v>
      </c>
    </row>
    <row r="6" customHeight="1" spans="1:14">
      <c r="A6" s="60" t="s">
        <v>231</v>
      </c>
      <c r="B6" s="52">
        <v>88</v>
      </c>
      <c r="C6" s="59">
        <f t="shared" si="0"/>
        <v>0.5</v>
      </c>
      <c r="D6" s="52">
        <f t="shared" si="1"/>
        <v>88.5</v>
      </c>
      <c r="E6" s="52">
        <v>91</v>
      </c>
      <c r="F6" s="68">
        <f t="shared" si="2"/>
        <v>0</v>
      </c>
      <c r="G6" s="52">
        <f t="shared" si="3"/>
        <v>91</v>
      </c>
      <c r="H6" s="52">
        <v>99.4</v>
      </c>
      <c r="I6" s="74">
        <f t="shared" si="4"/>
        <v>0</v>
      </c>
      <c r="J6" s="52">
        <f t="shared" si="5"/>
        <v>99.4</v>
      </c>
      <c r="K6" s="75">
        <f t="shared" si="6"/>
        <v>290.025</v>
      </c>
      <c r="L6" s="52">
        <v>97.5</v>
      </c>
      <c r="M6" s="80">
        <f t="shared" si="7"/>
        <v>0</v>
      </c>
      <c r="N6" s="52">
        <f t="shared" si="8"/>
        <v>97.5</v>
      </c>
    </row>
    <row r="7" customHeight="1" spans="1:14">
      <c r="A7" s="60" t="s">
        <v>219</v>
      </c>
      <c r="B7" s="52">
        <v>95</v>
      </c>
      <c r="C7" s="59">
        <f t="shared" si="0"/>
        <v>0.75</v>
      </c>
      <c r="D7" s="52">
        <f t="shared" si="1"/>
        <v>95.75</v>
      </c>
      <c r="E7" s="52">
        <v>100.75</v>
      </c>
      <c r="F7" s="68">
        <f t="shared" si="2"/>
        <v>0</v>
      </c>
      <c r="G7" s="52">
        <f t="shared" si="3"/>
        <v>100.75</v>
      </c>
      <c r="H7" s="52">
        <v>99.75</v>
      </c>
      <c r="I7" s="74">
        <f t="shared" si="4"/>
        <v>0</v>
      </c>
      <c r="J7" s="52">
        <f t="shared" si="5"/>
        <v>99.75</v>
      </c>
      <c r="K7" s="75">
        <f t="shared" si="6"/>
        <v>308.34375</v>
      </c>
      <c r="L7" s="52">
        <v>96</v>
      </c>
      <c r="M7" s="80">
        <f t="shared" si="7"/>
        <v>0</v>
      </c>
      <c r="N7" s="52">
        <f t="shared" si="8"/>
        <v>96</v>
      </c>
    </row>
    <row r="8" customHeight="1" spans="1:14">
      <c r="A8" s="60" t="s">
        <v>225</v>
      </c>
      <c r="B8" s="52">
        <v>93</v>
      </c>
      <c r="C8" s="59">
        <f t="shared" si="0"/>
        <v>0</v>
      </c>
      <c r="D8" s="52">
        <f t="shared" si="1"/>
        <v>93</v>
      </c>
      <c r="E8" s="52">
        <v>90</v>
      </c>
      <c r="F8" s="68">
        <f t="shared" si="2"/>
        <v>1</v>
      </c>
      <c r="G8" s="52">
        <f t="shared" si="3"/>
        <v>91</v>
      </c>
      <c r="H8" s="52">
        <v>101</v>
      </c>
      <c r="I8" s="74">
        <f t="shared" si="4"/>
        <v>0</v>
      </c>
      <c r="J8" s="52">
        <f t="shared" si="5"/>
        <v>101</v>
      </c>
      <c r="K8" s="75">
        <f t="shared" si="6"/>
        <v>296.575</v>
      </c>
      <c r="L8" s="52">
        <v>98.5</v>
      </c>
      <c r="M8" s="80">
        <f t="shared" si="7"/>
        <v>0</v>
      </c>
      <c r="N8" s="52">
        <f t="shared" si="8"/>
        <v>98.5</v>
      </c>
    </row>
    <row r="9" customHeight="1" spans="1:14">
      <c r="A9" s="60" t="s">
        <v>232</v>
      </c>
      <c r="B9" s="52">
        <v>91</v>
      </c>
      <c r="C9" s="59">
        <f t="shared" si="0"/>
        <v>0</v>
      </c>
      <c r="D9" s="52">
        <f t="shared" si="1"/>
        <v>91</v>
      </c>
      <c r="E9" s="52">
        <v>89.5</v>
      </c>
      <c r="F9" s="68">
        <f t="shared" si="2"/>
        <v>1.5</v>
      </c>
      <c r="G9" s="52">
        <f t="shared" si="3"/>
        <v>91</v>
      </c>
      <c r="H9" s="52">
        <v>101</v>
      </c>
      <c r="I9" s="74">
        <f t="shared" si="4"/>
        <v>0</v>
      </c>
      <c r="J9" s="52">
        <f t="shared" si="5"/>
        <v>101</v>
      </c>
      <c r="K9" s="75">
        <f t="shared" si="6"/>
        <v>294.375</v>
      </c>
      <c r="L9" s="52">
        <v>96.5</v>
      </c>
      <c r="M9" s="80">
        <f t="shared" si="7"/>
        <v>0</v>
      </c>
      <c r="N9" s="52">
        <f t="shared" si="8"/>
        <v>96.5</v>
      </c>
    </row>
    <row r="10" customHeight="1" spans="1:14">
      <c r="A10" s="60" t="s">
        <v>234</v>
      </c>
      <c r="B10" s="52">
        <v>89.75</v>
      </c>
      <c r="C10" s="59">
        <f t="shared" si="0"/>
        <v>1.5</v>
      </c>
      <c r="D10" s="52">
        <f t="shared" si="1"/>
        <v>91.25</v>
      </c>
      <c r="E10" s="52">
        <v>87</v>
      </c>
      <c r="F10" s="68">
        <f t="shared" si="2"/>
        <v>0</v>
      </c>
      <c r="G10" s="52">
        <f t="shared" si="3"/>
        <v>87</v>
      </c>
      <c r="H10" s="52">
        <v>100</v>
      </c>
      <c r="I10" s="74">
        <f t="shared" si="4"/>
        <v>0</v>
      </c>
      <c r="J10" s="52">
        <f t="shared" si="5"/>
        <v>100</v>
      </c>
      <c r="K10" s="75">
        <f t="shared" si="6"/>
        <v>289.55</v>
      </c>
      <c r="L10" s="52">
        <v>95</v>
      </c>
      <c r="M10" s="80">
        <f t="shared" si="7"/>
        <v>0</v>
      </c>
      <c r="N10" s="52">
        <f t="shared" si="8"/>
        <v>95</v>
      </c>
    </row>
    <row r="11" customHeight="1" spans="1:14">
      <c r="A11" s="60" t="s">
        <v>224</v>
      </c>
      <c r="B11" s="52">
        <v>94</v>
      </c>
      <c r="C11" s="59">
        <f t="shared" si="0"/>
        <v>0.5</v>
      </c>
      <c r="D11" s="52">
        <f t="shared" si="1"/>
        <v>94.5</v>
      </c>
      <c r="E11" s="52">
        <v>93.5</v>
      </c>
      <c r="F11" s="69">
        <f t="shared" si="2"/>
        <v>0</v>
      </c>
      <c r="G11" s="52">
        <f t="shared" si="3"/>
        <v>93.5</v>
      </c>
      <c r="H11" s="52">
        <v>99.75</v>
      </c>
      <c r="I11" s="76">
        <f t="shared" si="4"/>
        <v>0</v>
      </c>
      <c r="J11" s="52">
        <f t="shared" si="5"/>
        <v>99.75</v>
      </c>
      <c r="K11" s="75">
        <f t="shared" si="6"/>
        <v>299.5375</v>
      </c>
      <c r="L11" s="52">
        <v>96</v>
      </c>
      <c r="M11" s="80">
        <f t="shared" si="7"/>
        <v>0</v>
      </c>
      <c r="N11" s="52">
        <f t="shared" si="8"/>
        <v>96</v>
      </c>
    </row>
    <row r="12" customHeight="1" spans="1:14">
      <c r="A12" s="57" t="s">
        <v>71</v>
      </c>
      <c r="B12" s="52">
        <v>92</v>
      </c>
      <c r="C12" s="59">
        <f t="shared" si="0"/>
        <v>0</v>
      </c>
      <c r="D12" s="52">
        <f t="shared" si="1"/>
        <v>92</v>
      </c>
      <c r="E12" s="52">
        <v>94</v>
      </c>
      <c r="F12" s="69">
        <f t="shared" si="2"/>
        <v>0</v>
      </c>
      <c r="G12" s="52">
        <f t="shared" si="3"/>
        <v>94</v>
      </c>
      <c r="H12" s="52">
        <v>97</v>
      </c>
      <c r="I12" s="76">
        <f t="shared" si="4"/>
        <v>0</v>
      </c>
      <c r="J12" s="52">
        <f t="shared" si="5"/>
        <v>97</v>
      </c>
      <c r="K12" s="75">
        <f t="shared" si="6"/>
        <v>294.55</v>
      </c>
      <c r="L12" s="52">
        <v>97</v>
      </c>
      <c r="M12" s="52">
        <v>0</v>
      </c>
      <c r="N12" s="52">
        <f t="shared" si="8"/>
        <v>97</v>
      </c>
    </row>
    <row r="13" customHeight="1" spans="1:7">
      <c r="A13" s="57"/>
      <c r="B13" s="57"/>
      <c r="C13" s="57"/>
      <c r="D13" s="57"/>
      <c r="E13" s="57"/>
      <c r="F13" s="57"/>
      <c r="G13" s="57"/>
    </row>
    <row r="14" customHeight="1" spans="1:7">
      <c r="A14" s="55"/>
      <c r="B14" s="55" t="s">
        <v>145</v>
      </c>
      <c r="C14" s="55" t="s">
        <v>146</v>
      </c>
      <c r="D14" s="55" t="s">
        <v>147</v>
      </c>
      <c r="E14" s="55"/>
      <c r="F14" s="57"/>
      <c r="G14" s="57"/>
    </row>
    <row r="15" customHeight="1" spans="1:7">
      <c r="A15" s="55" t="s">
        <v>571</v>
      </c>
      <c r="B15" s="44">
        <v>1.1</v>
      </c>
      <c r="C15" s="44">
        <v>1.025</v>
      </c>
      <c r="D15" s="44">
        <v>1</v>
      </c>
      <c r="E15" s="55"/>
      <c r="F15" s="57"/>
      <c r="G15" s="57"/>
    </row>
    <row r="16" customHeight="1" spans="1:7">
      <c r="A16" s="57"/>
      <c r="B16" s="57"/>
      <c r="C16" s="57"/>
      <c r="D16" s="57"/>
      <c r="E16" s="57"/>
      <c r="F16" s="57"/>
      <c r="G16" s="57"/>
    </row>
    <row r="17" customHeight="1" spans="1:19">
      <c r="A17" s="63" t="s">
        <v>179</v>
      </c>
      <c r="B17" s="63" t="s">
        <v>275</v>
      </c>
      <c r="C17" s="63" t="s">
        <v>276</v>
      </c>
      <c r="D17" s="63" t="s">
        <v>277</v>
      </c>
      <c r="E17" s="63" t="s">
        <v>278</v>
      </c>
      <c r="F17" s="63" t="s">
        <v>279</v>
      </c>
      <c r="G17" s="63" t="s">
        <v>280</v>
      </c>
      <c r="H17" s="63" t="s">
        <v>533</v>
      </c>
      <c r="I17" s="63" t="s">
        <v>534</v>
      </c>
      <c r="K17" s="77" t="s">
        <v>562</v>
      </c>
      <c r="L17" s="77"/>
      <c r="M17" s="77"/>
      <c r="N17" s="77" t="s">
        <v>563</v>
      </c>
      <c r="O17" s="77" t="s">
        <v>210</v>
      </c>
      <c r="P17" s="77" t="s">
        <v>283</v>
      </c>
      <c r="Q17" s="77" t="s">
        <v>213</v>
      </c>
      <c r="R17" s="77"/>
      <c r="S17" s="77"/>
    </row>
    <row r="18" customHeight="1" spans="1:19">
      <c r="A18" s="42" t="s">
        <v>36</v>
      </c>
      <c r="B18" s="48">
        <v>4</v>
      </c>
      <c r="C18" s="63" t="str">
        <f t="shared" ref="C18:C27" si="9">LOOKUP($B18,$K$18:$K$21,$L$18:$L$21)</f>
        <v>稳定性</v>
      </c>
      <c r="D18" s="48">
        <v>5</v>
      </c>
      <c r="E18" s="63" t="str">
        <f t="shared" ref="E18:E27" si="10">INDEX($N$18:$Q$27,$D18,$B18)</f>
        <v>稳定性</v>
      </c>
      <c r="F18" s="48">
        <v>4</v>
      </c>
      <c r="G18" s="48">
        <f t="shared" ref="G18:G27" si="11">LOOKUP($F18,$R$18:$R$27,$S$18:$S$27)</f>
        <v>0.5</v>
      </c>
      <c r="H18" s="48">
        <v>2</v>
      </c>
      <c r="I18" s="48">
        <f t="shared" ref="I18:I27" si="12">$G18*$H18</f>
        <v>1</v>
      </c>
      <c r="K18" s="77">
        <v>1</v>
      </c>
      <c r="L18" s="77" t="s">
        <v>563</v>
      </c>
      <c r="M18" s="77">
        <v>1</v>
      </c>
      <c r="N18" s="77" t="s">
        <v>535</v>
      </c>
      <c r="O18" s="77" t="s">
        <v>536</v>
      </c>
      <c r="P18" s="77" t="s">
        <v>95</v>
      </c>
      <c r="Q18" s="77" t="s">
        <v>213</v>
      </c>
      <c r="R18" s="77">
        <v>1</v>
      </c>
      <c r="S18" s="77">
        <v>0</v>
      </c>
    </row>
    <row r="19" customHeight="1" spans="1:19">
      <c r="A19" s="64" t="s">
        <v>222</v>
      </c>
      <c r="B19" s="48">
        <v>4</v>
      </c>
      <c r="C19" s="63" t="str">
        <f t="shared" si="9"/>
        <v>稳定性</v>
      </c>
      <c r="D19" s="48">
        <v>10</v>
      </c>
      <c r="E19" s="63" t="str">
        <f t="shared" si="10"/>
        <v>稳定性</v>
      </c>
      <c r="F19" s="48">
        <v>5</v>
      </c>
      <c r="G19" s="48">
        <f t="shared" si="11"/>
        <v>0.5</v>
      </c>
      <c r="H19" s="70">
        <v>0.9</v>
      </c>
      <c r="I19" s="48">
        <f t="shared" si="12"/>
        <v>0.45</v>
      </c>
      <c r="J19" s="57" t="s">
        <v>564</v>
      </c>
      <c r="K19" s="77">
        <v>2</v>
      </c>
      <c r="L19" s="77" t="s">
        <v>210</v>
      </c>
      <c r="M19" s="77">
        <v>2</v>
      </c>
      <c r="N19" s="77" t="s">
        <v>537</v>
      </c>
      <c r="O19" s="77" t="s">
        <v>538</v>
      </c>
      <c r="P19" s="77" t="s">
        <v>565</v>
      </c>
      <c r="Q19" s="77" t="s">
        <v>213</v>
      </c>
      <c r="R19" s="77">
        <v>2</v>
      </c>
      <c r="S19" s="77">
        <v>0.25</v>
      </c>
    </row>
    <row r="20" customHeight="1" spans="1:19">
      <c r="A20" s="65" t="s">
        <v>228</v>
      </c>
      <c r="B20" s="48">
        <v>1</v>
      </c>
      <c r="C20" s="63" t="str">
        <f t="shared" si="9"/>
        <v>空力</v>
      </c>
      <c r="D20" s="48">
        <v>9</v>
      </c>
      <c r="E20" s="63" t="str">
        <f t="shared" si="10"/>
        <v>侧箱</v>
      </c>
      <c r="F20" s="48">
        <v>1</v>
      </c>
      <c r="G20" s="48">
        <f t="shared" si="11"/>
        <v>0</v>
      </c>
      <c r="H20" s="48">
        <v>2</v>
      </c>
      <c r="I20" s="48">
        <f t="shared" si="12"/>
        <v>0</v>
      </c>
      <c r="K20" s="77">
        <v>3</v>
      </c>
      <c r="L20" s="77" t="s">
        <v>283</v>
      </c>
      <c r="M20" s="77">
        <v>3</v>
      </c>
      <c r="N20" s="77" t="s">
        <v>539</v>
      </c>
      <c r="O20" s="77" t="s">
        <v>566</v>
      </c>
      <c r="P20" s="77" t="s">
        <v>94</v>
      </c>
      <c r="Q20" s="77" t="s">
        <v>213</v>
      </c>
      <c r="R20" s="77">
        <v>3</v>
      </c>
      <c r="S20" s="77">
        <v>0.25</v>
      </c>
    </row>
    <row r="21" customHeight="1" spans="1:19">
      <c r="A21" s="64" t="s">
        <v>221</v>
      </c>
      <c r="B21" s="48">
        <v>4</v>
      </c>
      <c r="C21" s="63" t="str">
        <f t="shared" si="9"/>
        <v>稳定性</v>
      </c>
      <c r="D21" s="48">
        <v>4</v>
      </c>
      <c r="E21" s="63" t="str">
        <f t="shared" si="10"/>
        <v>稳定性</v>
      </c>
      <c r="F21" s="48">
        <v>8</v>
      </c>
      <c r="G21" s="48">
        <f t="shared" si="11"/>
        <v>0.75</v>
      </c>
      <c r="H21" s="70">
        <v>1</v>
      </c>
      <c r="I21" s="48">
        <f t="shared" si="12"/>
        <v>0.75</v>
      </c>
      <c r="K21" s="77">
        <v>4</v>
      </c>
      <c r="L21" s="77" t="s">
        <v>213</v>
      </c>
      <c r="M21" s="77">
        <v>4</v>
      </c>
      <c r="N21" s="77" t="s">
        <v>567</v>
      </c>
      <c r="O21" s="77" t="s">
        <v>536</v>
      </c>
      <c r="P21" s="77" t="s">
        <v>95</v>
      </c>
      <c r="Q21" s="77" t="s">
        <v>213</v>
      </c>
      <c r="R21" s="77">
        <v>4</v>
      </c>
      <c r="S21" s="77">
        <v>0.5</v>
      </c>
    </row>
    <row r="22" customHeight="1" spans="1:19">
      <c r="A22" s="66" t="s">
        <v>231</v>
      </c>
      <c r="B22" s="48">
        <v>2</v>
      </c>
      <c r="C22" s="63" t="str">
        <f t="shared" si="9"/>
        <v>机械</v>
      </c>
      <c r="D22" s="48">
        <v>7</v>
      </c>
      <c r="E22" s="63" t="str">
        <f t="shared" si="10"/>
        <v>底板加固</v>
      </c>
      <c r="F22" s="48">
        <v>2</v>
      </c>
      <c r="G22" s="48">
        <f t="shared" si="11"/>
        <v>0.25</v>
      </c>
      <c r="H22" s="48">
        <v>2</v>
      </c>
      <c r="I22" s="48">
        <f t="shared" si="12"/>
        <v>0.5</v>
      </c>
      <c r="J22" s="57"/>
      <c r="K22" s="78"/>
      <c r="L22" s="77"/>
      <c r="M22" s="77">
        <v>5</v>
      </c>
      <c r="N22" s="77" t="s">
        <v>291</v>
      </c>
      <c r="O22" s="77" t="s">
        <v>538</v>
      </c>
      <c r="P22" s="77" t="s">
        <v>565</v>
      </c>
      <c r="Q22" s="77" t="s">
        <v>213</v>
      </c>
      <c r="R22" s="77">
        <v>5</v>
      </c>
      <c r="S22" s="77">
        <v>0.5</v>
      </c>
    </row>
    <row r="23" customHeight="1" spans="1:19">
      <c r="A23" s="64" t="s">
        <v>219</v>
      </c>
      <c r="B23" s="48">
        <v>2</v>
      </c>
      <c r="C23" s="63" t="str">
        <f t="shared" si="9"/>
        <v>机械</v>
      </c>
      <c r="D23" s="48">
        <v>2</v>
      </c>
      <c r="E23" s="63" t="str">
        <f t="shared" si="10"/>
        <v>减重</v>
      </c>
      <c r="F23" s="48">
        <v>9</v>
      </c>
      <c r="G23" s="48">
        <f t="shared" si="11"/>
        <v>0.75</v>
      </c>
      <c r="H23" s="70">
        <v>1</v>
      </c>
      <c r="I23" s="48">
        <f t="shared" si="12"/>
        <v>0.75</v>
      </c>
      <c r="J23" s="55"/>
      <c r="K23" s="79"/>
      <c r="L23" s="77"/>
      <c r="M23" s="77">
        <v>6</v>
      </c>
      <c r="N23" s="77" t="s">
        <v>535</v>
      </c>
      <c r="O23" s="77" t="s">
        <v>566</v>
      </c>
      <c r="P23" s="77" t="s">
        <v>94</v>
      </c>
      <c r="Q23" s="77" t="s">
        <v>213</v>
      </c>
      <c r="R23" s="77">
        <v>6</v>
      </c>
      <c r="S23" s="77">
        <v>0.5</v>
      </c>
    </row>
    <row r="24" customHeight="1" spans="1:19">
      <c r="A24" s="66" t="s">
        <v>225</v>
      </c>
      <c r="B24" s="48">
        <v>1</v>
      </c>
      <c r="C24" s="63" t="str">
        <f t="shared" si="9"/>
        <v>空力</v>
      </c>
      <c r="D24" s="48">
        <v>8</v>
      </c>
      <c r="E24" s="63" t="str">
        <f t="shared" si="10"/>
        <v>扩散器</v>
      </c>
      <c r="F24" s="48">
        <v>7</v>
      </c>
      <c r="G24" s="48">
        <f t="shared" si="11"/>
        <v>0.5</v>
      </c>
      <c r="H24" s="48">
        <v>2</v>
      </c>
      <c r="I24" s="48">
        <f t="shared" si="12"/>
        <v>1</v>
      </c>
      <c r="J24" s="55"/>
      <c r="K24" s="79"/>
      <c r="L24" s="77"/>
      <c r="M24" s="77">
        <v>7</v>
      </c>
      <c r="N24" s="77" t="s">
        <v>537</v>
      </c>
      <c r="O24" s="77" t="s">
        <v>536</v>
      </c>
      <c r="P24" s="77" t="s">
        <v>95</v>
      </c>
      <c r="Q24" s="77" t="s">
        <v>213</v>
      </c>
      <c r="R24" s="77">
        <v>7</v>
      </c>
      <c r="S24" s="77">
        <v>0.5</v>
      </c>
    </row>
    <row r="25" customHeight="1" spans="1:19">
      <c r="A25" s="66" t="s">
        <v>232</v>
      </c>
      <c r="B25" s="48">
        <v>1</v>
      </c>
      <c r="C25" s="63" t="str">
        <f t="shared" si="9"/>
        <v>空力</v>
      </c>
      <c r="D25" s="48">
        <v>7</v>
      </c>
      <c r="E25" s="63" t="str">
        <f t="shared" si="10"/>
        <v>前翼</v>
      </c>
      <c r="F25" s="48">
        <v>9</v>
      </c>
      <c r="G25" s="48">
        <f t="shared" si="11"/>
        <v>0.75</v>
      </c>
      <c r="H25" s="48">
        <v>2</v>
      </c>
      <c r="I25" s="48">
        <f t="shared" si="12"/>
        <v>1.5</v>
      </c>
      <c r="J25" s="55"/>
      <c r="K25" s="79"/>
      <c r="L25" s="77"/>
      <c r="M25" s="77">
        <v>8</v>
      </c>
      <c r="N25" s="77" t="s">
        <v>539</v>
      </c>
      <c r="O25" s="77" t="s">
        <v>538</v>
      </c>
      <c r="P25" s="77" t="s">
        <v>565</v>
      </c>
      <c r="Q25" s="77" t="s">
        <v>213</v>
      </c>
      <c r="R25" s="77">
        <v>8</v>
      </c>
      <c r="S25" s="77">
        <v>0.75</v>
      </c>
    </row>
    <row r="26" customHeight="1" spans="1:19">
      <c r="A26" s="66" t="s">
        <v>234</v>
      </c>
      <c r="B26" s="48">
        <v>2</v>
      </c>
      <c r="C26" s="63" t="str">
        <f t="shared" si="9"/>
        <v>机械</v>
      </c>
      <c r="D26" s="48">
        <v>2</v>
      </c>
      <c r="E26" s="63" t="str">
        <f t="shared" si="10"/>
        <v>减重</v>
      </c>
      <c r="F26" s="48">
        <v>9</v>
      </c>
      <c r="G26" s="48">
        <f t="shared" si="11"/>
        <v>0.75</v>
      </c>
      <c r="H26" s="48">
        <v>2</v>
      </c>
      <c r="I26" s="48">
        <f t="shared" si="12"/>
        <v>1.5</v>
      </c>
      <c r="J26" s="55"/>
      <c r="K26" s="79"/>
      <c r="L26" s="77"/>
      <c r="M26" s="77">
        <v>9</v>
      </c>
      <c r="N26" s="77" t="s">
        <v>567</v>
      </c>
      <c r="O26" s="77" t="s">
        <v>566</v>
      </c>
      <c r="P26" s="77" t="s">
        <v>94</v>
      </c>
      <c r="Q26" s="77" t="s">
        <v>213</v>
      </c>
      <c r="R26" s="77">
        <v>9</v>
      </c>
      <c r="S26" s="77">
        <v>0.75</v>
      </c>
    </row>
    <row r="27" customHeight="1" spans="1:19">
      <c r="A27" s="66" t="s">
        <v>224</v>
      </c>
      <c r="B27" s="48">
        <v>2</v>
      </c>
      <c r="C27" s="63" t="str">
        <f t="shared" si="9"/>
        <v>机械</v>
      </c>
      <c r="D27" s="48">
        <v>8</v>
      </c>
      <c r="E27" s="63" t="str">
        <f t="shared" si="10"/>
        <v>减重</v>
      </c>
      <c r="F27" s="48">
        <v>2</v>
      </c>
      <c r="G27" s="48">
        <f t="shared" si="11"/>
        <v>0.25</v>
      </c>
      <c r="H27" s="48">
        <v>2</v>
      </c>
      <c r="I27" s="48">
        <f t="shared" si="12"/>
        <v>0.5</v>
      </c>
      <c r="J27" s="55"/>
      <c r="K27" s="79"/>
      <c r="L27" s="77"/>
      <c r="M27" s="77">
        <v>10</v>
      </c>
      <c r="N27" s="77" t="s">
        <v>291</v>
      </c>
      <c r="O27" s="77" t="s">
        <v>568</v>
      </c>
      <c r="P27" s="77" t="s">
        <v>569</v>
      </c>
      <c r="Q27" s="77" t="s">
        <v>213</v>
      </c>
      <c r="R27" s="77">
        <v>10</v>
      </c>
      <c r="S27" s="77">
        <v>1</v>
      </c>
    </row>
    <row r="28" customHeight="1" spans="1:11">
      <c r="A28" s="57"/>
      <c r="B28" s="57"/>
      <c r="C28" s="57"/>
      <c r="D28" s="57"/>
      <c r="E28" s="57"/>
      <c r="F28" s="57"/>
      <c r="G28" s="57"/>
      <c r="H28" s="55"/>
      <c r="I28" s="55"/>
      <c r="J28" s="55"/>
      <c r="K28" s="55"/>
    </row>
    <row r="29" customHeight="1" spans="1:11">
      <c r="A29" s="57" t="s">
        <v>540</v>
      </c>
      <c r="B29" s="57" t="s">
        <v>540</v>
      </c>
      <c r="C29" s="57" t="s">
        <v>179</v>
      </c>
      <c r="D29" s="52" t="s">
        <v>3</v>
      </c>
      <c r="E29" s="52" t="s">
        <v>128</v>
      </c>
      <c r="F29" s="52" t="s">
        <v>130</v>
      </c>
      <c r="G29" s="57"/>
      <c r="H29" s="55"/>
      <c r="I29" s="55"/>
      <c r="J29" s="55"/>
      <c r="K29" s="55"/>
    </row>
    <row r="30" customHeight="1" spans="1:11">
      <c r="A30" t="s">
        <v>572</v>
      </c>
      <c r="B30" s="57" t="s">
        <v>542</v>
      </c>
      <c r="C30" s="57" t="s">
        <v>219</v>
      </c>
      <c r="D30" s="52">
        <v>100.5</v>
      </c>
      <c r="E30" s="71">
        <f>INDEX($A$2:$K$12,MATCH($C30,$A$2:$A$12,0),11)</f>
        <v>308.34375</v>
      </c>
      <c r="F30" s="72">
        <f t="shared" ref="F30:F51" si="13">D30*E30/100</f>
        <v>309.88546875</v>
      </c>
      <c r="G30" s="57"/>
      <c r="H30" s="55"/>
      <c r="I30" s="55"/>
      <c r="J30" s="55"/>
      <c r="K30" s="55"/>
    </row>
    <row r="31" customHeight="1" spans="1:11">
      <c r="A31" t="s">
        <v>573</v>
      </c>
      <c r="B31" s="57" t="s">
        <v>543</v>
      </c>
      <c r="C31" s="57" t="s">
        <v>222</v>
      </c>
      <c r="D31" s="52">
        <v>100.4</v>
      </c>
      <c r="E31" s="71">
        <f>INDEX($A$2:$K$12,MATCH($C31,$A$2:$A$12,0),11)</f>
        <v>307.9975</v>
      </c>
      <c r="F31" s="72">
        <f t="shared" si="13"/>
        <v>309.22949</v>
      </c>
      <c r="G31" s="57"/>
      <c r="H31" s="55"/>
      <c r="I31" s="55"/>
      <c r="J31" s="55"/>
      <c r="K31" s="55"/>
    </row>
    <row r="32" customHeight="1" spans="1:11">
      <c r="A32" t="s">
        <v>574</v>
      </c>
      <c r="B32" s="57" t="s">
        <v>541</v>
      </c>
      <c r="C32" s="57" t="s">
        <v>221</v>
      </c>
      <c r="D32" s="52">
        <v>100.4</v>
      </c>
      <c r="E32" s="71">
        <f>INDEX($A$2:$K$12,MATCH($C32,$A$2:$A$12,0),11)</f>
        <v>307.70625</v>
      </c>
      <c r="F32" s="72">
        <f t="shared" si="13"/>
        <v>308.937075</v>
      </c>
      <c r="G32" s="57"/>
      <c r="H32" s="55"/>
      <c r="I32" s="55"/>
      <c r="J32" s="55"/>
      <c r="K32" s="55"/>
    </row>
    <row r="33" customHeight="1" spans="1:11">
      <c r="A33" t="s">
        <v>575</v>
      </c>
      <c r="B33" s="57" t="s">
        <v>545</v>
      </c>
      <c r="C33" s="57" t="s">
        <v>219</v>
      </c>
      <c r="D33" s="52">
        <v>99.9</v>
      </c>
      <c r="E33" s="71">
        <f>INDEX($A$2:$K$12,MATCH($C33,$A$2:$A$12,0),11)</f>
        <v>308.34375</v>
      </c>
      <c r="F33" s="72">
        <f t="shared" si="13"/>
        <v>308.03540625</v>
      </c>
      <c r="G33" s="57"/>
      <c r="H33" s="55"/>
      <c r="I33" s="55"/>
      <c r="J33" s="55"/>
      <c r="K33" s="55"/>
    </row>
    <row r="34" customHeight="1" spans="1:11">
      <c r="A34" t="s">
        <v>576</v>
      </c>
      <c r="B34" s="57" t="s">
        <v>546</v>
      </c>
      <c r="C34" s="57" t="s">
        <v>222</v>
      </c>
      <c r="D34" s="52">
        <v>99.95</v>
      </c>
      <c r="E34" s="71">
        <f>INDEX($A$2:$K$12,MATCH($C34,$A$2:$A$12,0),11)</f>
        <v>307.9975</v>
      </c>
      <c r="F34" s="72">
        <f t="shared" si="13"/>
        <v>307.84350125</v>
      </c>
      <c r="G34" s="57"/>
      <c r="H34" s="55"/>
      <c r="I34" s="55"/>
      <c r="J34" s="55"/>
      <c r="K34" s="55"/>
    </row>
    <row r="35" customHeight="1" spans="1:11">
      <c r="A35" t="s">
        <v>577</v>
      </c>
      <c r="B35" s="57" t="s">
        <v>544</v>
      </c>
      <c r="C35" s="57" t="s">
        <v>221</v>
      </c>
      <c r="D35" s="52">
        <v>99.9</v>
      </c>
      <c r="E35" s="71">
        <f>INDEX($A$2:$K$12,MATCH($C35,$A$2:$A$12,0),11)</f>
        <v>307.70625</v>
      </c>
      <c r="F35" s="72">
        <f t="shared" si="13"/>
        <v>307.39854375</v>
      </c>
      <c r="G35" s="57"/>
      <c r="H35" s="55"/>
      <c r="I35" s="55"/>
      <c r="J35" s="55"/>
      <c r="K35" s="55"/>
    </row>
    <row r="36" customHeight="1" spans="1:11">
      <c r="A36" t="s">
        <v>578</v>
      </c>
      <c r="B36" s="57" t="s">
        <v>547</v>
      </c>
      <c r="C36" s="57" t="s">
        <v>224</v>
      </c>
      <c r="D36" s="52">
        <v>100.1</v>
      </c>
      <c r="E36" s="71">
        <f>INDEX($A$2:$K$12,MATCH($C36,$A$2:$A$12,0),11)</f>
        <v>299.5375</v>
      </c>
      <c r="F36" s="72">
        <f t="shared" si="13"/>
        <v>299.8370375</v>
      </c>
      <c r="G36" s="57"/>
      <c r="H36" s="55"/>
      <c r="I36" s="55"/>
      <c r="J36" s="55"/>
      <c r="K36" s="55"/>
    </row>
    <row r="37" customHeight="1" spans="1:11">
      <c r="A37" t="s">
        <v>579</v>
      </c>
      <c r="B37" s="57" t="s">
        <v>548</v>
      </c>
      <c r="C37" s="57" t="s">
        <v>224</v>
      </c>
      <c r="D37" s="52">
        <v>99.8</v>
      </c>
      <c r="E37" s="71">
        <f>INDEX($A$2:$K$12,MATCH($C37,$A$2:$A$12,0),11)</f>
        <v>299.5375</v>
      </c>
      <c r="F37" s="72">
        <f t="shared" si="13"/>
        <v>298.938425</v>
      </c>
      <c r="G37" s="57"/>
      <c r="H37" s="55"/>
      <c r="I37" s="55"/>
      <c r="J37" s="55"/>
      <c r="K37" s="55"/>
    </row>
    <row r="38" customHeight="1" spans="1:11">
      <c r="A38" t="s">
        <v>580</v>
      </c>
      <c r="B38" s="57" t="s">
        <v>549</v>
      </c>
      <c r="C38" s="52" t="s">
        <v>36</v>
      </c>
      <c r="D38" s="52">
        <v>100.5</v>
      </c>
      <c r="E38" s="71">
        <f>INDEX($A$2:$K$12,MATCH($C38,$A$2:$A$12,0),11)</f>
        <v>296.1625</v>
      </c>
      <c r="F38" s="72">
        <f t="shared" si="13"/>
        <v>297.6433125</v>
      </c>
      <c r="G38" s="57"/>
      <c r="H38" s="55"/>
      <c r="I38" s="55"/>
      <c r="J38" s="55"/>
      <c r="K38" s="55"/>
    </row>
    <row r="39" customHeight="1" spans="1:11">
      <c r="A39" t="s">
        <v>581</v>
      </c>
      <c r="B39" s="57" t="s">
        <v>311</v>
      </c>
      <c r="C39" s="57" t="s">
        <v>225</v>
      </c>
      <c r="D39" s="52">
        <v>100.3</v>
      </c>
      <c r="E39" s="71">
        <f>INDEX($A$2:$K$12,MATCH($C39,$A$2:$A$12,0),11)</f>
        <v>296.575</v>
      </c>
      <c r="F39" s="72">
        <f t="shared" si="13"/>
        <v>297.464725</v>
      </c>
      <c r="G39" s="57"/>
      <c r="H39" s="55"/>
      <c r="I39" s="55"/>
      <c r="J39" s="55"/>
      <c r="K39" s="55"/>
    </row>
    <row r="40" customHeight="1" spans="1:11">
      <c r="A40" t="s">
        <v>582</v>
      </c>
      <c r="B40" s="57" t="s">
        <v>550</v>
      </c>
      <c r="C40" s="52" t="s">
        <v>36</v>
      </c>
      <c r="D40" s="52">
        <v>99.85</v>
      </c>
      <c r="E40" s="71">
        <f>INDEX($A$2:$K$12,MATCH($C40,$A$2:$A$12,0),11)</f>
        <v>296.1625</v>
      </c>
      <c r="F40" s="72">
        <f t="shared" si="13"/>
        <v>295.71825625</v>
      </c>
      <c r="G40" s="57"/>
      <c r="H40" s="55"/>
      <c r="I40" s="55"/>
      <c r="J40" s="55"/>
      <c r="K40" s="55"/>
    </row>
    <row r="41" customHeight="1" spans="1:11">
      <c r="A41" t="s">
        <v>583</v>
      </c>
      <c r="B41" s="57" t="s">
        <v>551</v>
      </c>
      <c r="C41" s="57" t="s">
        <v>225</v>
      </c>
      <c r="D41" s="52">
        <v>99.65</v>
      </c>
      <c r="E41" s="71">
        <f>INDEX($A$2:$K$12,MATCH($C41,$A$2:$A$12,0),11)</f>
        <v>296.575</v>
      </c>
      <c r="F41" s="72">
        <f t="shared" si="13"/>
        <v>295.5369875</v>
      </c>
      <c r="G41" s="57"/>
      <c r="H41" s="55"/>
      <c r="I41" s="55"/>
      <c r="J41" s="55"/>
      <c r="K41" s="55"/>
    </row>
    <row r="42" customHeight="1" spans="2:11">
      <c r="B42" s="57" t="s">
        <v>73</v>
      </c>
      <c r="C42" s="57" t="s">
        <v>71</v>
      </c>
      <c r="D42" s="52">
        <v>100.1</v>
      </c>
      <c r="E42" s="71">
        <f>INDEX($A$2:$K$12,MATCH($C42,$A$2:$A$12,0),11)</f>
        <v>294.55</v>
      </c>
      <c r="F42" s="72">
        <f t="shared" si="13"/>
        <v>294.84455</v>
      </c>
      <c r="G42" s="57"/>
      <c r="H42" s="55"/>
      <c r="I42" s="55"/>
      <c r="J42" s="55"/>
      <c r="K42" s="55"/>
    </row>
    <row r="43" customHeight="1" spans="1:6">
      <c r="A43" t="s">
        <v>584</v>
      </c>
      <c r="B43" s="57" t="s">
        <v>554</v>
      </c>
      <c r="C43" s="57" t="s">
        <v>232</v>
      </c>
      <c r="D43" s="52">
        <v>100.1</v>
      </c>
      <c r="E43" s="71">
        <f>INDEX($A$2:$K$12,MATCH($C43,$A$2:$A$12,0),11)</f>
        <v>294.375</v>
      </c>
      <c r="F43" s="72">
        <f t="shared" si="13"/>
        <v>294.669375</v>
      </c>
    </row>
    <row r="44" customHeight="1" spans="1:6">
      <c r="A44" t="s">
        <v>585</v>
      </c>
      <c r="B44" s="57" t="s">
        <v>552</v>
      </c>
      <c r="C44" s="57" t="s">
        <v>228</v>
      </c>
      <c r="D44" s="52">
        <v>100.2</v>
      </c>
      <c r="E44" s="71">
        <f>INDEX($A$2:$K$12,MATCH($C44,$A$2:$A$12,0),11)</f>
        <v>293.98125</v>
      </c>
      <c r="F44" s="72">
        <f t="shared" si="13"/>
        <v>294.5692125</v>
      </c>
    </row>
    <row r="45" customHeight="1" spans="1:6">
      <c r="A45" t="s">
        <v>586</v>
      </c>
      <c r="B45" s="57" t="s">
        <v>66</v>
      </c>
      <c r="C45" s="57" t="s">
        <v>232</v>
      </c>
      <c r="D45" s="52">
        <v>99.85</v>
      </c>
      <c r="E45" s="71">
        <f>INDEX($A$2:$K$12,MATCH($C45,$A$2:$A$12,0),11)</f>
        <v>294.375</v>
      </c>
      <c r="F45" s="72">
        <f t="shared" si="13"/>
        <v>293.9334375</v>
      </c>
    </row>
    <row r="46" customHeight="1" spans="2:6">
      <c r="B46" s="57" t="s">
        <v>70</v>
      </c>
      <c r="C46" s="57" t="s">
        <v>71</v>
      </c>
      <c r="D46" s="52">
        <v>99.6</v>
      </c>
      <c r="E46" s="71">
        <f>INDEX($A$2:$K$12,MATCH($C46,$A$2:$A$12,0),11)</f>
        <v>294.55</v>
      </c>
      <c r="F46" s="72">
        <f t="shared" si="13"/>
        <v>293.3718</v>
      </c>
    </row>
    <row r="47" customHeight="1" spans="1:6">
      <c r="A47" t="s">
        <v>587</v>
      </c>
      <c r="B47" s="57" t="s">
        <v>553</v>
      </c>
      <c r="C47" s="57" t="s">
        <v>228</v>
      </c>
      <c r="D47" s="52">
        <v>99.6</v>
      </c>
      <c r="E47" s="71">
        <f>INDEX($A$2:$K$12,MATCH($C47,$A$2:$A$12,0),11)</f>
        <v>293.98125</v>
      </c>
      <c r="F47" s="72">
        <f t="shared" si="13"/>
        <v>292.805325</v>
      </c>
    </row>
    <row r="48" customHeight="1" spans="1:6">
      <c r="A48" t="s">
        <v>588</v>
      </c>
      <c r="B48" s="57" t="s">
        <v>555</v>
      </c>
      <c r="C48" s="57" t="s">
        <v>231</v>
      </c>
      <c r="D48" s="52">
        <v>100.1</v>
      </c>
      <c r="E48" s="71">
        <f>INDEX($A$2:$K$12,MATCH($C48,$A$2:$A$12,0),11)</f>
        <v>290.025</v>
      </c>
      <c r="F48" s="72">
        <f t="shared" si="13"/>
        <v>290.315025</v>
      </c>
    </row>
    <row r="49" customHeight="1" spans="1:6">
      <c r="A49" t="s">
        <v>589</v>
      </c>
      <c r="B49" s="57" t="s">
        <v>556</v>
      </c>
      <c r="C49" s="57" t="s">
        <v>234</v>
      </c>
      <c r="D49" s="52">
        <v>100.1</v>
      </c>
      <c r="E49" s="71">
        <f>INDEX($A$2:$K$12,MATCH($C49,$A$2:$A$12,0),11)</f>
        <v>289.55</v>
      </c>
      <c r="F49" s="72">
        <f t="shared" si="13"/>
        <v>289.83955</v>
      </c>
    </row>
    <row r="50" customHeight="1" spans="1:6">
      <c r="A50" t="s">
        <v>590</v>
      </c>
      <c r="B50" s="57" t="s">
        <v>177</v>
      </c>
      <c r="C50" s="57" t="s">
        <v>231</v>
      </c>
      <c r="D50" s="52">
        <v>99.65</v>
      </c>
      <c r="E50" s="71">
        <f>INDEX($A$2:$K$12,MATCH($C50,$A$2:$A$12,0),11)</f>
        <v>290.025</v>
      </c>
      <c r="F50" s="72">
        <f t="shared" si="13"/>
        <v>289.0099125</v>
      </c>
    </row>
    <row r="51" customHeight="1" spans="1:6">
      <c r="A51" t="s">
        <v>591</v>
      </c>
      <c r="B51" s="57" t="s">
        <v>557</v>
      </c>
      <c r="C51" s="57" t="s">
        <v>234</v>
      </c>
      <c r="D51" s="52">
        <v>99.6</v>
      </c>
      <c r="E51" s="71">
        <f>INDEX($A$2:$K$12,MATCH($C51,$A$2:$A$12,0),11)</f>
        <v>289.55</v>
      </c>
      <c r="F51" s="72">
        <f t="shared" si="13"/>
        <v>288.3918</v>
      </c>
    </row>
    <row r="54" customHeight="1" spans="2:7">
      <c r="B54" s="57" t="s">
        <v>540</v>
      </c>
      <c r="C54" s="57" t="s">
        <v>179</v>
      </c>
      <c r="D54" s="52" t="s">
        <v>3</v>
      </c>
      <c r="E54" t="s">
        <v>377</v>
      </c>
      <c r="F54" s="73" t="s">
        <v>558</v>
      </c>
      <c r="G54" t="s">
        <v>559</v>
      </c>
    </row>
    <row r="55" customHeight="1" spans="2:7">
      <c r="B55" s="57" t="s">
        <v>541</v>
      </c>
      <c r="C55" s="57" t="s">
        <v>221</v>
      </c>
      <c r="D55" s="52">
        <v>100.4</v>
      </c>
      <c r="E55" t="s">
        <v>259</v>
      </c>
      <c r="F55" s="73" t="s">
        <v>259</v>
      </c>
      <c r="G55" t="s">
        <v>259</v>
      </c>
    </row>
    <row r="56" customHeight="1" spans="2:7">
      <c r="B56" s="57" t="s">
        <v>542</v>
      </c>
      <c r="C56" s="57" t="s">
        <v>219</v>
      </c>
      <c r="D56" s="52">
        <v>100.5</v>
      </c>
      <c r="E56" t="s">
        <v>259</v>
      </c>
      <c r="F56" s="73" t="s">
        <v>259</v>
      </c>
      <c r="G56" t="s">
        <v>259</v>
      </c>
    </row>
    <row r="57" customHeight="1" spans="2:7">
      <c r="B57" s="57" t="s">
        <v>543</v>
      </c>
      <c r="C57" s="57" t="s">
        <v>222</v>
      </c>
      <c r="D57" s="52">
        <v>100.4</v>
      </c>
      <c r="E57" t="s">
        <v>259</v>
      </c>
      <c r="F57" s="73" t="s">
        <v>259</v>
      </c>
      <c r="G57" t="s">
        <v>259</v>
      </c>
    </row>
    <row r="58" customHeight="1" spans="2:7">
      <c r="B58" s="57" t="s">
        <v>544</v>
      </c>
      <c r="C58" s="57" t="s">
        <v>221</v>
      </c>
      <c r="D58" s="52">
        <v>99.8</v>
      </c>
      <c r="E58" t="s">
        <v>259</v>
      </c>
      <c r="F58" s="73" t="s">
        <v>259</v>
      </c>
      <c r="G58" t="s">
        <v>259</v>
      </c>
    </row>
    <row r="59" customHeight="1" spans="2:7">
      <c r="B59" s="57" t="s">
        <v>545</v>
      </c>
      <c r="C59" s="57" t="s">
        <v>219</v>
      </c>
      <c r="D59" s="52">
        <v>99.8</v>
      </c>
      <c r="E59" t="s">
        <v>259</v>
      </c>
      <c r="F59" s="73" t="s">
        <v>259</v>
      </c>
      <c r="G59" t="s">
        <v>259</v>
      </c>
    </row>
    <row r="60" customHeight="1" spans="2:7">
      <c r="B60" s="57" t="s">
        <v>546</v>
      </c>
      <c r="C60" s="57" t="s">
        <v>222</v>
      </c>
      <c r="D60" s="52">
        <v>99.9</v>
      </c>
      <c r="E60" t="s">
        <v>259</v>
      </c>
      <c r="F60" s="73" t="s">
        <v>259</v>
      </c>
      <c r="G60" t="s">
        <v>259</v>
      </c>
    </row>
    <row r="61" customHeight="1" spans="2:7">
      <c r="B61" s="57" t="s">
        <v>547</v>
      </c>
      <c r="C61" s="57" t="s">
        <v>224</v>
      </c>
      <c r="D61" s="52">
        <v>100.1</v>
      </c>
      <c r="E61" t="s">
        <v>259</v>
      </c>
      <c r="F61" s="73" t="s">
        <v>259</v>
      </c>
      <c r="G61" t="s">
        <v>259</v>
      </c>
    </row>
    <row r="62" customHeight="1" spans="2:7">
      <c r="B62" s="57" t="s">
        <v>548</v>
      </c>
      <c r="C62" s="57" t="s">
        <v>224</v>
      </c>
      <c r="D62" s="52">
        <v>99.75</v>
      </c>
      <c r="E62" t="s">
        <v>259</v>
      </c>
      <c r="F62" s="73" t="s">
        <v>259</v>
      </c>
      <c r="G62" t="s">
        <v>259</v>
      </c>
    </row>
    <row r="63" customHeight="1" spans="2:7">
      <c r="B63" s="57" t="s">
        <v>549</v>
      </c>
      <c r="C63" s="57" t="s">
        <v>36</v>
      </c>
      <c r="D63" s="52">
        <v>100.5</v>
      </c>
      <c r="E63" t="s">
        <v>259</v>
      </c>
      <c r="F63" s="73" t="s">
        <v>259</v>
      </c>
      <c r="G63" t="s">
        <v>259</v>
      </c>
    </row>
    <row r="64" customHeight="1" spans="2:7">
      <c r="B64" s="57" t="s">
        <v>311</v>
      </c>
      <c r="C64" s="57" t="s">
        <v>225</v>
      </c>
      <c r="D64" s="52">
        <v>100.3</v>
      </c>
      <c r="E64" t="s">
        <v>259</v>
      </c>
      <c r="F64" s="73" t="s">
        <v>259</v>
      </c>
      <c r="G64" t="s">
        <v>259</v>
      </c>
    </row>
    <row r="65" customHeight="1" spans="2:7">
      <c r="B65" s="57" t="s">
        <v>551</v>
      </c>
      <c r="C65" s="57" t="s">
        <v>225</v>
      </c>
      <c r="D65" s="52">
        <v>99.6</v>
      </c>
      <c r="E65" t="s">
        <v>259</v>
      </c>
      <c r="F65" s="73" t="s">
        <v>259</v>
      </c>
      <c r="G65" t="s">
        <v>259</v>
      </c>
    </row>
    <row r="66" customHeight="1" spans="2:7">
      <c r="B66" s="57" t="s">
        <v>550</v>
      </c>
      <c r="C66" s="57" t="s">
        <v>36</v>
      </c>
      <c r="D66" s="52">
        <v>99.7</v>
      </c>
      <c r="E66" t="s">
        <v>259</v>
      </c>
      <c r="F66" s="73" t="s">
        <v>259</v>
      </c>
      <c r="G66" t="s">
        <v>259</v>
      </c>
    </row>
    <row r="67" customHeight="1" spans="2:7">
      <c r="B67" s="57" t="s">
        <v>552</v>
      </c>
      <c r="C67" s="57" t="s">
        <v>228</v>
      </c>
      <c r="D67" s="52">
        <v>100.2</v>
      </c>
      <c r="E67" t="s">
        <v>259</v>
      </c>
      <c r="F67" s="73" t="s">
        <v>259</v>
      </c>
      <c r="G67" t="s">
        <v>259</v>
      </c>
    </row>
    <row r="68" customHeight="1" spans="2:7">
      <c r="B68" s="57" t="s">
        <v>554</v>
      </c>
      <c r="C68" s="57" t="s">
        <v>232</v>
      </c>
      <c r="D68" s="52">
        <v>100.1</v>
      </c>
      <c r="E68" t="s">
        <v>259</v>
      </c>
      <c r="F68" s="73" t="s">
        <v>259</v>
      </c>
      <c r="G68" t="s">
        <v>259</v>
      </c>
    </row>
    <row r="69" customHeight="1" spans="2:7">
      <c r="B69" s="57" t="s">
        <v>553</v>
      </c>
      <c r="C69" s="57" t="s">
        <v>228</v>
      </c>
      <c r="D69" s="52">
        <v>99.5</v>
      </c>
      <c r="E69" t="s">
        <v>259</v>
      </c>
      <c r="F69" s="73" t="s">
        <v>259</v>
      </c>
      <c r="G69" t="s">
        <v>259</v>
      </c>
    </row>
    <row r="70" customHeight="1" spans="2:7">
      <c r="B70" s="57" t="s">
        <v>66</v>
      </c>
      <c r="C70" s="57" t="s">
        <v>232</v>
      </c>
      <c r="D70" s="52">
        <v>99.85</v>
      </c>
      <c r="E70" t="s">
        <v>259</v>
      </c>
      <c r="F70" s="73" t="s">
        <v>259</v>
      </c>
      <c r="G70" t="s">
        <v>259</v>
      </c>
    </row>
    <row r="71" customHeight="1" spans="2:7">
      <c r="B71" s="57" t="s">
        <v>555</v>
      </c>
      <c r="C71" s="57" t="s">
        <v>231</v>
      </c>
      <c r="D71" s="52">
        <v>100.1</v>
      </c>
      <c r="E71" t="s">
        <v>259</v>
      </c>
      <c r="F71" s="73" t="s">
        <v>259</v>
      </c>
      <c r="G71" t="s">
        <v>259</v>
      </c>
    </row>
    <row r="72" customHeight="1" spans="2:7">
      <c r="B72" s="57" t="s">
        <v>177</v>
      </c>
      <c r="C72" s="57" t="s">
        <v>231</v>
      </c>
      <c r="D72" s="52">
        <v>99.5</v>
      </c>
      <c r="E72" t="s">
        <v>259</v>
      </c>
      <c r="F72" s="73" t="s">
        <v>259</v>
      </c>
      <c r="G72" t="s">
        <v>259</v>
      </c>
    </row>
    <row r="73" customHeight="1" spans="2:7">
      <c r="B73" s="57" t="s">
        <v>556</v>
      </c>
      <c r="C73" s="57" t="s">
        <v>234</v>
      </c>
      <c r="D73" s="52">
        <v>100.1</v>
      </c>
      <c r="E73" t="s">
        <v>259</v>
      </c>
      <c r="F73" s="73" t="s">
        <v>259</v>
      </c>
      <c r="G73" t="s">
        <v>259</v>
      </c>
    </row>
    <row r="74" customHeight="1" spans="2:7">
      <c r="B74" s="57" t="s">
        <v>557</v>
      </c>
      <c r="C74" s="57" t="s">
        <v>234</v>
      </c>
      <c r="D74" s="52">
        <v>99.5</v>
      </c>
      <c r="E74" t="s">
        <v>259</v>
      </c>
      <c r="F74" s="73" t="s">
        <v>259</v>
      </c>
      <c r="G74" t="s">
        <v>259</v>
      </c>
    </row>
    <row r="75" customHeight="1" spans="2:7">
      <c r="B75" s="57" t="s">
        <v>73</v>
      </c>
      <c r="C75" s="57" t="s">
        <v>71</v>
      </c>
      <c r="D75" s="52">
        <v>100.1</v>
      </c>
      <c r="E75" t="s">
        <v>259</v>
      </c>
      <c r="F75" t="s">
        <v>259</v>
      </c>
      <c r="G75" t="s">
        <v>259</v>
      </c>
    </row>
    <row r="76" customHeight="1" spans="2:7">
      <c r="B76" s="57" t="s">
        <v>70</v>
      </c>
      <c r="C76" s="57" t="s">
        <v>71</v>
      </c>
      <c r="D76" s="52">
        <v>99.6</v>
      </c>
      <c r="E76" t="s">
        <v>259</v>
      </c>
      <c r="F76" t="s">
        <v>259</v>
      </c>
      <c r="G76" t="s">
        <v>259</v>
      </c>
    </row>
    <row r="78" customHeight="1" spans="1:1">
      <c r="A78" t="s">
        <v>570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2"/>
  <sheetViews>
    <sheetView workbookViewId="0">
      <selection activeCell="A1" sqref="A1"/>
    </sheetView>
  </sheetViews>
  <sheetFormatPr defaultColWidth="9" defaultRowHeight="13.85"/>
  <cols>
    <col min="1" max="10" width="9" style="41"/>
    <col min="11" max="11" width="8.84955752212389" style="41" customWidth="1"/>
    <col min="12" max="31" width="9" style="41"/>
  </cols>
  <sheetData>
    <row r="1" spans="1:31">
      <c r="A1" s="42" t="s">
        <v>200</v>
      </c>
      <c r="B1" s="43" t="s">
        <v>0</v>
      </c>
      <c r="C1" s="43" t="s">
        <v>1</v>
      </c>
      <c r="D1" s="44" t="s">
        <v>101</v>
      </c>
      <c r="E1" s="50" t="s">
        <v>592</v>
      </c>
      <c r="F1" s="51" t="s">
        <v>593</v>
      </c>
      <c r="G1" s="50" t="s">
        <v>239</v>
      </c>
      <c r="H1" s="50" t="s">
        <v>274</v>
      </c>
      <c r="I1" s="50" t="s">
        <v>594</v>
      </c>
      <c r="J1" s="50" t="s">
        <v>532</v>
      </c>
      <c r="K1" s="50" t="s">
        <v>561</v>
      </c>
      <c r="L1" s="50" t="s">
        <v>571</v>
      </c>
      <c r="M1" s="50" t="s">
        <v>595</v>
      </c>
      <c r="N1" s="50" t="s">
        <v>596</v>
      </c>
      <c r="O1" s="50" t="s">
        <v>597</v>
      </c>
      <c r="P1" s="50" t="s">
        <v>598</v>
      </c>
      <c r="Q1" s="50" t="s">
        <v>599</v>
      </c>
      <c r="R1" s="50" t="s">
        <v>600</v>
      </c>
      <c r="S1" s="50" t="s">
        <v>601</v>
      </c>
      <c r="T1" s="50" t="s">
        <v>602</v>
      </c>
      <c r="U1" s="50" t="s">
        <v>603</v>
      </c>
      <c r="V1" s="50" t="s">
        <v>604</v>
      </c>
      <c r="W1" s="50" t="s">
        <v>605</v>
      </c>
      <c r="X1" s="50" t="s">
        <v>606</v>
      </c>
      <c r="Y1" s="50" t="s">
        <v>607</v>
      </c>
      <c r="Z1" s="50" t="s">
        <v>608</v>
      </c>
      <c r="AA1" s="41" t="s">
        <v>609</v>
      </c>
      <c r="AB1" s="50" t="s">
        <v>610</v>
      </c>
      <c r="AC1" s="50" t="s">
        <v>611</v>
      </c>
      <c r="AD1" s="50" t="s">
        <v>612</v>
      </c>
      <c r="AE1" s="50" t="s">
        <v>613</v>
      </c>
    </row>
    <row r="2" spans="1:11">
      <c r="A2" s="42">
        <f>RANK(E2,$E$2:$E$25)</f>
        <v>1</v>
      </c>
      <c r="B2" s="43">
        <v>16</v>
      </c>
      <c r="C2" s="43" t="s">
        <v>11</v>
      </c>
      <c r="D2" s="43" t="s">
        <v>12</v>
      </c>
      <c r="E2" s="41">
        <f t="shared" ref="E2:E25" si="0">SUM(F2:AE2)</f>
        <v>129</v>
      </c>
      <c r="F2" s="44">
        <v>26</v>
      </c>
      <c r="G2" s="41">
        <v>25</v>
      </c>
      <c r="H2" s="41">
        <v>26</v>
      </c>
      <c r="I2" s="41">
        <v>8</v>
      </c>
      <c r="J2" s="41">
        <v>25</v>
      </c>
      <c r="K2" s="41">
        <v>19</v>
      </c>
    </row>
    <row r="3" spans="1:11">
      <c r="A3" s="42">
        <f>RANK(E3,$E$2:$E$25)</f>
        <v>2</v>
      </c>
      <c r="B3" s="43">
        <v>1</v>
      </c>
      <c r="C3" s="43" t="s">
        <v>6</v>
      </c>
      <c r="D3" s="43" t="s">
        <v>7</v>
      </c>
      <c r="E3" s="41">
        <f t="shared" si="0"/>
        <v>100</v>
      </c>
      <c r="F3" s="44">
        <v>18</v>
      </c>
      <c r="G3" s="41">
        <v>19</v>
      </c>
      <c r="H3" s="41">
        <v>12</v>
      </c>
      <c r="I3" s="41">
        <v>7</v>
      </c>
      <c r="J3" s="41">
        <v>19</v>
      </c>
      <c r="K3" s="41">
        <v>25</v>
      </c>
    </row>
    <row r="4" spans="1:11">
      <c r="A4" s="42">
        <f>RANK(E4,$E$2:$E$25)</f>
        <v>3</v>
      </c>
      <c r="B4" s="43">
        <v>55</v>
      </c>
      <c r="C4" s="43" t="s">
        <v>15</v>
      </c>
      <c r="D4" s="43" t="s">
        <v>12</v>
      </c>
      <c r="E4" s="41">
        <f t="shared" si="0"/>
        <v>66</v>
      </c>
      <c r="F4" s="44">
        <v>0</v>
      </c>
      <c r="G4" s="44">
        <v>15</v>
      </c>
      <c r="H4" s="44">
        <v>18</v>
      </c>
      <c r="I4" s="44">
        <v>6</v>
      </c>
      <c r="J4" s="44">
        <v>12</v>
      </c>
      <c r="K4" s="41">
        <v>15</v>
      </c>
    </row>
    <row r="5" spans="1:11">
      <c r="A5" s="42">
        <f>RANK(E5,$E$2:$E$25)</f>
        <v>4</v>
      </c>
      <c r="B5" s="43">
        <v>63</v>
      </c>
      <c r="C5" s="43" t="s">
        <v>23</v>
      </c>
      <c r="D5" s="43" t="s">
        <v>20</v>
      </c>
      <c r="E5" s="41">
        <f t="shared" si="0"/>
        <v>47</v>
      </c>
      <c r="F5" s="44">
        <v>8</v>
      </c>
      <c r="G5" s="41">
        <v>8</v>
      </c>
      <c r="H5" s="41">
        <v>8</v>
      </c>
      <c r="I5" s="41">
        <v>3</v>
      </c>
      <c r="J5" s="41">
        <v>8</v>
      </c>
      <c r="K5" s="41">
        <v>12</v>
      </c>
    </row>
    <row r="6" spans="1:11">
      <c r="A6" s="42">
        <f>RANK(E6,$E$2:$E$25)</f>
        <v>5</v>
      </c>
      <c r="B6" s="43">
        <v>11</v>
      </c>
      <c r="C6" s="43" t="s">
        <v>9</v>
      </c>
      <c r="D6" s="43" t="s">
        <v>7</v>
      </c>
      <c r="E6" s="41">
        <f t="shared" si="0"/>
        <v>42</v>
      </c>
      <c r="F6" s="44">
        <v>0</v>
      </c>
      <c r="G6" s="44">
        <v>12</v>
      </c>
      <c r="H6" s="44">
        <v>10</v>
      </c>
      <c r="I6" s="44">
        <v>5</v>
      </c>
      <c r="J6" s="44">
        <v>15</v>
      </c>
      <c r="K6" s="41">
        <v>0</v>
      </c>
    </row>
    <row r="7" spans="1:11">
      <c r="A7" s="42">
        <f>RANK(E7,$E$2:$E$25)</f>
        <v>6</v>
      </c>
      <c r="B7" s="43">
        <v>44</v>
      </c>
      <c r="C7" s="43" t="s">
        <v>19</v>
      </c>
      <c r="D7" s="43" t="s">
        <v>20</v>
      </c>
      <c r="E7" s="41">
        <f t="shared" si="0"/>
        <v>39</v>
      </c>
      <c r="F7" s="44">
        <v>0</v>
      </c>
      <c r="G7" s="44">
        <v>10</v>
      </c>
      <c r="H7" s="44">
        <v>15</v>
      </c>
      <c r="I7" s="44">
        <v>4</v>
      </c>
      <c r="J7" s="44">
        <v>10</v>
      </c>
      <c r="K7" s="41">
        <v>0</v>
      </c>
    </row>
    <row r="8" spans="1:11">
      <c r="A8" s="42">
        <f>RANK(E8,$E$2:$E$25)</f>
        <v>7</v>
      </c>
      <c r="B8" s="43">
        <v>14</v>
      </c>
      <c r="C8" s="43" t="s">
        <v>35</v>
      </c>
      <c r="D8" s="43" t="s">
        <v>36</v>
      </c>
      <c r="E8" s="41">
        <f t="shared" si="0"/>
        <v>33</v>
      </c>
      <c r="F8" s="44">
        <v>15</v>
      </c>
      <c r="G8" s="41">
        <v>2</v>
      </c>
      <c r="H8" s="41">
        <v>2</v>
      </c>
      <c r="I8" s="41">
        <v>0</v>
      </c>
      <c r="J8" s="41">
        <v>6</v>
      </c>
      <c r="K8" s="41">
        <v>8</v>
      </c>
    </row>
    <row r="9" spans="1:11">
      <c r="A9" s="42">
        <f>RANK(E9,$E$2:$E$25)</f>
        <v>8</v>
      </c>
      <c r="B9" s="43">
        <v>10</v>
      </c>
      <c r="C9" s="43" t="s">
        <v>25</v>
      </c>
      <c r="D9" s="43" t="s">
        <v>26</v>
      </c>
      <c r="E9" s="41">
        <f t="shared" si="0"/>
        <v>30</v>
      </c>
      <c r="F9" s="44">
        <v>12</v>
      </c>
      <c r="G9" s="41">
        <v>6</v>
      </c>
      <c r="H9" s="41">
        <v>0</v>
      </c>
      <c r="I9" s="41">
        <v>2</v>
      </c>
      <c r="J9" s="41">
        <v>0</v>
      </c>
      <c r="K9" s="41">
        <v>10</v>
      </c>
    </row>
    <row r="10" spans="1:11">
      <c r="A10" s="42">
        <f>RANK(E10,$E$2:$E$25)</f>
        <v>9</v>
      </c>
      <c r="B10" s="43">
        <v>22</v>
      </c>
      <c r="C10" s="43" t="s">
        <v>28</v>
      </c>
      <c r="D10" s="43" t="s">
        <v>26</v>
      </c>
      <c r="E10" s="41">
        <f t="shared" si="0"/>
        <v>12</v>
      </c>
      <c r="F10" s="44">
        <v>1</v>
      </c>
      <c r="G10" s="41">
        <v>0</v>
      </c>
      <c r="H10" s="41">
        <v>4</v>
      </c>
      <c r="I10" s="41">
        <v>1</v>
      </c>
      <c r="J10" s="41">
        <v>0</v>
      </c>
      <c r="K10" s="41">
        <v>6</v>
      </c>
    </row>
    <row r="11" spans="1:6">
      <c r="A11" s="42">
        <f>RANK(E11,$E$2:$E$25)</f>
        <v>10</v>
      </c>
      <c r="B11" s="43">
        <v>27</v>
      </c>
      <c r="C11" s="43" t="s">
        <v>60</v>
      </c>
      <c r="D11" s="43" t="s">
        <v>31</v>
      </c>
      <c r="E11" s="41">
        <f t="shared" si="0"/>
        <v>10</v>
      </c>
      <c r="F11" s="44">
        <v>10</v>
      </c>
    </row>
    <row r="12" spans="1:11">
      <c r="A12" s="42">
        <f>RANK(E12,$E$2:$E$25)</f>
        <v>11</v>
      </c>
      <c r="B12" s="43">
        <v>31</v>
      </c>
      <c r="C12" s="43" t="s">
        <v>38</v>
      </c>
      <c r="D12" s="43" t="s">
        <v>36</v>
      </c>
      <c r="E12" s="41">
        <f t="shared" si="0"/>
        <v>9</v>
      </c>
      <c r="F12" s="44">
        <v>0</v>
      </c>
      <c r="G12" s="44">
        <v>1</v>
      </c>
      <c r="H12" s="44">
        <v>0</v>
      </c>
      <c r="I12" s="41">
        <v>0</v>
      </c>
      <c r="J12" s="44">
        <v>4</v>
      </c>
      <c r="K12" s="41">
        <v>4</v>
      </c>
    </row>
    <row r="13" spans="1:11">
      <c r="A13" s="42">
        <f>RANK(E13,$E$2:$E$25)</f>
        <v>12</v>
      </c>
      <c r="B13" s="43">
        <v>18</v>
      </c>
      <c r="C13" s="43" t="s">
        <v>33</v>
      </c>
      <c r="D13" s="43" t="s">
        <v>31</v>
      </c>
      <c r="E13" s="41">
        <f t="shared" si="0"/>
        <v>8</v>
      </c>
      <c r="F13" s="44">
        <v>6</v>
      </c>
      <c r="G13" s="41">
        <v>0</v>
      </c>
      <c r="H13" s="41">
        <v>0</v>
      </c>
      <c r="I13" s="41">
        <v>0</v>
      </c>
      <c r="J13" s="41">
        <v>1</v>
      </c>
      <c r="K13" s="41">
        <v>1</v>
      </c>
    </row>
    <row r="14" spans="1:11">
      <c r="A14" s="42">
        <f>RANK(E14,$E$2:$E$25)</f>
        <v>12</v>
      </c>
      <c r="B14" s="45">
        <v>5</v>
      </c>
      <c r="C14" s="46" t="s">
        <v>311</v>
      </c>
      <c r="D14" s="46" t="s">
        <v>225</v>
      </c>
      <c r="E14" s="41">
        <f t="shared" si="0"/>
        <v>8</v>
      </c>
      <c r="G14" s="41">
        <v>4</v>
      </c>
      <c r="H14" s="41">
        <v>0</v>
      </c>
      <c r="I14" s="41">
        <v>0</v>
      </c>
      <c r="J14" s="41">
        <v>2</v>
      </c>
      <c r="K14" s="41">
        <v>2</v>
      </c>
    </row>
    <row r="15" spans="1:11">
      <c r="A15" s="42">
        <f>RANK(E15,$E$2:$E$25)</f>
        <v>14</v>
      </c>
      <c r="B15" s="43">
        <v>24</v>
      </c>
      <c r="C15" s="43" t="s">
        <v>44</v>
      </c>
      <c r="D15" s="43" t="s">
        <v>41</v>
      </c>
      <c r="E15" s="41">
        <f t="shared" si="0"/>
        <v>6</v>
      </c>
      <c r="F15" s="44">
        <v>0</v>
      </c>
      <c r="G15" s="44">
        <v>0</v>
      </c>
      <c r="H15" s="44">
        <v>6</v>
      </c>
      <c r="I15" s="41">
        <v>0</v>
      </c>
      <c r="J15" s="44">
        <v>0</v>
      </c>
      <c r="K15" s="41">
        <v>0</v>
      </c>
    </row>
    <row r="16" spans="1:11">
      <c r="A16" s="42">
        <f>RANK(E16,$E$2:$E$25)</f>
        <v>15</v>
      </c>
      <c r="B16" s="43">
        <v>4</v>
      </c>
      <c r="C16" s="43" t="s">
        <v>46</v>
      </c>
      <c r="D16" s="43" t="s">
        <v>47</v>
      </c>
      <c r="E16" s="41">
        <f t="shared" si="0"/>
        <v>4</v>
      </c>
      <c r="F16" s="44">
        <v>4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</row>
    <row r="17" spans="1:11">
      <c r="A17" s="42">
        <f>RANK(E17,$E$2:$E$25)</f>
        <v>16</v>
      </c>
      <c r="B17" s="43">
        <v>47</v>
      </c>
      <c r="C17" s="43" t="s">
        <v>54</v>
      </c>
      <c r="D17" s="43" t="s">
        <v>51</v>
      </c>
      <c r="E17" s="41">
        <f t="shared" si="0"/>
        <v>2</v>
      </c>
      <c r="F17" s="44">
        <v>2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</row>
    <row r="18" spans="1:11">
      <c r="A18" s="42">
        <f>RANK(E18,$E$2:$E$25)</f>
        <v>17</v>
      </c>
      <c r="B18" s="43">
        <v>77</v>
      </c>
      <c r="C18" s="43" t="s">
        <v>40</v>
      </c>
      <c r="D18" s="43" t="s">
        <v>41</v>
      </c>
      <c r="E18" s="41">
        <f t="shared" si="0"/>
        <v>1</v>
      </c>
      <c r="F18" s="44">
        <v>0</v>
      </c>
      <c r="G18" s="44">
        <v>0</v>
      </c>
      <c r="H18" s="44">
        <v>1</v>
      </c>
      <c r="I18" s="44">
        <v>0</v>
      </c>
      <c r="J18" s="44">
        <v>0</v>
      </c>
      <c r="K18" s="41">
        <v>0</v>
      </c>
    </row>
    <row r="19" spans="1:10">
      <c r="A19" s="42">
        <f>RANK(E19,$E$2:$E$25)</f>
        <v>18</v>
      </c>
      <c r="B19" s="43">
        <v>3</v>
      </c>
      <c r="C19" s="43" t="s">
        <v>49</v>
      </c>
      <c r="D19" s="43" t="s">
        <v>47</v>
      </c>
      <c r="E19" s="41">
        <f t="shared" si="0"/>
        <v>0</v>
      </c>
      <c r="F19" s="44">
        <v>0</v>
      </c>
      <c r="G19" s="44">
        <v>0</v>
      </c>
      <c r="H19" s="44">
        <v>0</v>
      </c>
      <c r="I19" s="44"/>
      <c r="J19" s="44"/>
    </row>
    <row r="20" spans="1:11">
      <c r="A20" s="42">
        <f>RANK(E20,$E$2:$E$25)</f>
        <v>18</v>
      </c>
      <c r="B20" s="43">
        <v>23</v>
      </c>
      <c r="C20" s="43" t="s">
        <v>56</v>
      </c>
      <c r="D20" s="43" t="s">
        <v>123</v>
      </c>
      <c r="E20" s="41">
        <f t="shared" si="0"/>
        <v>0</v>
      </c>
      <c r="F20" s="44">
        <v>0</v>
      </c>
      <c r="G20" s="44">
        <v>0</v>
      </c>
      <c r="H20" s="44">
        <v>0</v>
      </c>
      <c r="I20" s="41">
        <v>0</v>
      </c>
      <c r="J20" s="44">
        <v>0</v>
      </c>
      <c r="K20" s="41">
        <v>0</v>
      </c>
    </row>
    <row r="21" spans="1:11">
      <c r="A21" s="42">
        <f>RANK(E21,$E$2:$E$25)</f>
        <v>18</v>
      </c>
      <c r="B21" s="43">
        <v>6</v>
      </c>
      <c r="C21" s="43" t="s">
        <v>58</v>
      </c>
      <c r="D21" s="43" t="s">
        <v>123</v>
      </c>
      <c r="E21" s="41">
        <f t="shared" si="0"/>
        <v>0</v>
      </c>
      <c r="F21" s="44">
        <v>0</v>
      </c>
      <c r="G21" s="44">
        <v>0</v>
      </c>
      <c r="H21" s="44">
        <v>0</v>
      </c>
      <c r="I21" s="41">
        <v>0</v>
      </c>
      <c r="J21" s="44">
        <v>0</v>
      </c>
      <c r="K21" s="41">
        <v>0</v>
      </c>
    </row>
    <row r="22" spans="1:11">
      <c r="A22" s="42">
        <f>RANK(E22,$E$2:$E$25)</f>
        <v>18</v>
      </c>
      <c r="B22" s="43">
        <v>20</v>
      </c>
      <c r="C22" s="43" t="s">
        <v>50</v>
      </c>
      <c r="D22" s="43" t="s">
        <v>51</v>
      </c>
      <c r="E22" s="41">
        <f t="shared" si="0"/>
        <v>0</v>
      </c>
      <c r="F22" s="44">
        <v>0</v>
      </c>
      <c r="G22" s="44">
        <v>0</v>
      </c>
      <c r="H22" s="44">
        <v>0</v>
      </c>
      <c r="I22" s="41">
        <v>0</v>
      </c>
      <c r="J22" s="44">
        <v>0</v>
      </c>
      <c r="K22" s="41">
        <v>0</v>
      </c>
    </row>
    <row r="23" spans="1:11">
      <c r="A23" s="42">
        <f>RANK(E23,$E$2:$E$25)</f>
        <v>18</v>
      </c>
      <c r="B23" s="43">
        <v>81</v>
      </c>
      <c r="C23" s="47" t="s">
        <v>66</v>
      </c>
      <c r="D23" s="43" t="s">
        <v>47</v>
      </c>
      <c r="E23" s="41">
        <f t="shared" si="0"/>
        <v>0</v>
      </c>
      <c r="F23" s="44"/>
      <c r="G23" s="44"/>
      <c r="H23" s="44"/>
      <c r="I23" s="41">
        <v>0</v>
      </c>
      <c r="J23" s="44">
        <v>0</v>
      </c>
      <c r="K23" s="41">
        <v>0</v>
      </c>
    </row>
    <row r="24" ht="15.4" customHeight="1" spans="1:11">
      <c r="A24" s="42">
        <f>RANK(E24,$E$2:$E$25)</f>
        <v>18</v>
      </c>
      <c r="B24" s="48">
        <v>8</v>
      </c>
      <c r="C24" s="49" t="s">
        <v>73</v>
      </c>
      <c r="D24" s="49" t="s">
        <v>71</v>
      </c>
      <c r="E24" s="41">
        <f t="shared" si="0"/>
        <v>0</v>
      </c>
      <c r="F24" s="52"/>
      <c r="G24" s="52"/>
      <c r="H24" s="52"/>
      <c r="I24" s="54"/>
      <c r="J24" s="52"/>
      <c r="K24" s="41">
        <v>0</v>
      </c>
    </row>
    <row r="25" ht="15.4" customHeight="1" spans="1:31">
      <c r="A25" s="42">
        <f>RANK(E25,$E$2:$E$25)</f>
        <v>18</v>
      </c>
      <c r="B25" s="48">
        <v>39</v>
      </c>
      <c r="C25" s="49" t="s">
        <v>70</v>
      </c>
      <c r="D25" s="49" t="s">
        <v>71</v>
      </c>
      <c r="E25" s="41">
        <f t="shared" si="0"/>
        <v>0</v>
      </c>
      <c r="F25" s="52"/>
      <c r="G25" s="52"/>
      <c r="H25" s="52"/>
      <c r="I25" s="54"/>
      <c r="J25" s="52"/>
      <c r="K25" s="54">
        <v>0</v>
      </c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7" spans="1:29">
      <c r="A27" s="44" t="s">
        <v>200</v>
      </c>
      <c r="B27" s="44" t="s">
        <v>101</v>
      </c>
      <c r="C27" s="50" t="s">
        <v>592</v>
      </c>
      <c r="D27" s="51" t="s">
        <v>593</v>
      </c>
      <c r="E27" s="50" t="s">
        <v>239</v>
      </c>
      <c r="F27" s="50" t="s">
        <v>274</v>
      </c>
      <c r="G27" s="50" t="s">
        <v>594</v>
      </c>
      <c r="H27" s="50" t="s">
        <v>532</v>
      </c>
      <c r="I27" s="50" t="s">
        <v>561</v>
      </c>
      <c r="J27" s="50" t="s">
        <v>571</v>
      </c>
      <c r="K27" s="50" t="s">
        <v>595</v>
      </c>
      <c r="L27" s="50" t="s">
        <v>596</v>
      </c>
      <c r="M27" s="50" t="s">
        <v>597</v>
      </c>
      <c r="N27" s="50" t="s">
        <v>598</v>
      </c>
      <c r="O27" s="50" t="s">
        <v>599</v>
      </c>
      <c r="P27" s="50" t="s">
        <v>600</v>
      </c>
      <c r="Q27" s="50" t="s">
        <v>601</v>
      </c>
      <c r="R27" s="50" t="s">
        <v>602</v>
      </c>
      <c r="S27" s="50" t="s">
        <v>603</v>
      </c>
      <c r="T27" s="50" t="s">
        <v>604</v>
      </c>
      <c r="U27" s="50" t="s">
        <v>605</v>
      </c>
      <c r="V27" s="55" t="s">
        <v>606</v>
      </c>
      <c r="W27" s="56" t="s">
        <v>607</v>
      </c>
      <c r="X27" s="56" t="s">
        <v>608</v>
      </c>
      <c r="Y27" s="41" t="s">
        <v>609</v>
      </c>
      <c r="Z27" s="50" t="s">
        <v>610</v>
      </c>
      <c r="AA27" s="50" t="s">
        <v>611</v>
      </c>
      <c r="AB27" s="50" t="s">
        <v>612</v>
      </c>
      <c r="AC27" s="50" t="s">
        <v>613</v>
      </c>
    </row>
    <row r="28" spans="1:29">
      <c r="A28" s="44">
        <f t="shared" ref="A28:A38" si="1">RANK(C28,$C$28:$C$38)</f>
        <v>1</v>
      </c>
      <c r="B28" s="44" t="s">
        <v>12</v>
      </c>
      <c r="C28" s="41">
        <f>SUM(E2,E4)</f>
        <v>195</v>
      </c>
      <c r="D28" s="44">
        <f t="shared" ref="D28:AC28" si="2">IF(AND(F2="",F4=""),"",SUM(F2,F4))</f>
        <v>26</v>
      </c>
      <c r="E28" s="41">
        <f t="shared" si="2"/>
        <v>40</v>
      </c>
      <c r="F28" s="44">
        <f t="shared" si="2"/>
        <v>44</v>
      </c>
      <c r="G28" s="41">
        <f t="shared" si="2"/>
        <v>14</v>
      </c>
      <c r="H28" s="44">
        <f t="shared" si="2"/>
        <v>37</v>
      </c>
      <c r="I28" s="41">
        <f t="shared" si="2"/>
        <v>34</v>
      </c>
      <c r="J28" s="44" t="str">
        <f t="shared" si="2"/>
        <v/>
      </c>
      <c r="K28" s="41" t="str">
        <f t="shared" si="2"/>
        <v/>
      </c>
      <c r="L28" s="44" t="str">
        <f t="shared" si="2"/>
        <v/>
      </c>
      <c r="M28" s="41" t="str">
        <f t="shared" si="2"/>
        <v/>
      </c>
      <c r="N28" s="44" t="str">
        <f t="shared" si="2"/>
        <v/>
      </c>
      <c r="O28" s="41" t="str">
        <f t="shared" si="2"/>
        <v/>
      </c>
      <c r="P28" s="44" t="str">
        <f t="shared" si="2"/>
        <v/>
      </c>
      <c r="Q28" s="41" t="str">
        <f t="shared" si="2"/>
        <v/>
      </c>
      <c r="R28" s="44" t="str">
        <f t="shared" si="2"/>
        <v/>
      </c>
      <c r="S28" s="41" t="str">
        <f t="shared" si="2"/>
        <v/>
      </c>
      <c r="T28" s="44" t="str">
        <f t="shared" si="2"/>
        <v/>
      </c>
      <c r="U28" s="41" t="str">
        <f t="shared" si="2"/>
        <v/>
      </c>
      <c r="V28" s="44" t="str">
        <f t="shared" si="2"/>
        <v/>
      </c>
      <c r="W28" s="41" t="str">
        <f t="shared" si="2"/>
        <v/>
      </c>
      <c r="X28" s="44" t="str">
        <f t="shared" si="2"/>
        <v/>
      </c>
      <c r="Y28" s="41" t="str">
        <f t="shared" si="2"/>
        <v/>
      </c>
      <c r="Z28" s="44" t="str">
        <f t="shared" si="2"/>
        <v/>
      </c>
      <c r="AA28" s="41" t="str">
        <f t="shared" si="2"/>
        <v/>
      </c>
      <c r="AB28" s="44" t="str">
        <f t="shared" si="2"/>
        <v/>
      </c>
      <c r="AC28" s="41" t="str">
        <f t="shared" si="2"/>
        <v/>
      </c>
    </row>
    <row r="29" spans="1:29">
      <c r="A29" s="44">
        <f t="shared" si="1"/>
        <v>2</v>
      </c>
      <c r="B29" s="44" t="s">
        <v>7</v>
      </c>
      <c r="C29" s="41">
        <f>SUM(E3,E6)</f>
        <v>142</v>
      </c>
      <c r="D29" s="44">
        <f t="shared" ref="D29:AC29" si="3">IF(AND(F3="",F6=""),"",SUM(F3,F6))</f>
        <v>18</v>
      </c>
      <c r="E29" s="44">
        <f t="shared" si="3"/>
        <v>31</v>
      </c>
      <c r="F29" s="44">
        <f t="shared" si="3"/>
        <v>22</v>
      </c>
      <c r="G29" s="44">
        <f t="shared" si="3"/>
        <v>12</v>
      </c>
      <c r="H29" s="44">
        <f t="shared" si="3"/>
        <v>34</v>
      </c>
      <c r="I29" s="44">
        <f t="shared" si="3"/>
        <v>25</v>
      </c>
      <c r="J29" s="44" t="str">
        <f t="shared" si="3"/>
        <v/>
      </c>
      <c r="K29" s="44" t="str">
        <f t="shared" si="3"/>
        <v/>
      </c>
      <c r="L29" s="44" t="str">
        <f t="shared" si="3"/>
        <v/>
      </c>
      <c r="M29" s="44" t="str">
        <f t="shared" si="3"/>
        <v/>
      </c>
      <c r="N29" s="44" t="str">
        <f t="shared" si="3"/>
        <v/>
      </c>
      <c r="O29" s="44" t="str">
        <f t="shared" si="3"/>
        <v/>
      </c>
      <c r="P29" s="44" t="str">
        <f t="shared" si="3"/>
        <v/>
      </c>
      <c r="Q29" s="44" t="str">
        <f t="shared" si="3"/>
        <v/>
      </c>
      <c r="R29" s="44" t="str">
        <f t="shared" si="3"/>
        <v/>
      </c>
      <c r="S29" s="44" t="str">
        <f t="shared" si="3"/>
        <v/>
      </c>
      <c r="T29" s="44" t="str">
        <f t="shared" si="3"/>
        <v/>
      </c>
      <c r="U29" s="44" t="str">
        <f t="shared" si="3"/>
        <v/>
      </c>
      <c r="V29" s="44" t="str">
        <f t="shared" si="3"/>
        <v/>
      </c>
      <c r="W29" s="44" t="str">
        <f t="shared" si="3"/>
        <v/>
      </c>
      <c r="X29" s="44" t="str">
        <f t="shared" si="3"/>
        <v/>
      </c>
      <c r="Y29" s="44" t="str">
        <f t="shared" si="3"/>
        <v/>
      </c>
      <c r="Z29" s="44" t="str">
        <f t="shared" si="3"/>
        <v/>
      </c>
      <c r="AA29" s="44" t="str">
        <f t="shared" si="3"/>
        <v/>
      </c>
      <c r="AB29" s="44" t="str">
        <f t="shared" si="3"/>
        <v/>
      </c>
      <c r="AC29" s="44" t="str">
        <f t="shared" si="3"/>
        <v/>
      </c>
    </row>
    <row r="30" spans="1:29">
      <c r="A30" s="44">
        <f t="shared" si="1"/>
        <v>3</v>
      </c>
      <c r="B30" s="44" t="s">
        <v>20</v>
      </c>
      <c r="C30" s="41">
        <f>SUM(E5,E7)</f>
        <v>86</v>
      </c>
      <c r="D30" s="44">
        <f t="shared" ref="D30:AC30" si="4">IF(AND(F5="",F7=""),"",SUM(F5,F7))</f>
        <v>8</v>
      </c>
      <c r="E30" s="44">
        <f t="shared" si="4"/>
        <v>18</v>
      </c>
      <c r="F30" s="44">
        <f t="shared" si="4"/>
        <v>23</v>
      </c>
      <c r="G30" s="44">
        <f t="shared" si="4"/>
        <v>7</v>
      </c>
      <c r="H30" s="44">
        <f t="shared" si="4"/>
        <v>18</v>
      </c>
      <c r="I30" s="44">
        <f t="shared" si="4"/>
        <v>12</v>
      </c>
      <c r="J30" s="44" t="str">
        <f t="shared" si="4"/>
        <v/>
      </c>
      <c r="K30" s="44" t="str">
        <f t="shared" si="4"/>
        <v/>
      </c>
      <c r="L30" s="44" t="str">
        <f t="shared" si="4"/>
        <v/>
      </c>
      <c r="M30" s="44" t="str">
        <f t="shared" si="4"/>
        <v/>
      </c>
      <c r="N30" s="44" t="str">
        <f t="shared" si="4"/>
        <v/>
      </c>
      <c r="O30" s="44" t="str">
        <f t="shared" si="4"/>
        <v/>
      </c>
      <c r="P30" s="44" t="str">
        <f t="shared" si="4"/>
        <v/>
      </c>
      <c r="Q30" s="44" t="str">
        <f t="shared" si="4"/>
        <v/>
      </c>
      <c r="R30" s="44" t="str">
        <f t="shared" si="4"/>
        <v/>
      </c>
      <c r="S30" s="44" t="str">
        <f t="shared" si="4"/>
        <v/>
      </c>
      <c r="T30" s="44" t="str">
        <f t="shared" si="4"/>
        <v/>
      </c>
      <c r="U30" s="44" t="str">
        <f t="shared" si="4"/>
        <v/>
      </c>
      <c r="V30" s="44" t="str">
        <f t="shared" si="4"/>
        <v/>
      </c>
      <c r="W30" s="44" t="str">
        <f t="shared" si="4"/>
        <v/>
      </c>
      <c r="X30" s="44" t="str">
        <f t="shared" si="4"/>
        <v/>
      </c>
      <c r="Y30" s="44" t="str">
        <f t="shared" si="4"/>
        <v/>
      </c>
      <c r="Z30" s="44" t="str">
        <f t="shared" si="4"/>
        <v/>
      </c>
      <c r="AA30" s="44" t="str">
        <f t="shared" si="4"/>
        <v/>
      </c>
      <c r="AB30" s="44" t="str">
        <f t="shared" si="4"/>
        <v/>
      </c>
      <c r="AC30" s="44" t="str">
        <f t="shared" si="4"/>
        <v/>
      </c>
    </row>
    <row r="31" spans="1:29">
      <c r="A31" s="44">
        <f t="shared" si="1"/>
        <v>4</v>
      </c>
      <c r="B31" s="44" t="s">
        <v>36</v>
      </c>
      <c r="C31" s="41">
        <f>SUM(E8,E12)</f>
        <v>42</v>
      </c>
      <c r="D31" s="44">
        <f t="shared" ref="D31:AC31" si="5">IF(AND(F8="",F12=""),"",SUM(F8,F12))</f>
        <v>15</v>
      </c>
      <c r="E31" s="44">
        <f t="shared" si="5"/>
        <v>3</v>
      </c>
      <c r="F31" s="44">
        <f t="shared" si="5"/>
        <v>2</v>
      </c>
      <c r="G31" s="44">
        <f t="shared" si="5"/>
        <v>0</v>
      </c>
      <c r="H31" s="44">
        <f t="shared" si="5"/>
        <v>10</v>
      </c>
      <c r="I31" s="44">
        <f t="shared" si="5"/>
        <v>12</v>
      </c>
      <c r="J31" s="44" t="str">
        <f t="shared" si="5"/>
        <v/>
      </c>
      <c r="K31" s="44" t="str">
        <f t="shared" si="5"/>
        <v/>
      </c>
      <c r="L31" s="44" t="str">
        <f t="shared" si="5"/>
        <v/>
      </c>
      <c r="M31" s="44" t="str">
        <f t="shared" si="5"/>
        <v/>
      </c>
      <c r="N31" s="44" t="str">
        <f t="shared" si="5"/>
        <v/>
      </c>
      <c r="O31" s="44" t="str">
        <f t="shared" si="5"/>
        <v/>
      </c>
      <c r="P31" s="44" t="str">
        <f t="shared" si="5"/>
        <v/>
      </c>
      <c r="Q31" s="44" t="str">
        <f t="shared" si="5"/>
        <v/>
      </c>
      <c r="R31" s="44" t="str">
        <f t="shared" si="5"/>
        <v/>
      </c>
      <c r="S31" s="44" t="str">
        <f t="shared" si="5"/>
        <v/>
      </c>
      <c r="T31" s="44" t="str">
        <f t="shared" si="5"/>
        <v/>
      </c>
      <c r="U31" s="44" t="str">
        <f t="shared" si="5"/>
        <v/>
      </c>
      <c r="V31" s="44" t="str">
        <f t="shared" si="5"/>
        <v/>
      </c>
      <c r="W31" s="44" t="str">
        <f t="shared" si="5"/>
        <v/>
      </c>
      <c r="X31" s="44" t="str">
        <f t="shared" si="5"/>
        <v/>
      </c>
      <c r="Y31" s="44" t="str">
        <f t="shared" si="5"/>
        <v/>
      </c>
      <c r="Z31" s="44" t="str">
        <f t="shared" si="5"/>
        <v/>
      </c>
      <c r="AA31" s="44" t="str">
        <f t="shared" si="5"/>
        <v/>
      </c>
      <c r="AB31" s="44" t="str">
        <f t="shared" si="5"/>
        <v/>
      </c>
      <c r="AC31" s="44" t="str">
        <f t="shared" si="5"/>
        <v/>
      </c>
    </row>
    <row r="32" spans="1:29">
      <c r="A32" s="44">
        <f t="shared" si="1"/>
        <v>4</v>
      </c>
      <c r="B32" s="44" t="s">
        <v>26</v>
      </c>
      <c r="C32" s="41">
        <f>SUM(D32:AB32)</f>
        <v>42</v>
      </c>
      <c r="D32" s="44">
        <f t="shared" ref="D32:AC32" si="6">IF(AND(F9="",F10=""),"",SUM(F9,F10))</f>
        <v>13</v>
      </c>
      <c r="E32" s="44">
        <f t="shared" si="6"/>
        <v>6</v>
      </c>
      <c r="F32" s="44">
        <f t="shared" si="6"/>
        <v>4</v>
      </c>
      <c r="G32" s="44">
        <f t="shared" si="6"/>
        <v>3</v>
      </c>
      <c r="H32" s="44">
        <f t="shared" si="6"/>
        <v>0</v>
      </c>
      <c r="I32" s="44">
        <f t="shared" si="6"/>
        <v>16</v>
      </c>
      <c r="J32" s="44" t="str">
        <f t="shared" si="6"/>
        <v/>
      </c>
      <c r="K32" s="44" t="str">
        <f t="shared" si="6"/>
        <v/>
      </c>
      <c r="L32" s="44" t="str">
        <f t="shared" si="6"/>
        <v/>
      </c>
      <c r="M32" s="44" t="str">
        <f t="shared" si="6"/>
        <v/>
      </c>
      <c r="N32" s="44" t="str">
        <f t="shared" si="6"/>
        <v/>
      </c>
      <c r="O32" s="44" t="str">
        <f t="shared" si="6"/>
        <v/>
      </c>
      <c r="P32" s="44" t="str">
        <f t="shared" si="6"/>
        <v/>
      </c>
      <c r="Q32" s="44" t="str">
        <f t="shared" si="6"/>
        <v/>
      </c>
      <c r="R32" s="44" t="str">
        <f t="shared" si="6"/>
        <v/>
      </c>
      <c r="S32" s="44" t="str">
        <f t="shared" si="6"/>
        <v/>
      </c>
      <c r="T32" s="44" t="str">
        <f t="shared" si="6"/>
        <v/>
      </c>
      <c r="U32" s="44" t="str">
        <f t="shared" si="6"/>
        <v/>
      </c>
      <c r="V32" s="44" t="str">
        <f t="shared" si="6"/>
        <v/>
      </c>
      <c r="W32" s="44" t="str">
        <f t="shared" si="6"/>
        <v/>
      </c>
      <c r="X32" s="44" t="str">
        <f t="shared" si="6"/>
        <v/>
      </c>
      <c r="Y32" s="44" t="str">
        <f t="shared" si="6"/>
        <v/>
      </c>
      <c r="Z32" s="44" t="str">
        <f t="shared" si="6"/>
        <v/>
      </c>
      <c r="AA32" s="44" t="str">
        <f t="shared" si="6"/>
        <v/>
      </c>
      <c r="AB32" s="44" t="str">
        <f t="shared" si="6"/>
        <v/>
      </c>
      <c r="AC32" s="44" t="str">
        <f t="shared" si="6"/>
        <v/>
      </c>
    </row>
    <row r="33" spans="1:29">
      <c r="A33" s="44">
        <f t="shared" si="1"/>
        <v>6</v>
      </c>
      <c r="B33" s="51" t="s">
        <v>225</v>
      </c>
      <c r="C33" s="41">
        <f>SUM(E11,E13,E14)</f>
        <v>26</v>
      </c>
      <c r="D33" s="44">
        <f t="shared" ref="D33:AC33" si="7">IF(AND(F11="",F13="",F14=""),"",SUM(F11,F13,F14))</f>
        <v>16</v>
      </c>
      <c r="E33" s="44">
        <f t="shared" si="7"/>
        <v>4</v>
      </c>
      <c r="F33" s="44">
        <f t="shared" si="7"/>
        <v>0</v>
      </c>
      <c r="G33" s="44">
        <f t="shared" si="7"/>
        <v>0</v>
      </c>
      <c r="H33" s="44">
        <f t="shared" si="7"/>
        <v>3</v>
      </c>
      <c r="I33" s="44">
        <f t="shared" si="7"/>
        <v>3</v>
      </c>
      <c r="J33" s="44" t="str">
        <f t="shared" si="7"/>
        <v/>
      </c>
      <c r="K33" s="44" t="str">
        <f t="shared" si="7"/>
        <v/>
      </c>
      <c r="L33" s="44" t="str">
        <f t="shared" si="7"/>
        <v/>
      </c>
      <c r="M33" s="44" t="str">
        <f t="shared" si="7"/>
        <v/>
      </c>
      <c r="N33" s="44" t="str">
        <f t="shared" si="7"/>
        <v/>
      </c>
      <c r="O33" s="44" t="str">
        <f t="shared" si="7"/>
        <v/>
      </c>
      <c r="P33" s="44" t="str">
        <f t="shared" si="7"/>
        <v/>
      </c>
      <c r="Q33" s="44" t="str">
        <f t="shared" si="7"/>
        <v/>
      </c>
      <c r="R33" s="44" t="str">
        <f t="shared" si="7"/>
        <v/>
      </c>
      <c r="S33" s="44" t="str">
        <f t="shared" si="7"/>
        <v/>
      </c>
      <c r="T33" s="44" t="str">
        <f t="shared" si="7"/>
        <v/>
      </c>
      <c r="U33" s="44" t="str">
        <f t="shared" si="7"/>
        <v/>
      </c>
      <c r="V33" s="44" t="str">
        <f t="shared" si="7"/>
        <v/>
      </c>
      <c r="W33" s="44" t="str">
        <f t="shared" si="7"/>
        <v/>
      </c>
      <c r="X33" s="44" t="str">
        <f t="shared" si="7"/>
        <v/>
      </c>
      <c r="Y33" s="44" t="str">
        <f t="shared" si="7"/>
        <v/>
      </c>
      <c r="Z33" s="44" t="str">
        <f t="shared" si="7"/>
        <v/>
      </c>
      <c r="AA33" s="44" t="str">
        <f t="shared" si="7"/>
        <v/>
      </c>
      <c r="AB33" s="44" t="str">
        <f t="shared" si="7"/>
        <v/>
      </c>
      <c r="AC33" s="44" t="str">
        <f t="shared" si="7"/>
        <v/>
      </c>
    </row>
    <row r="34" spans="1:29">
      <c r="A34" s="44">
        <f t="shared" si="1"/>
        <v>7</v>
      </c>
      <c r="B34" s="51" t="s">
        <v>228</v>
      </c>
      <c r="C34" s="41">
        <f>SUM(E15,E18)</f>
        <v>7</v>
      </c>
      <c r="D34" s="41">
        <f t="shared" ref="D34:AC34" si="8">IF(AND(F15="",F18=""),"",SUM(F15,F18))</f>
        <v>0</v>
      </c>
      <c r="E34" s="41">
        <f t="shared" si="8"/>
        <v>0</v>
      </c>
      <c r="F34" s="41">
        <f t="shared" si="8"/>
        <v>7</v>
      </c>
      <c r="G34" s="41">
        <f t="shared" si="8"/>
        <v>0</v>
      </c>
      <c r="H34" s="41">
        <f t="shared" si="8"/>
        <v>0</v>
      </c>
      <c r="I34" s="41">
        <f t="shared" si="8"/>
        <v>0</v>
      </c>
      <c r="J34" s="41" t="str">
        <f t="shared" si="8"/>
        <v/>
      </c>
      <c r="K34" s="41" t="str">
        <f t="shared" si="8"/>
        <v/>
      </c>
      <c r="L34" s="41" t="str">
        <f t="shared" si="8"/>
        <v/>
      </c>
      <c r="M34" s="41" t="str">
        <f t="shared" si="8"/>
        <v/>
      </c>
      <c r="N34" s="41" t="str">
        <f t="shared" si="8"/>
        <v/>
      </c>
      <c r="O34" s="41" t="str">
        <f t="shared" si="8"/>
        <v/>
      </c>
      <c r="P34" s="41" t="str">
        <f t="shared" si="8"/>
        <v/>
      </c>
      <c r="Q34" s="41" t="str">
        <f t="shared" si="8"/>
        <v/>
      </c>
      <c r="R34" s="41" t="str">
        <f t="shared" si="8"/>
        <v/>
      </c>
      <c r="S34" s="41" t="str">
        <f t="shared" si="8"/>
        <v/>
      </c>
      <c r="T34" s="41" t="str">
        <f t="shared" si="8"/>
        <v/>
      </c>
      <c r="U34" s="41" t="str">
        <f t="shared" si="8"/>
        <v/>
      </c>
      <c r="V34" s="41" t="str">
        <f t="shared" si="8"/>
        <v/>
      </c>
      <c r="W34" s="41" t="str">
        <f t="shared" si="8"/>
        <v/>
      </c>
      <c r="X34" s="41" t="str">
        <f t="shared" si="8"/>
        <v/>
      </c>
      <c r="Y34" s="41" t="str">
        <f t="shared" si="8"/>
        <v/>
      </c>
      <c r="Z34" s="41" t="str">
        <f t="shared" si="8"/>
        <v/>
      </c>
      <c r="AA34" s="41" t="str">
        <f t="shared" si="8"/>
        <v/>
      </c>
      <c r="AB34" s="41" t="str">
        <f t="shared" si="8"/>
        <v/>
      </c>
      <c r="AC34" s="41" t="str">
        <f t="shared" si="8"/>
        <v/>
      </c>
    </row>
    <row r="35" spans="1:29">
      <c r="A35" s="44">
        <f t="shared" si="1"/>
        <v>8</v>
      </c>
      <c r="B35" s="44" t="s">
        <v>47</v>
      </c>
      <c r="C35" s="41">
        <f>SUM(E16,E19,E23)</f>
        <v>4</v>
      </c>
      <c r="D35" s="44">
        <f t="shared" ref="D35:AC35" si="9">IF(AND(F16="",F19=""),"",SUM(F16,F19))</f>
        <v>4</v>
      </c>
      <c r="E35" s="44">
        <f t="shared" si="9"/>
        <v>0</v>
      </c>
      <c r="F35" s="44">
        <f t="shared" si="9"/>
        <v>0</v>
      </c>
      <c r="G35" s="44">
        <f t="shared" si="9"/>
        <v>0</v>
      </c>
      <c r="H35" s="44">
        <f t="shared" si="9"/>
        <v>0</v>
      </c>
      <c r="I35" s="44">
        <f t="shared" si="9"/>
        <v>0</v>
      </c>
      <c r="J35" s="44" t="str">
        <f t="shared" si="9"/>
        <v/>
      </c>
      <c r="K35" s="44" t="str">
        <f t="shared" si="9"/>
        <v/>
      </c>
      <c r="L35" s="44" t="str">
        <f t="shared" si="9"/>
        <v/>
      </c>
      <c r="M35" s="44" t="str">
        <f t="shared" si="9"/>
        <v/>
      </c>
      <c r="N35" s="44" t="str">
        <f t="shared" si="9"/>
        <v/>
      </c>
      <c r="O35" s="44" t="str">
        <f t="shared" si="9"/>
        <v/>
      </c>
      <c r="P35" s="44" t="str">
        <f t="shared" si="9"/>
        <v/>
      </c>
      <c r="Q35" s="44" t="str">
        <f t="shared" si="9"/>
        <v/>
      </c>
      <c r="R35" s="44" t="str">
        <f t="shared" si="9"/>
        <v/>
      </c>
      <c r="S35" s="44" t="str">
        <f t="shared" si="9"/>
        <v/>
      </c>
      <c r="T35" s="44" t="str">
        <f t="shared" si="9"/>
        <v/>
      </c>
      <c r="U35" s="44" t="str">
        <f t="shared" si="9"/>
        <v/>
      </c>
      <c r="V35" s="44" t="str">
        <f t="shared" si="9"/>
        <v/>
      </c>
      <c r="W35" s="44" t="str">
        <f t="shared" si="9"/>
        <v/>
      </c>
      <c r="X35" s="44" t="str">
        <f t="shared" si="9"/>
        <v/>
      </c>
      <c r="Y35" s="44" t="str">
        <f t="shared" si="9"/>
        <v/>
      </c>
      <c r="Z35" s="44" t="str">
        <f t="shared" si="9"/>
        <v/>
      </c>
      <c r="AA35" s="44" t="str">
        <f t="shared" si="9"/>
        <v/>
      </c>
      <c r="AB35" s="44" t="str">
        <f t="shared" si="9"/>
        <v/>
      </c>
      <c r="AC35" s="44" t="str">
        <f t="shared" si="9"/>
        <v/>
      </c>
    </row>
    <row r="36" spans="1:29">
      <c r="A36" s="44">
        <f t="shared" si="1"/>
        <v>9</v>
      </c>
      <c r="B36" s="44" t="s">
        <v>51</v>
      </c>
      <c r="C36" s="41">
        <f>SUM(E17,E22)</f>
        <v>2</v>
      </c>
      <c r="D36" s="41">
        <f t="shared" ref="D36:AC36" si="10">IF(AND(F17="",F22=""),"",SUM(F17,F22))</f>
        <v>2</v>
      </c>
      <c r="E36" s="41">
        <f t="shared" si="10"/>
        <v>0</v>
      </c>
      <c r="F36" s="41">
        <f t="shared" si="10"/>
        <v>0</v>
      </c>
      <c r="G36" s="41">
        <f t="shared" si="10"/>
        <v>0</v>
      </c>
      <c r="H36" s="41">
        <f t="shared" si="10"/>
        <v>0</v>
      </c>
      <c r="I36" s="41">
        <f t="shared" si="10"/>
        <v>0</v>
      </c>
      <c r="J36" s="41" t="str">
        <f t="shared" si="10"/>
        <v/>
      </c>
      <c r="K36" s="41" t="str">
        <f t="shared" si="10"/>
        <v/>
      </c>
      <c r="L36" s="41" t="str">
        <f t="shared" si="10"/>
        <v/>
      </c>
      <c r="M36" s="41" t="str">
        <f t="shared" si="10"/>
        <v/>
      </c>
      <c r="N36" s="41" t="str">
        <f t="shared" si="10"/>
        <v/>
      </c>
      <c r="O36" s="41" t="str">
        <f t="shared" si="10"/>
        <v/>
      </c>
      <c r="P36" s="41" t="str">
        <f t="shared" si="10"/>
        <v/>
      </c>
      <c r="Q36" s="41" t="str">
        <f t="shared" si="10"/>
        <v/>
      </c>
      <c r="R36" s="41" t="str">
        <f t="shared" si="10"/>
        <v/>
      </c>
      <c r="S36" s="41" t="str">
        <f t="shared" si="10"/>
        <v/>
      </c>
      <c r="T36" s="41" t="str">
        <f t="shared" si="10"/>
        <v/>
      </c>
      <c r="U36" s="41" t="str">
        <f t="shared" si="10"/>
        <v/>
      </c>
      <c r="V36" s="41" t="str">
        <f t="shared" si="10"/>
        <v/>
      </c>
      <c r="W36" s="41" t="str">
        <f t="shared" si="10"/>
        <v/>
      </c>
      <c r="X36" s="41" t="str">
        <f t="shared" si="10"/>
        <v/>
      </c>
      <c r="Y36" s="41" t="str">
        <f t="shared" si="10"/>
        <v/>
      </c>
      <c r="Z36" s="41" t="str">
        <f t="shared" si="10"/>
        <v/>
      </c>
      <c r="AA36" s="41" t="str">
        <f t="shared" si="10"/>
        <v/>
      </c>
      <c r="AB36" s="41" t="str">
        <f t="shared" si="10"/>
        <v/>
      </c>
      <c r="AC36" s="41" t="str">
        <f t="shared" si="10"/>
        <v/>
      </c>
    </row>
    <row r="37" spans="1:29">
      <c r="A37" s="44">
        <f t="shared" si="1"/>
        <v>10</v>
      </c>
      <c r="B37" s="44" t="s">
        <v>123</v>
      </c>
      <c r="C37" s="41">
        <f>SUM(E20,E21)</f>
        <v>0</v>
      </c>
      <c r="D37" s="41">
        <f t="shared" ref="D37:AC37" si="11">IF(AND(F20="",F21=""),"",SUM(F20,F21))</f>
        <v>0</v>
      </c>
      <c r="E37" s="41">
        <f t="shared" si="11"/>
        <v>0</v>
      </c>
      <c r="F37" s="41">
        <f t="shared" si="11"/>
        <v>0</v>
      </c>
      <c r="G37" s="41">
        <f t="shared" si="11"/>
        <v>0</v>
      </c>
      <c r="H37" s="41">
        <f t="shared" si="11"/>
        <v>0</v>
      </c>
      <c r="I37" s="41">
        <f t="shared" si="11"/>
        <v>0</v>
      </c>
      <c r="J37" s="41" t="str">
        <f t="shared" si="11"/>
        <v/>
      </c>
      <c r="K37" s="41" t="str">
        <f t="shared" si="11"/>
        <v/>
      </c>
      <c r="L37" s="41" t="str">
        <f t="shared" si="11"/>
        <v/>
      </c>
      <c r="M37" s="41" t="str">
        <f t="shared" si="11"/>
        <v/>
      </c>
      <c r="N37" s="41" t="str">
        <f t="shared" si="11"/>
        <v/>
      </c>
      <c r="O37" s="41" t="str">
        <f t="shared" si="11"/>
        <v/>
      </c>
      <c r="P37" s="41" t="str">
        <f t="shared" si="11"/>
        <v/>
      </c>
      <c r="Q37" s="41" t="str">
        <f t="shared" si="11"/>
        <v/>
      </c>
      <c r="R37" s="41" t="str">
        <f t="shared" si="11"/>
        <v/>
      </c>
      <c r="S37" s="41" t="str">
        <f t="shared" si="11"/>
        <v/>
      </c>
      <c r="T37" s="41" t="str">
        <f t="shared" si="11"/>
        <v/>
      </c>
      <c r="U37" s="41" t="str">
        <f t="shared" si="11"/>
        <v/>
      </c>
      <c r="V37" s="41" t="str">
        <f t="shared" si="11"/>
        <v/>
      </c>
      <c r="W37" s="41" t="str">
        <f t="shared" si="11"/>
        <v/>
      </c>
      <c r="X37" s="41" t="str">
        <f t="shared" si="11"/>
        <v/>
      </c>
      <c r="Y37" s="41" t="str">
        <f t="shared" si="11"/>
        <v/>
      </c>
      <c r="Z37" s="41" t="str">
        <f t="shared" si="11"/>
        <v/>
      </c>
      <c r="AA37" s="41" t="str">
        <f t="shared" si="11"/>
        <v/>
      </c>
      <c r="AB37" s="41" t="str">
        <f t="shared" si="11"/>
        <v/>
      </c>
      <c r="AC37" s="41" t="str">
        <f t="shared" si="11"/>
        <v/>
      </c>
    </row>
    <row r="38" spans="1:29">
      <c r="A38" s="44">
        <f t="shared" si="1"/>
        <v>10</v>
      </c>
      <c r="B38" s="51" t="s">
        <v>71</v>
      </c>
      <c r="C38" s="41">
        <f>SUM(E24,E25)</f>
        <v>0</v>
      </c>
      <c r="D38" s="41" t="str">
        <f t="shared" ref="D38:AC38" si="12">IF(AND(F24="",F25=""),"",SUM(F24,F25))</f>
        <v/>
      </c>
      <c r="E38" s="41" t="str">
        <f t="shared" si="12"/>
        <v/>
      </c>
      <c r="F38" s="41" t="str">
        <f t="shared" si="12"/>
        <v/>
      </c>
      <c r="G38" s="41" t="str">
        <f t="shared" si="12"/>
        <v/>
      </c>
      <c r="H38" s="41" t="str">
        <f t="shared" si="12"/>
        <v/>
      </c>
      <c r="I38" s="41">
        <f t="shared" si="12"/>
        <v>0</v>
      </c>
      <c r="J38" s="41" t="str">
        <f t="shared" si="12"/>
        <v/>
      </c>
      <c r="K38" s="41" t="str">
        <f t="shared" si="12"/>
        <v/>
      </c>
      <c r="L38" s="41" t="str">
        <f t="shared" si="12"/>
        <v/>
      </c>
      <c r="M38" s="41" t="str">
        <f t="shared" si="12"/>
        <v/>
      </c>
      <c r="N38" s="41" t="str">
        <f t="shared" si="12"/>
        <v/>
      </c>
      <c r="O38" s="41" t="str">
        <f t="shared" si="12"/>
        <v/>
      </c>
      <c r="P38" s="41" t="str">
        <f t="shared" si="12"/>
        <v/>
      </c>
      <c r="Q38" s="41" t="str">
        <f t="shared" si="12"/>
        <v/>
      </c>
      <c r="R38" s="41" t="str">
        <f t="shared" si="12"/>
        <v/>
      </c>
      <c r="S38" s="41" t="str">
        <f t="shared" si="12"/>
        <v/>
      </c>
      <c r="T38" s="41" t="str">
        <f t="shared" si="12"/>
        <v/>
      </c>
      <c r="U38" s="41" t="str">
        <f t="shared" si="12"/>
        <v/>
      </c>
      <c r="V38" s="41" t="str">
        <f t="shared" si="12"/>
        <v/>
      </c>
      <c r="W38" s="41" t="str">
        <f t="shared" si="12"/>
        <v/>
      </c>
      <c r="X38" s="41" t="str">
        <f t="shared" si="12"/>
        <v/>
      </c>
      <c r="Y38" s="41" t="str">
        <f t="shared" si="12"/>
        <v/>
      </c>
      <c r="Z38" s="41" t="str">
        <f t="shared" si="12"/>
        <v/>
      </c>
      <c r="AA38" s="41" t="str">
        <f t="shared" si="12"/>
        <v/>
      </c>
      <c r="AB38" s="41" t="str">
        <f t="shared" si="12"/>
        <v/>
      </c>
      <c r="AC38" s="41" t="str">
        <f t="shared" si="12"/>
        <v/>
      </c>
    </row>
    <row r="42" spans="3:7">
      <c r="C42" s="44" t="s">
        <v>614</v>
      </c>
      <c r="D42" s="44" t="s">
        <v>0</v>
      </c>
      <c r="E42" s="44" t="s">
        <v>1</v>
      </c>
      <c r="F42" s="53" t="s">
        <v>273</v>
      </c>
      <c r="G42" s="53"/>
    </row>
    <row r="43" spans="3:7">
      <c r="C43" s="43">
        <v>1</v>
      </c>
      <c r="D43" s="43">
        <v>16</v>
      </c>
      <c r="E43" s="43" t="s">
        <v>11</v>
      </c>
      <c r="F43" s="44">
        <v>25</v>
      </c>
      <c r="G43" s="53"/>
    </row>
    <row r="44" spans="3:7">
      <c r="C44" s="43">
        <v>2</v>
      </c>
      <c r="D44" s="43">
        <v>1</v>
      </c>
      <c r="E44" s="43" t="s">
        <v>6</v>
      </c>
      <c r="F44" s="44">
        <v>19</v>
      </c>
      <c r="G44" s="53"/>
    </row>
    <row r="45" spans="3:7">
      <c r="C45" s="43">
        <v>3</v>
      </c>
      <c r="D45" s="43">
        <v>55</v>
      </c>
      <c r="E45" s="43" t="s">
        <v>15</v>
      </c>
      <c r="F45" s="44">
        <v>15</v>
      </c>
      <c r="G45" s="53"/>
    </row>
    <row r="46" spans="3:7">
      <c r="C46" s="43">
        <v>4</v>
      </c>
      <c r="D46" s="43">
        <v>11</v>
      </c>
      <c r="E46" s="43" t="s">
        <v>9</v>
      </c>
      <c r="F46" s="44">
        <v>12</v>
      </c>
      <c r="G46" s="53"/>
    </row>
    <row r="47" spans="3:7">
      <c r="C47" s="43">
        <v>5</v>
      </c>
      <c r="D47" s="43">
        <v>44</v>
      </c>
      <c r="E47" s="43" t="s">
        <v>19</v>
      </c>
      <c r="F47" s="44">
        <v>10</v>
      </c>
      <c r="G47" s="53"/>
    </row>
    <row r="48" spans="3:7">
      <c r="C48" s="43">
        <v>6</v>
      </c>
      <c r="D48" s="43">
        <v>63</v>
      </c>
      <c r="E48" s="43" t="s">
        <v>23</v>
      </c>
      <c r="F48" s="44">
        <v>8</v>
      </c>
      <c r="G48" s="53"/>
    </row>
    <row r="49" spans="3:7">
      <c r="C49" s="43">
        <v>7</v>
      </c>
      <c r="D49" s="43">
        <v>10</v>
      </c>
      <c r="E49" s="43" t="s">
        <v>25</v>
      </c>
      <c r="F49" s="44">
        <v>6</v>
      </c>
      <c r="G49" s="53"/>
    </row>
    <row r="50" spans="3:7">
      <c r="C50" s="43">
        <v>8</v>
      </c>
      <c r="D50" s="43">
        <v>5</v>
      </c>
      <c r="E50" s="43" t="s">
        <v>30</v>
      </c>
      <c r="F50" s="44">
        <v>4</v>
      </c>
      <c r="G50" s="53"/>
    </row>
    <row r="51" spans="3:7">
      <c r="C51" s="43">
        <v>9</v>
      </c>
      <c r="D51" s="43">
        <v>14</v>
      </c>
      <c r="E51" s="43" t="s">
        <v>35</v>
      </c>
      <c r="F51" s="44">
        <v>2</v>
      </c>
      <c r="G51" s="53"/>
    </row>
    <row r="52" spans="3:7">
      <c r="C52" s="43">
        <v>10</v>
      </c>
      <c r="D52" s="43">
        <v>31</v>
      </c>
      <c r="E52" s="43" t="s">
        <v>38</v>
      </c>
      <c r="F52" s="44">
        <v>1</v>
      </c>
      <c r="G52" s="53"/>
    </row>
    <row r="53" spans="3:7">
      <c r="C53" s="43">
        <v>11</v>
      </c>
      <c r="D53" s="43">
        <v>18</v>
      </c>
      <c r="E53" s="43" t="s">
        <v>33</v>
      </c>
      <c r="F53" s="44">
        <v>0</v>
      </c>
      <c r="G53" s="53"/>
    </row>
    <row r="54" spans="3:7">
      <c r="C54" s="43">
        <v>12</v>
      </c>
      <c r="D54" s="43">
        <v>20</v>
      </c>
      <c r="E54" s="43" t="s">
        <v>50</v>
      </c>
      <c r="F54" s="44">
        <v>0</v>
      </c>
      <c r="G54" s="53"/>
    </row>
    <row r="55" spans="3:7">
      <c r="C55" s="43">
        <v>13</v>
      </c>
      <c r="D55" s="43">
        <v>4</v>
      </c>
      <c r="E55" s="43" t="s">
        <v>46</v>
      </c>
      <c r="F55" s="44">
        <v>0</v>
      </c>
      <c r="G55" s="53"/>
    </row>
    <row r="56" spans="3:7">
      <c r="C56" s="43">
        <v>14</v>
      </c>
      <c r="D56" s="43">
        <v>3</v>
      </c>
      <c r="E56" s="43" t="s">
        <v>49</v>
      </c>
      <c r="F56" s="44">
        <v>0</v>
      </c>
      <c r="G56" s="53"/>
    </row>
    <row r="57" spans="3:7">
      <c r="C57" s="43">
        <v>15</v>
      </c>
      <c r="D57" s="43">
        <v>47</v>
      </c>
      <c r="E57" s="43" t="s">
        <v>54</v>
      </c>
      <c r="F57" s="44">
        <v>0</v>
      </c>
      <c r="G57" s="53"/>
    </row>
    <row r="58" spans="3:7">
      <c r="C58" s="43">
        <v>16</v>
      </c>
      <c r="D58" s="43">
        <v>23</v>
      </c>
      <c r="E58" s="43" t="s">
        <v>56</v>
      </c>
      <c r="F58" s="44">
        <v>0</v>
      </c>
      <c r="G58" s="53"/>
    </row>
    <row r="59" spans="3:7">
      <c r="C59" s="43">
        <v>17</v>
      </c>
      <c r="D59" s="43">
        <v>77</v>
      </c>
      <c r="E59" s="43" t="s">
        <v>40</v>
      </c>
      <c r="F59" s="44">
        <v>0</v>
      </c>
      <c r="G59" s="53"/>
    </row>
    <row r="60" spans="3:7">
      <c r="C60" s="43">
        <v>18</v>
      </c>
      <c r="D60" s="43">
        <v>24</v>
      </c>
      <c r="E60" s="43" t="s">
        <v>44</v>
      </c>
      <c r="F60" s="44">
        <v>0</v>
      </c>
      <c r="G60" s="53"/>
    </row>
    <row r="61" spans="3:7">
      <c r="C61" s="43">
        <v>19</v>
      </c>
      <c r="D61" s="43">
        <v>6</v>
      </c>
      <c r="E61" s="43" t="s">
        <v>58</v>
      </c>
      <c r="F61" s="44">
        <v>0</v>
      </c>
      <c r="G61" s="53"/>
    </row>
    <row r="62" spans="3:7">
      <c r="C62" s="43" t="s">
        <v>203</v>
      </c>
      <c r="D62" s="43">
        <v>22</v>
      </c>
      <c r="E62" s="43" t="s">
        <v>28</v>
      </c>
      <c r="F62" s="44">
        <v>0</v>
      </c>
      <c r="G62" s="5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WDC"/>
  <dimension ref="A1:AD25"/>
  <sheetViews>
    <sheetView workbookViewId="0">
      <selection activeCell="A1" sqref="A1"/>
    </sheetView>
  </sheetViews>
  <sheetFormatPr defaultColWidth="14" defaultRowHeight="18" customHeight="1"/>
  <cols>
    <col min="1" max="1" width="7.70796460176991" customWidth="1"/>
    <col min="2" max="2" width="6.86725663716814" customWidth="1"/>
    <col min="3" max="3" width="16.0619469026549" customWidth="1"/>
    <col min="4" max="29" width="7.70796460176991" customWidth="1"/>
    <col min="30" max="30" width="6.70796460176991" customWidth="1"/>
  </cols>
  <sheetData>
    <row r="1" ht="15.75" customHeight="1" spans="1:30">
      <c r="A1" s="2" t="s">
        <v>615</v>
      </c>
      <c r="B1" s="3" t="s">
        <v>616</v>
      </c>
      <c r="C1" s="4"/>
      <c r="D1" s="6"/>
      <c r="E1" s="6"/>
      <c r="F1" s="6"/>
      <c r="G1" s="3"/>
      <c r="H1" s="4"/>
      <c r="I1" s="6"/>
      <c r="J1" s="6"/>
      <c r="K1" s="6"/>
      <c r="L1" s="6"/>
      <c r="M1" s="6"/>
      <c r="N1" s="6"/>
      <c r="O1" s="14"/>
      <c r="P1" s="4"/>
      <c r="Q1" s="6"/>
      <c r="R1" s="6"/>
      <c r="S1" s="6"/>
      <c r="T1" s="6"/>
      <c r="U1" s="6"/>
      <c r="V1" s="6"/>
      <c r="W1" s="6"/>
      <c r="X1" s="6"/>
      <c r="Y1" s="6"/>
      <c r="Z1" s="6"/>
      <c r="AA1" s="14"/>
      <c r="AB1" s="4"/>
      <c r="AC1" s="6"/>
      <c r="AD1" s="2" t="s">
        <v>617</v>
      </c>
    </row>
    <row r="2" ht="15.75" customHeight="1" spans="1:30">
      <c r="A2" s="2">
        <f>RANK(AD2,$AD$2:$AD$22,0)</f>
        <v>1</v>
      </c>
      <c r="B2" s="6"/>
      <c r="C2" s="6" t="s">
        <v>618</v>
      </c>
      <c r="D2" s="16">
        <f>IF(积分榜!F2="","",积分榜!F2)</f>
        <v>26</v>
      </c>
      <c r="E2" s="16">
        <f>IF(积分榜!G2="","",积分榜!G2)</f>
        <v>25</v>
      </c>
      <c r="F2" s="16">
        <f>IF(积分榜!H2="","",积分榜!H2)</f>
        <v>26</v>
      </c>
      <c r="G2" s="16">
        <f>IF(积分榜!I2="","",积分榜!I2)</f>
        <v>8</v>
      </c>
      <c r="H2" s="16">
        <f>IF(积分榜!J2="","",积分榜!J2)</f>
        <v>25</v>
      </c>
      <c r="I2" s="39">
        <f>IF(积分榜!K2="","",积分榜!K2)</f>
        <v>19</v>
      </c>
      <c r="J2" s="30" t="str">
        <f>IF(积分榜!L2="","",积分榜!L2)</f>
        <v/>
      </c>
      <c r="K2" s="30" t="str">
        <f>IF(积分榜!M2="","",积分榜!M2)</f>
        <v/>
      </c>
      <c r="L2" s="30" t="str">
        <f>IF(积分榜!N2="","",积分榜!N2)</f>
        <v/>
      </c>
      <c r="M2" s="30" t="str">
        <f>IF(积分榜!O2="","",积分榜!O2)</f>
        <v/>
      </c>
      <c r="N2" s="30" t="str">
        <f>IF(积分榜!P2="","",积分榜!P2)</f>
        <v/>
      </c>
      <c r="O2" s="30" t="str">
        <f>IF(积分榜!Q2="","",积分榜!Q2)</f>
        <v/>
      </c>
      <c r="P2" s="30" t="str">
        <f>IF(积分榜!R2="","",积分榜!R2)</f>
        <v/>
      </c>
      <c r="Q2" s="30" t="str">
        <f>IF(积分榜!S2="","",积分榜!S2)</f>
        <v/>
      </c>
      <c r="R2" s="30" t="str">
        <f>IF(积分榜!T2="","",积分榜!T2)</f>
        <v/>
      </c>
      <c r="S2" s="30" t="str">
        <f>IF(积分榜!U2="","",积分榜!U2)</f>
        <v/>
      </c>
      <c r="T2" s="30" t="str">
        <f>IF(积分榜!V2="","",积分榜!V2)</f>
        <v/>
      </c>
      <c r="U2" s="30" t="str">
        <f>IF(积分榜!W2="","",积分榜!W2)</f>
        <v/>
      </c>
      <c r="V2" s="30" t="str">
        <f>IF(积分榜!X2="","",积分榜!X2)</f>
        <v/>
      </c>
      <c r="W2" s="30" t="str">
        <f>IF(积分榜!Y2="","",积分榜!Y2)</f>
        <v/>
      </c>
      <c r="X2" s="30" t="str">
        <f>IF(积分榜!Z2="","",积分榜!Z2)</f>
        <v/>
      </c>
      <c r="Y2" s="30" t="str">
        <f>IF(积分榜!AA2="","",积分榜!AA2)</f>
        <v/>
      </c>
      <c r="Z2" s="30" t="str">
        <f>IF(积分榜!AB2="","",积分榜!AB2)</f>
        <v/>
      </c>
      <c r="AA2" s="30" t="str">
        <f>IF(积分榜!AC2="","",积分榜!AC2)</f>
        <v/>
      </c>
      <c r="AB2" s="30" t="str">
        <f>IF(积分榜!AD2="","",积分榜!AD2)</f>
        <v/>
      </c>
      <c r="AC2" s="30" t="str">
        <f>IF(积分榜!AE2="","",积分榜!AE2)</f>
        <v/>
      </c>
      <c r="AD2" s="2">
        <f t="shared" ref="AD2:AD25" si="0">SUM(D2:AC2)</f>
        <v>129</v>
      </c>
    </row>
    <row r="3" ht="15.75" customHeight="1" spans="1:30">
      <c r="A3" s="2">
        <f>RANK(AD3,$AD$2:$AD$22,0)</f>
        <v>2</v>
      </c>
      <c r="B3" s="6"/>
      <c r="C3" s="6" t="s">
        <v>619</v>
      </c>
      <c r="D3" s="19">
        <f>IF(积分榜!F3="","",积分榜!F3)</f>
        <v>18</v>
      </c>
      <c r="E3" s="38">
        <f>IF(积分榜!G3="","",积分榜!G3)</f>
        <v>19</v>
      </c>
      <c r="F3" s="21">
        <f>IF(积分榜!H3="","",积分榜!H3)</f>
        <v>12</v>
      </c>
      <c r="G3" s="38">
        <f>IF(积分榜!I3="","",积分榜!I3)</f>
        <v>7</v>
      </c>
      <c r="H3" s="20">
        <f>IF(积分榜!J3="","",积分榜!J3)</f>
        <v>19</v>
      </c>
      <c r="I3" s="30">
        <f>IF(积分榜!K3="","",积分榜!K3)</f>
        <v>25</v>
      </c>
      <c r="J3" s="30" t="str">
        <f>IF(积分榜!L3="","",积分榜!L3)</f>
        <v/>
      </c>
      <c r="K3" s="30" t="str">
        <f>IF(积分榜!M3="","",积分榜!M3)</f>
        <v/>
      </c>
      <c r="L3" s="30" t="str">
        <f>IF(积分榜!N3="","",积分榜!N3)</f>
        <v/>
      </c>
      <c r="M3" s="30" t="str">
        <f>IF(积分榜!O3="","",积分榜!O3)</f>
        <v/>
      </c>
      <c r="N3" s="30" t="str">
        <f>IF(积分榜!P3="","",积分榜!P3)</f>
        <v/>
      </c>
      <c r="O3" s="30" t="str">
        <f>IF(积分榜!Q3="","",积分榜!Q3)</f>
        <v/>
      </c>
      <c r="P3" s="30" t="str">
        <f>IF(积分榜!R3="","",积分榜!R3)</f>
        <v/>
      </c>
      <c r="Q3" s="30" t="str">
        <f>IF(积分榜!S3="","",积分榜!S3)</f>
        <v/>
      </c>
      <c r="R3" s="30" t="str">
        <f>IF(积分榜!T3="","",积分榜!T3)</f>
        <v/>
      </c>
      <c r="S3" s="30" t="str">
        <f>IF(积分榜!U3="","",积分榜!U3)</f>
        <v/>
      </c>
      <c r="T3" s="30" t="str">
        <f>IF(积分榜!V3="","",积分榜!V3)</f>
        <v/>
      </c>
      <c r="U3" s="30" t="str">
        <f>IF(积分榜!W3="","",积分榜!W3)</f>
        <v/>
      </c>
      <c r="V3" s="30" t="str">
        <f>IF(积分榜!X3="","",积分榜!X3)</f>
        <v/>
      </c>
      <c r="W3" s="30" t="str">
        <f>IF(积分榜!Y3="","",积分榜!Y3)</f>
        <v/>
      </c>
      <c r="X3" s="30" t="str">
        <f>IF(积分榜!Z3="","",积分榜!Z3)</f>
        <v/>
      </c>
      <c r="Y3" s="30" t="str">
        <f>IF(积分榜!AA3="","",积分榜!AA3)</f>
        <v/>
      </c>
      <c r="Z3" s="30" t="str">
        <f>IF(积分榜!AB3="","",积分榜!AB3)</f>
        <v/>
      </c>
      <c r="AA3" s="30" t="str">
        <f>IF(积分榜!AC3="","",积分榜!AC3)</f>
        <v/>
      </c>
      <c r="AB3" s="30" t="str">
        <f>IF(积分榜!AD3="","",积分榜!AD3)</f>
        <v/>
      </c>
      <c r="AC3" s="30" t="str">
        <f>IF(积分榜!AE3="","",积分榜!AE3)</f>
        <v/>
      </c>
      <c r="AD3" s="2">
        <f t="shared" si="0"/>
        <v>100</v>
      </c>
    </row>
    <row r="4" ht="15.75" customHeight="1" spans="1:30">
      <c r="A4" s="2">
        <f>RANK(AD4,$AD$2:$AD$22,0)</f>
        <v>3</v>
      </c>
      <c r="B4" s="6"/>
      <c r="C4" s="35" t="s">
        <v>620</v>
      </c>
      <c r="D4" s="17" t="s">
        <v>621</v>
      </c>
      <c r="E4" s="18">
        <f>IF(积分榜!G4="","",积分榜!G4)</f>
        <v>15</v>
      </c>
      <c r="F4" s="19">
        <f>IF(积分榜!H4="","",积分榜!H4)</f>
        <v>18</v>
      </c>
      <c r="G4" s="18">
        <f>IF(积分榜!I4="","",积分榜!I4)</f>
        <v>6</v>
      </c>
      <c r="H4" s="21">
        <f>IF(积分榜!J4="","",积分榜!J4)</f>
        <v>12</v>
      </c>
      <c r="I4" s="30">
        <f>IF(积分榜!K4="","",积分榜!K4)</f>
        <v>15</v>
      </c>
      <c r="J4" s="30" t="str">
        <f>IF(积分榜!L4="","",积分榜!L4)</f>
        <v/>
      </c>
      <c r="K4" s="30" t="str">
        <f>IF(积分榜!M4="","",积分榜!M4)</f>
        <v/>
      </c>
      <c r="L4" s="30" t="str">
        <f>IF(积分榜!N4="","",积分榜!N4)</f>
        <v/>
      </c>
      <c r="M4" s="30" t="str">
        <f>IF(积分榜!O4="","",积分榜!O4)</f>
        <v/>
      </c>
      <c r="N4" s="30" t="str">
        <f>IF(积分榜!P4="","",积分榜!P4)</f>
        <v/>
      </c>
      <c r="O4" s="30" t="str">
        <f>IF(积分榜!Q4="","",积分榜!Q4)</f>
        <v/>
      </c>
      <c r="P4" s="30" t="str">
        <f>IF(积分榜!R4="","",积分榜!R4)</f>
        <v/>
      </c>
      <c r="Q4" s="30" t="str">
        <f>IF(积分榜!S4="","",积分榜!S4)</f>
        <v/>
      </c>
      <c r="R4" s="30" t="str">
        <f>IF(积分榜!T4="","",积分榜!T4)</f>
        <v/>
      </c>
      <c r="S4" s="30" t="str">
        <f>IF(积分榜!U4="","",积分榜!U4)</f>
        <v/>
      </c>
      <c r="T4" s="30" t="str">
        <f>IF(积分榜!V4="","",积分榜!V4)</f>
        <v/>
      </c>
      <c r="U4" s="30" t="str">
        <f>IF(积分榜!W4="","",积分榜!W4)</f>
        <v/>
      </c>
      <c r="V4" s="30" t="str">
        <f>IF(积分榜!X4="","",积分榜!X4)</f>
        <v/>
      </c>
      <c r="W4" s="30" t="str">
        <f>IF(积分榜!Y4="","",积分榜!Y4)</f>
        <v/>
      </c>
      <c r="X4" s="30" t="str">
        <f>IF(积分榜!Z4="","",积分榜!Z4)</f>
        <v/>
      </c>
      <c r="Y4" s="30" t="str">
        <f>IF(积分榜!AA4="","",积分榜!AA4)</f>
        <v/>
      </c>
      <c r="Z4" s="30" t="str">
        <f>IF(积分榜!AB4="","",积分榜!AB4)</f>
        <v/>
      </c>
      <c r="AA4" s="30" t="str">
        <f>IF(积分榜!AC4="","",积分榜!AC4)</f>
        <v/>
      </c>
      <c r="AB4" s="30" t="str">
        <f>IF(积分榜!AD4="","",积分榜!AD4)</f>
        <v/>
      </c>
      <c r="AC4" s="30" t="str">
        <f>IF(积分榜!AE4="","",积分榜!AE4)</f>
        <v/>
      </c>
      <c r="AD4" s="2">
        <f t="shared" si="0"/>
        <v>66</v>
      </c>
    </row>
    <row r="5" ht="15.75" customHeight="1" spans="1:30">
      <c r="A5" s="2">
        <f>RANK(AD5,$AD$2:$AD$22,0)</f>
        <v>4</v>
      </c>
      <c r="B5" s="6"/>
      <c r="C5" s="6" t="s">
        <v>622</v>
      </c>
      <c r="D5" s="21">
        <f>IF(积分榜!F5="","",积分榜!F5)</f>
        <v>8</v>
      </c>
      <c r="E5" s="21">
        <f>IF(积分榜!G5="","",积分榜!G5)</f>
        <v>8</v>
      </c>
      <c r="F5" s="21">
        <f>IF(积分榜!H5="","",积分榜!H5)</f>
        <v>8</v>
      </c>
      <c r="G5" s="21">
        <f>IF(积分榜!I5="","",积分榜!I5)</f>
        <v>3</v>
      </c>
      <c r="H5" s="21">
        <f>IF(积分榜!J5="","",积分榜!J5)</f>
        <v>8</v>
      </c>
      <c r="I5" s="30">
        <f>IF(积分榜!K5="","",积分榜!K5)</f>
        <v>12</v>
      </c>
      <c r="J5" s="30" t="str">
        <f>IF(积分榜!L5="","",积分榜!L5)</f>
        <v/>
      </c>
      <c r="K5" s="30" t="str">
        <f>IF(积分榜!M5="","",积分榜!M5)</f>
        <v/>
      </c>
      <c r="L5" s="30" t="str">
        <f>IF(积分榜!N5="","",积分榜!N5)</f>
        <v/>
      </c>
      <c r="M5" s="30" t="str">
        <f>IF(积分榜!O5="","",积分榜!O5)</f>
        <v/>
      </c>
      <c r="N5" s="30" t="str">
        <f>IF(积分榜!P5="","",积分榜!P5)</f>
        <v/>
      </c>
      <c r="O5" s="30" t="str">
        <f>IF(积分榜!Q5="","",积分榜!Q5)</f>
        <v/>
      </c>
      <c r="P5" s="30" t="str">
        <f>IF(积分榜!R5="","",积分榜!R5)</f>
        <v/>
      </c>
      <c r="Q5" s="30" t="str">
        <f>IF(积分榜!S5="","",积分榜!S5)</f>
        <v/>
      </c>
      <c r="R5" s="30" t="str">
        <f>IF(积分榜!T5="","",积分榜!T5)</f>
        <v/>
      </c>
      <c r="S5" s="30" t="str">
        <f>IF(积分榜!U5="","",积分榜!U5)</f>
        <v/>
      </c>
      <c r="T5" s="30" t="str">
        <f>IF(积分榜!V5="","",积分榜!V5)</f>
        <v/>
      </c>
      <c r="U5" s="30" t="str">
        <f>IF(积分榜!W5="","",积分榜!W5)</f>
        <v/>
      </c>
      <c r="V5" s="30" t="str">
        <f>IF(积分榜!X5="","",积分榜!X5)</f>
        <v/>
      </c>
      <c r="W5" s="30" t="str">
        <f>IF(积分榜!Y5="","",积分榜!Y5)</f>
        <v/>
      </c>
      <c r="X5" s="30" t="str">
        <f>IF(积分榜!Z5="","",积分榜!Z5)</f>
        <v/>
      </c>
      <c r="Y5" s="30" t="str">
        <f>IF(积分榜!AA5="","",积分榜!AA5)</f>
        <v/>
      </c>
      <c r="Z5" s="30" t="str">
        <f>IF(积分榜!AB5="","",积分榜!AB5)</f>
        <v/>
      </c>
      <c r="AA5" s="30" t="str">
        <f>IF(积分榜!AC5="","",积分榜!AC5)</f>
        <v/>
      </c>
      <c r="AB5" s="30" t="str">
        <f>IF(积分榜!AD5="","",积分榜!AD5)</f>
        <v/>
      </c>
      <c r="AC5" s="30" t="str">
        <f>IF(积分榜!AE5="","",积分榜!AE5)</f>
        <v/>
      </c>
      <c r="AD5" s="2">
        <f t="shared" si="0"/>
        <v>47</v>
      </c>
    </row>
    <row r="6" ht="15.75" customHeight="1" spans="1:30">
      <c r="A6" s="2">
        <f>RANK(AD6,$AD$2:$AD$22,0)</f>
        <v>5</v>
      </c>
      <c r="B6" s="6"/>
      <c r="C6" s="6" t="s">
        <v>623</v>
      </c>
      <c r="D6" s="17" t="s">
        <v>621</v>
      </c>
      <c r="E6" s="21">
        <f>IF(积分榜!G6="","",积分榜!G6)</f>
        <v>12</v>
      </c>
      <c r="F6" s="21">
        <f>IF(积分榜!H6="","",积分榜!H6)</f>
        <v>10</v>
      </c>
      <c r="G6" s="21">
        <f>IF(积分榜!I6="","",积分榜!I6)</f>
        <v>5</v>
      </c>
      <c r="H6" s="18">
        <f>IF(积分榜!J6="","",积分榜!J6)</f>
        <v>15</v>
      </c>
      <c r="I6" s="30" t="s">
        <v>621</v>
      </c>
      <c r="J6" s="30" t="str">
        <f>IF(积分榜!L6="","",积分榜!L6)</f>
        <v/>
      </c>
      <c r="K6" s="30" t="str">
        <f>IF(积分榜!M6="","",积分榜!M6)</f>
        <v/>
      </c>
      <c r="L6" s="30" t="str">
        <f>IF(积分榜!N6="","",积分榜!N6)</f>
        <v/>
      </c>
      <c r="M6" s="30" t="str">
        <f>IF(积分榜!O6="","",积分榜!O6)</f>
        <v/>
      </c>
      <c r="N6" s="30" t="str">
        <f>IF(积分榜!P6="","",积分榜!P6)</f>
        <v/>
      </c>
      <c r="O6" s="30" t="str">
        <f>IF(积分榜!Q6="","",积分榜!Q6)</f>
        <v/>
      </c>
      <c r="P6" s="30" t="str">
        <f>IF(积分榜!R6="","",积分榜!R6)</f>
        <v/>
      </c>
      <c r="Q6" s="30" t="str">
        <f>IF(积分榜!S6="","",积分榜!S6)</f>
        <v/>
      </c>
      <c r="R6" s="30" t="str">
        <f>IF(积分榜!T6="","",积分榜!T6)</f>
        <v/>
      </c>
      <c r="S6" s="30" t="str">
        <f>IF(积分榜!U6="","",积分榜!U6)</f>
        <v/>
      </c>
      <c r="T6" s="30" t="str">
        <f>IF(积分榜!V6="","",积分榜!V6)</f>
        <v/>
      </c>
      <c r="U6" s="30" t="str">
        <f>IF(积分榜!W6="","",积分榜!W6)</f>
        <v/>
      </c>
      <c r="V6" s="30" t="str">
        <f>IF(积分榜!X6="","",积分榜!X6)</f>
        <v/>
      </c>
      <c r="W6" s="30" t="str">
        <f>IF(积分榜!Y6="","",积分榜!Y6)</f>
        <v/>
      </c>
      <c r="X6" s="30" t="str">
        <f>IF(积分榜!Z6="","",积分榜!Z6)</f>
        <v/>
      </c>
      <c r="Y6" s="30" t="str">
        <f>IF(积分榜!AA6="","",积分榜!AA6)</f>
        <v/>
      </c>
      <c r="Z6" s="30" t="str">
        <f>IF(积分榜!AB6="","",积分榜!AB6)</f>
        <v/>
      </c>
      <c r="AA6" s="30" t="str">
        <f>IF(积分榜!AC6="","",积分榜!AC6)</f>
        <v/>
      </c>
      <c r="AB6" s="30" t="str">
        <f>IF(积分榜!AD6="","",积分榜!AD6)</f>
        <v/>
      </c>
      <c r="AC6" s="30" t="str">
        <f>IF(积分榜!AE6="","",积分榜!AE6)</f>
        <v/>
      </c>
      <c r="AD6" s="2">
        <f t="shared" si="0"/>
        <v>42</v>
      </c>
    </row>
    <row r="7" ht="15.75" customHeight="1" spans="1:30">
      <c r="A7" s="2">
        <f>RANK(AD7,$AD$2:$AD$22,0)</f>
        <v>6</v>
      </c>
      <c r="B7" s="6"/>
      <c r="C7" s="6" t="s">
        <v>624</v>
      </c>
      <c r="D7" s="17" t="s">
        <v>621</v>
      </c>
      <c r="E7" s="21">
        <f>IF(积分榜!G7="","",积分榜!G7)</f>
        <v>10</v>
      </c>
      <c r="F7" s="18">
        <f>IF(积分榜!H7="","",积分榜!H7)</f>
        <v>15</v>
      </c>
      <c r="G7" s="21">
        <f>IF(积分榜!I7="","",积分榜!I7)</f>
        <v>4</v>
      </c>
      <c r="H7" s="21">
        <f>IF(积分榜!J7="","",积分榜!J7)</f>
        <v>10</v>
      </c>
      <c r="I7" s="40" t="s">
        <v>621</v>
      </c>
      <c r="J7" s="30" t="str">
        <f>IF(积分榜!L7="","",积分榜!L7)</f>
        <v/>
      </c>
      <c r="K7" s="30" t="str">
        <f>IF(积分榜!M7="","",积分榜!M7)</f>
        <v/>
      </c>
      <c r="L7" s="30" t="str">
        <f>IF(积分榜!N7="","",积分榜!N7)</f>
        <v/>
      </c>
      <c r="M7" s="30" t="str">
        <f>IF(积分榜!O7="","",积分榜!O7)</f>
        <v/>
      </c>
      <c r="N7" s="30" t="str">
        <f>IF(积分榜!P7="","",积分榜!P7)</f>
        <v/>
      </c>
      <c r="O7" s="30" t="str">
        <f>IF(积分榜!Q7="","",积分榜!Q7)</f>
        <v/>
      </c>
      <c r="P7" s="30" t="str">
        <f>IF(积分榜!R7="","",积分榜!R7)</f>
        <v/>
      </c>
      <c r="Q7" s="30" t="str">
        <f>IF(积分榜!S7="","",积分榜!S7)</f>
        <v/>
      </c>
      <c r="R7" s="30" t="str">
        <f>IF(积分榜!T7="","",积分榜!T7)</f>
        <v/>
      </c>
      <c r="S7" s="30" t="str">
        <f>IF(积分榜!U7="","",积分榜!U7)</f>
        <v/>
      </c>
      <c r="T7" s="30" t="str">
        <f>IF(积分榜!V7="","",积分榜!V7)</f>
        <v/>
      </c>
      <c r="U7" s="30" t="str">
        <f>IF(积分榜!W7="","",积分榜!W7)</f>
        <v/>
      </c>
      <c r="V7" s="30" t="str">
        <f>IF(积分榜!X7="","",积分榜!X7)</f>
        <v/>
      </c>
      <c r="W7" s="30" t="str">
        <f>IF(积分榜!Y7="","",积分榜!Y7)</f>
        <v/>
      </c>
      <c r="X7" s="30" t="str">
        <f>IF(积分榜!Z7="","",积分榜!Z7)</f>
        <v/>
      </c>
      <c r="Y7" s="30" t="str">
        <f>IF(积分榜!AA7="","",积分榜!AA7)</f>
        <v/>
      </c>
      <c r="Z7" s="30" t="str">
        <f>IF(积分榜!AB7="","",积分榜!AB7)</f>
        <v/>
      </c>
      <c r="AA7" s="30" t="str">
        <f>IF(积分榜!AC7="","",积分榜!AC7)</f>
        <v/>
      </c>
      <c r="AB7" s="30" t="str">
        <f>IF(积分榜!AD7="","",积分榜!AD7)</f>
        <v/>
      </c>
      <c r="AC7" s="30" t="str">
        <f>IF(积分榜!AE7="","",积分榜!AE7)</f>
        <v/>
      </c>
      <c r="AD7" s="2">
        <f t="shared" si="0"/>
        <v>39</v>
      </c>
    </row>
    <row r="8" ht="15.75" customHeight="1" spans="1:30">
      <c r="A8" s="2">
        <f>RANK(AD8,$AD$2:$AD$22,0)</f>
        <v>7</v>
      </c>
      <c r="B8" s="6"/>
      <c r="C8" s="6" t="s">
        <v>625</v>
      </c>
      <c r="D8" s="21">
        <f>IF(积分榜!F8="","",积分榜!F8)</f>
        <v>15</v>
      </c>
      <c r="E8" s="21">
        <f>IF(积分榜!G8="","",积分榜!G8)</f>
        <v>2</v>
      </c>
      <c r="F8" s="21">
        <f>IF(积分榜!H8="","",积分榜!H8)</f>
        <v>2</v>
      </c>
      <c r="G8" s="21">
        <f>IF(积分榜!I8="","",积分榜!I8)</f>
        <v>0</v>
      </c>
      <c r="H8" s="21">
        <f>IF(积分榜!J8="","",积分榜!J8)</f>
        <v>6</v>
      </c>
      <c r="I8" s="21">
        <f>IF(积分榜!K8="","",积分榜!K8)</f>
        <v>8</v>
      </c>
      <c r="J8" s="21" t="str">
        <f>IF(积分榜!L8="","",积分榜!L8)</f>
        <v/>
      </c>
      <c r="K8" s="21" t="str">
        <f>IF(积分榜!M8="","",积分榜!M8)</f>
        <v/>
      </c>
      <c r="L8" s="21" t="str">
        <f>IF(积分榜!N8="","",积分榜!N8)</f>
        <v/>
      </c>
      <c r="M8" s="21" t="str">
        <f>IF(积分榜!O8="","",积分榜!O8)</f>
        <v/>
      </c>
      <c r="N8" s="21" t="str">
        <f>IF(积分榜!P8="","",积分榜!P8)</f>
        <v/>
      </c>
      <c r="O8" s="21" t="str">
        <f>IF(积分榜!Q8="","",积分榜!Q8)</f>
        <v/>
      </c>
      <c r="P8" s="21" t="str">
        <f>IF(积分榜!R8="","",积分榜!R8)</f>
        <v/>
      </c>
      <c r="Q8" s="21" t="str">
        <f>IF(积分榜!S8="","",积分榜!S8)</f>
        <v/>
      </c>
      <c r="R8" s="21" t="str">
        <f>IF(积分榜!T8="","",积分榜!T8)</f>
        <v/>
      </c>
      <c r="S8" s="21" t="str">
        <f>IF(积分榜!U8="","",积分榜!U8)</f>
        <v/>
      </c>
      <c r="T8" s="21" t="str">
        <f>IF(积分榜!V8="","",积分榜!V8)</f>
        <v/>
      </c>
      <c r="U8" s="21" t="str">
        <f>IF(积分榜!W8="","",积分榜!W8)</f>
        <v/>
      </c>
      <c r="V8" s="21" t="str">
        <f>IF(积分榜!X8="","",积分榜!X8)</f>
        <v/>
      </c>
      <c r="W8" s="21" t="str">
        <f>IF(积分榜!Y8="","",积分榜!Y8)</f>
        <v/>
      </c>
      <c r="X8" s="21" t="str">
        <f>IF(积分榜!Z8="","",积分榜!Z8)</f>
        <v/>
      </c>
      <c r="Y8" s="21" t="str">
        <f>IF(积分榜!AA8="","",积分榜!AA8)</f>
        <v/>
      </c>
      <c r="Z8" s="21" t="str">
        <f>IF(积分榜!AB8="","",积分榜!AB8)</f>
        <v/>
      </c>
      <c r="AA8" s="21" t="str">
        <f>IF(积分榜!AC8="","",积分榜!AC8)</f>
        <v/>
      </c>
      <c r="AB8" s="21" t="str">
        <f>IF(积分榜!AD8="","",积分榜!AD8)</f>
        <v/>
      </c>
      <c r="AC8" s="21" t="str">
        <f>IF(积分榜!AE8="","",积分榜!AE8)</f>
        <v/>
      </c>
      <c r="AD8" s="2">
        <f t="shared" si="0"/>
        <v>33</v>
      </c>
    </row>
    <row r="9" ht="15.75" customHeight="1" spans="1:30">
      <c r="A9" s="2">
        <f>RANK(AD9,$AD$2:$AD$22,0)</f>
        <v>8</v>
      </c>
      <c r="B9" s="6"/>
      <c r="C9" s="6" t="s">
        <v>626</v>
      </c>
      <c r="D9" s="21">
        <f>IF(积分榜!F9="","",积分榜!F9)</f>
        <v>12</v>
      </c>
      <c r="E9" s="21">
        <f>IF(积分榜!G9="","",积分榜!G9)</f>
        <v>6</v>
      </c>
      <c r="F9" s="17" t="s">
        <v>621</v>
      </c>
      <c r="G9" s="21">
        <f>IF(积分榜!I9="","",积分榜!I9)</f>
        <v>2</v>
      </c>
      <c r="H9" s="24">
        <f>IF(积分榜!J9="","",积分榜!J9)</f>
        <v>0</v>
      </c>
      <c r="I9" s="30">
        <f>IF(积分榜!K9="","",积分榜!K9)</f>
        <v>10</v>
      </c>
      <c r="J9" s="30" t="str">
        <f>IF(积分榜!L9="","",积分榜!L9)</f>
        <v/>
      </c>
      <c r="K9" s="30" t="str">
        <f>IF(积分榜!M9="","",积分榜!M9)</f>
        <v/>
      </c>
      <c r="L9" s="30" t="str">
        <f>IF(积分榜!N9="","",积分榜!N9)</f>
        <v/>
      </c>
      <c r="M9" s="30" t="str">
        <f>IF(积分榜!O9="","",积分榜!O9)</f>
        <v/>
      </c>
      <c r="N9" s="30" t="str">
        <f>IF(积分榜!P9="","",积分榜!P9)</f>
        <v/>
      </c>
      <c r="O9" s="30" t="str">
        <f>IF(积分榜!Q9="","",积分榜!Q9)</f>
        <v/>
      </c>
      <c r="P9" s="30" t="str">
        <f>IF(积分榜!R9="","",积分榜!R9)</f>
        <v/>
      </c>
      <c r="Q9" s="30" t="str">
        <f>IF(积分榜!S9="","",积分榜!S9)</f>
        <v/>
      </c>
      <c r="R9" s="30" t="str">
        <f>IF(积分榜!T9="","",积分榜!T9)</f>
        <v/>
      </c>
      <c r="S9" s="30" t="str">
        <f>IF(积分榜!U9="","",积分榜!U9)</f>
        <v/>
      </c>
      <c r="T9" s="30" t="str">
        <f>IF(积分榜!V9="","",积分榜!V9)</f>
        <v/>
      </c>
      <c r="U9" s="30" t="str">
        <f>IF(积分榜!W9="","",积分榜!W9)</f>
        <v/>
      </c>
      <c r="V9" s="30" t="str">
        <f>IF(积分榜!X9="","",积分榜!X9)</f>
        <v/>
      </c>
      <c r="W9" s="30" t="str">
        <f>IF(积分榜!Y9="","",积分榜!Y9)</f>
        <v/>
      </c>
      <c r="X9" s="30" t="str">
        <f>IF(积分榜!Z9="","",积分榜!Z9)</f>
        <v/>
      </c>
      <c r="Y9" s="30" t="str">
        <f>IF(积分榜!AA9="","",积分榜!AA9)</f>
        <v/>
      </c>
      <c r="Z9" s="30" t="str">
        <f>IF(积分榜!AB9="","",积分榜!AB9)</f>
        <v/>
      </c>
      <c r="AA9" s="30" t="str">
        <f>IF(积分榜!AC9="","",积分榜!AC9)</f>
        <v/>
      </c>
      <c r="AB9" s="30" t="str">
        <f>IF(积分榜!AD9="","",积分榜!AD9)</f>
        <v/>
      </c>
      <c r="AC9" s="30" t="str">
        <f>IF(积分榜!AE9="","",积分榜!AE9)</f>
        <v/>
      </c>
      <c r="AD9" s="2">
        <f t="shared" si="0"/>
        <v>30</v>
      </c>
    </row>
    <row r="10" ht="15.75" customHeight="1" spans="1:30">
      <c r="A10" s="2">
        <f>RANK(AD10,$AD$2:$AD$22,0)</f>
        <v>9</v>
      </c>
      <c r="B10" s="6"/>
      <c r="C10" s="6" t="s">
        <v>627</v>
      </c>
      <c r="D10" s="21">
        <f>IF(积分榜!F10="","",积分榜!F10)</f>
        <v>1</v>
      </c>
      <c r="E10" s="17" t="s">
        <v>621</v>
      </c>
      <c r="F10" s="21">
        <f>IF(积分榜!H10="","",积分榜!H10)</f>
        <v>4</v>
      </c>
      <c r="G10" s="21">
        <f>IF(积分榜!I10="","",积分榜!I10)</f>
        <v>1</v>
      </c>
      <c r="H10" s="24">
        <f>IF(积分榜!J10="","",积分榜!J10)</f>
        <v>0</v>
      </c>
      <c r="I10" s="30">
        <f>IF(积分榜!K10="","",积分榜!K10)</f>
        <v>6</v>
      </c>
      <c r="J10" s="30" t="str">
        <f>IF(积分榜!L10="","",积分榜!L10)</f>
        <v/>
      </c>
      <c r="K10" s="30" t="str">
        <f>IF(积分榜!M10="","",积分榜!M10)</f>
        <v/>
      </c>
      <c r="L10" s="30" t="str">
        <f>IF(积分榜!N10="","",积分榜!N10)</f>
        <v/>
      </c>
      <c r="M10" s="30" t="str">
        <f>IF(积分榜!O10="","",积分榜!O10)</f>
        <v/>
      </c>
      <c r="N10" s="30" t="str">
        <f>IF(积分榜!P10="","",积分榜!P10)</f>
        <v/>
      </c>
      <c r="O10" s="30" t="str">
        <f>IF(积分榜!Q10="","",积分榜!Q10)</f>
        <v/>
      </c>
      <c r="P10" s="30" t="str">
        <f>IF(积分榜!R10="","",积分榜!R10)</f>
        <v/>
      </c>
      <c r="Q10" s="30" t="str">
        <f>IF(积分榜!S10="","",积分榜!S10)</f>
        <v/>
      </c>
      <c r="R10" s="30" t="str">
        <f>IF(积分榜!T10="","",积分榜!T10)</f>
        <v/>
      </c>
      <c r="S10" s="30" t="str">
        <f>IF(积分榜!U10="","",积分榜!U10)</f>
        <v/>
      </c>
      <c r="T10" s="30" t="str">
        <f>IF(积分榜!V10="","",积分榜!V10)</f>
        <v/>
      </c>
      <c r="U10" s="30" t="str">
        <f>IF(积分榜!W10="","",积分榜!W10)</f>
        <v/>
      </c>
      <c r="V10" s="30" t="str">
        <f>IF(积分榜!X10="","",积分榜!X10)</f>
        <v/>
      </c>
      <c r="W10" s="30" t="str">
        <f>IF(积分榜!Y10="","",积分榜!Y10)</f>
        <v/>
      </c>
      <c r="X10" s="30" t="str">
        <f>IF(积分榜!Z10="","",积分榜!Z10)</f>
        <v/>
      </c>
      <c r="Y10" s="30" t="str">
        <f>IF(积分榜!AA10="","",积分榜!AA10)</f>
        <v/>
      </c>
      <c r="Z10" s="30" t="str">
        <f>IF(积分榜!AB10="","",积分榜!AB10)</f>
        <v/>
      </c>
      <c r="AA10" s="30" t="str">
        <f>IF(积分榜!AC10="","",积分榜!AC10)</f>
        <v/>
      </c>
      <c r="AB10" s="30" t="str">
        <f>IF(积分榜!AD10="","",积分榜!AD10)</f>
        <v/>
      </c>
      <c r="AC10" s="30" t="str">
        <f>IF(积分榜!AE10="","",积分榜!AE10)</f>
        <v/>
      </c>
      <c r="AD10" s="2">
        <f t="shared" si="0"/>
        <v>12</v>
      </c>
    </row>
    <row r="11" ht="15.75" customHeight="1" spans="1:30">
      <c r="A11" s="2">
        <f>RANK(AD11,$AD$2:$AD$22,0)</f>
        <v>10</v>
      </c>
      <c r="B11" s="6"/>
      <c r="C11" s="6" t="s">
        <v>628</v>
      </c>
      <c r="D11" s="21">
        <f>IF(积分榜!F11="","",积分榜!F11)</f>
        <v>10</v>
      </c>
      <c r="E11" s="30" t="str">
        <f>IF(积分榜!G11="","",积分榜!G11)</f>
        <v/>
      </c>
      <c r="F11" s="30" t="str">
        <f>IF(积分榜!H11="","",积分榜!H11)</f>
        <v/>
      </c>
      <c r="G11" s="30" t="str">
        <f>IF(积分榜!I11="","",积分榜!I11)</f>
        <v/>
      </c>
      <c r="H11" s="30" t="str">
        <f>IF(积分榜!J11="","",积分榜!J11)</f>
        <v/>
      </c>
      <c r="I11" s="30" t="str">
        <f>IF(积分榜!K11="","",积分榜!K11)</f>
        <v/>
      </c>
      <c r="J11" s="30" t="str">
        <f>IF(积分榜!L11="","",积分榜!L11)</f>
        <v/>
      </c>
      <c r="K11" s="30" t="str">
        <f>IF(积分榜!M11="","",积分榜!M11)</f>
        <v/>
      </c>
      <c r="L11" s="30" t="str">
        <f>IF(积分榜!N11="","",积分榜!N11)</f>
        <v/>
      </c>
      <c r="M11" s="30" t="str">
        <f>IF(积分榜!O11="","",积分榜!O11)</f>
        <v/>
      </c>
      <c r="N11" s="30" t="str">
        <f>IF(积分榜!P11="","",积分榜!P11)</f>
        <v/>
      </c>
      <c r="O11" s="30" t="str">
        <f>IF(积分榜!Q11="","",积分榜!Q11)</f>
        <v/>
      </c>
      <c r="P11" s="30" t="str">
        <f>IF(积分榜!R11="","",积分榜!R11)</f>
        <v/>
      </c>
      <c r="Q11" s="30" t="str">
        <f>IF(积分榜!S11="","",积分榜!S11)</f>
        <v/>
      </c>
      <c r="R11" s="30" t="str">
        <f>IF(积分榜!T11="","",积分榜!T11)</f>
        <v/>
      </c>
      <c r="S11" s="30" t="str">
        <f>IF(积分榜!U11="","",积分榜!U11)</f>
        <v/>
      </c>
      <c r="T11" s="30" t="str">
        <f>IF(积分榜!V11="","",积分榜!V11)</f>
        <v/>
      </c>
      <c r="U11" s="30" t="str">
        <f>IF(积分榜!W11="","",积分榜!W11)</f>
        <v/>
      </c>
      <c r="V11" s="30" t="str">
        <f>IF(积分榜!X11="","",积分榜!X11)</f>
        <v/>
      </c>
      <c r="W11" s="30" t="str">
        <f>IF(积分榜!Y11="","",积分榜!Y11)</f>
        <v/>
      </c>
      <c r="X11" s="30" t="str">
        <f>IF(积分榜!Z11="","",积分榜!Z11)</f>
        <v/>
      </c>
      <c r="Y11" s="30" t="str">
        <f>IF(积分榜!AA11="","",积分榜!AA11)</f>
        <v/>
      </c>
      <c r="Z11" s="30" t="str">
        <f>IF(积分榜!AB11="","",积分榜!AB11)</f>
        <v/>
      </c>
      <c r="AA11" s="30" t="str">
        <f>IF(积分榜!AC11="","",积分榜!AC11)</f>
        <v/>
      </c>
      <c r="AB11" s="30" t="str">
        <f>IF(积分榜!AD11="","",积分榜!AD11)</f>
        <v/>
      </c>
      <c r="AC11" s="30" t="str">
        <f>IF(积分榜!AE11="","",积分榜!AE11)</f>
        <v/>
      </c>
      <c r="AD11" s="2">
        <f t="shared" si="0"/>
        <v>10</v>
      </c>
    </row>
    <row r="12" ht="15.75" customHeight="1" spans="1:30">
      <c r="A12" s="2">
        <f>RANK(AD12,$AD$2:$AD$22,0)</f>
        <v>11</v>
      </c>
      <c r="B12" s="6"/>
      <c r="C12" s="6" t="s">
        <v>629</v>
      </c>
      <c r="D12" s="24">
        <f>IF(积分榜!F12="","",积分榜!F12)</f>
        <v>0</v>
      </c>
      <c r="E12" s="21">
        <f>IF(积分榜!G12="","",积分榜!G12)</f>
        <v>1</v>
      </c>
      <c r="F12" s="24">
        <f>IF(积分榜!H12="","",积分榜!H12)</f>
        <v>0</v>
      </c>
      <c r="G12" s="24">
        <f>IF(积分榜!I12="","",积分榜!I12)</f>
        <v>0</v>
      </c>
      <c r="H12" s="21">
        <f>IF(积分榜!J12="","",积分榜!J12)</f>
        <v>4</v>
      </c>
      <c r="I12" s="30">
        <f>IF(积分榜!K12="","",积分榜!K12)</f>
        <v>4</v>
      </c>
      <c r="J12" s="30" t="str">
        <f>IF(积分榜!L12="","",积分榜!L12)</f>
        <v/>
      </c>
      <c r="K12" s="30" t="str">
        <f>IF(积分榜!M12="","",积分榜!M12)</f>
        <v/>
      </c>
      <c r="L12" s="30" t="str">
        <f>IF(积分榜!N12="","",积分榜!N12)</f>
        <v/>
      </c>
      <c r="M12" s="30" t="str">
        <f>IF(积分榜!O12="","",积分榜!O12)</f>
        <v/>
      </c>
      <c r="N12" s="30" t="str">
        <f>IF(积分榜!P12="","",积分榜!P12)</f>
        <v/>
      </c>
      <c r="O12" s="30" t="str">
        <f>IF(积分榜!Q12="","",积分榜!Q12)</f>
        <v/>
      </c>
      <c r="P12" s="30" t="str">
        <f>IF(积分榜!R12="","",积分榜!R12)</f>
        <v/>
      </c>
      <c r="Q12" s="30" t="str">
        <f>IF(积分榜!S12="","",积分榜!S12)</f>
        <v/>
      </c>
      <c r="R12" s="30" t="str">
        <f>IF(积分榜!T12="","",积分榜!T12)</f>
        <v/>
      </c>
      <c r="S12" s="30" t="str">
        <f>IF(积分榜!U12="","",积分榜!U12)</f>
        <v/>
      </c>
      <c r="T12" s="30" t="str">
        <f>IF(积分榜!V12="","",积分榜!V12)</f>
        <v/>
      </c>
      <c r="U12" s="30" t="str">
        <f>IF(积分榜!W12="","",积分榜!W12)</f>
        <v/>
      </c>
      <c r="V12" s="30" t="str">
        <f>IF(积分榜!X12="","",积分榜!X12)</f>
        <v/>
      </c>
      <c r="W12" s="30" t="str">
        <f>IF(积分榜!Y12="","",积分榜!Y12)</f>
        <v/>
      </c>
      <c r="X12" s="30" t="str">
        <f>IF(积分榜!Z12="","",积分榜!Z12)</f>
        <v/>
      </c>
      <c r="Y12" s="30" t="str">
        <f>IF(积分榜!AA12="","",积分榜!AA12)</f>
        <v/>
      </c>
      <c r="Z12" s="30" t="str">
        <f>IF(积分榜!AB12="","",积分榜!AB12)</f>
        <v/>
      </c>
      <c r="AA12" s="30" t="str">
        <f>IF(积分榜!AC12="","",积分榜!AC12)</f>
        <v/>
      </c>
      <c r="AB12" s="30" t="str">
        <f>IF(积分榜!AD12="","",积分榜!AD12)</f>
        <v/>
      </c>
      <c r="AC12" s="30" t="str">
        <f>IF(积分榜!AE12="","",积分榜!AE12)</f>
        <v/>
      </c>
      <c r="AD12" s="2">
        <f t="shared" si="0"/>
        <v>9</v>
      </c>
    </row>
    <row r="13" ht="15.75" customHeight="1" spans="1:30">
      <c r="A13" s="2">
        <f>RANK(AD13,$AD$2:$AD$22,0)</f>
        <v>12</v>
      </c>
      <c r="B13" s="6"/>
      <c r="C13" s="6" t="s">
        <v>630</v>
      </c>
      <c r="D13" s="21">
        <f>IF(积分榜!F13="","",积分榜!F13)</f>
        <v>6</v>
      </c>
      <c r="E13" s="24">
        <f>IF(积分榜!G13="","",积分榜!G13)</f>
        <v>0</v>
      </c>
      <c r="F13" s="17" t="s">
        <v>621</v>
      </c>
      <c r="G13" s="24">
        <f>IF(积分榜!I13="","",积分榜!I13)</f>
        <v>0</v>
      </c>
      <c r="H13" s="21">
        <f>IF(积分榜!J13="","",积分榜!J13)</f>
        <v>1</v>
      </c>
      <c r="I13" s="30">
        <f>IF(积分榜!K13="","",积分榜!K13)</f>
        <v>1</v>
      </c>
      <c r="J13" s="30" t="str">
        <f>IF(积分榜!L13="","",积分榜!L13)</f>
        <v/>
      </c>
      <c r="K13" s="30" t="str">
        <f>IF(积分榜!M13="","",积分榜!M13)</f>
        <v/>
      </c>
      <c r="L13" s="30" t="str">
        <f>IF(积分榜!N13="","",积分榜!N13)</f>
        <v/>
      </c>
      <c r="M13" s="30" t="str">
        <f>IF(积分榜!O13="","",积分榜!O13)</f>
        <v/>
      </c>
      <c r="N13" s="30" t="str">
        <f>IF(积分榜!P13="","",积分榜!P13)</f>
        <v/>
      </c>
      <c r="O13" s="30" t="str">
        <f>IF(积分榜!Q13="","",积分榜!Q13)</f>
        <v/>
      </c>
      <c r="P13" s="30" t="str">
        <f>IF(积分榜!R13="","",积分榜!R13)</f>
        <v/>
      </c>
      <c r="Q13" s="30" t="str">
        <f>IF(积分榜!S13="","",积分榜!S13)</f>
        <v/>
      </c>
      <c r="R13" s="30" t="str">
        <f>IF(积分榜!T13="","",积分榜!T13)</f>
        <v/>
      </c>
      <c r="S13" s="30" t="str">
        <f>IF(积分榜!U13="","",积分榜!U13)</f>
        <v/>
      </c>
      <c r="T13" s="30" t="str">
        <f>IF(积分榜!V13="","",积分榜!V13)</f>
        <v/>
      </c>
      <c r="U13" s="30" t="str">
        <f>IF(积分榜!W13="","",积分榜!W13)</f>
        <v/>
      </c>
      <c r="V13" s="30" t="str">
        <f>IF(积分榜!X13="","",积分榜!X13)</f>
        <v/>
      </c>
      <c r="W13" s="30" t="str">
        <f>IF(积分榜!Y13="","",积分榜!Y13)</f>
        <v/>
      </c>
      <c r="X13" s="30" t="str">
        <f>IF(积分榜!Z13="","",积分榜!Z13)</f>
        <v/>
      </c>
      <c r="Y13" s="30" t="str">
        <f>IF(积分榜!AA13="","",积分榜!AA13)</f>
        <v/>
      </c>
      <c r="Z13" s="30" t="str">
        <f>IF(积分榜!AB13="","",积分榜!AB13)</f>
        <v/>
      </c>
      <c r="AA13" s="30" t="str">
        <f>IF(积分榜!AC13="","",积分榜!AC13)</f>
        <v/>
      </c>
      <c r="AB13" s="30" t="str">
        <f>IF(积分榜!AD13="","",积分榜!AD13)</f>
        <v/>
      </c>
      <c r="AC13" s="30" t="str">
        <f>IF(积分榜!AE13="","",积分榜!AE13)</f>
        <v/>
      </c>
      <c r="AD13" s="2">
        <f t="shared" si="0"/>
        <v>8</v>
      </c>
    </row>
    <row r="14" ht="15.75" customHeight="1" spans="1:30">
      <c r="A14" s="2">
        <f>RANK(AD14,$AD$2:$AD$22,0)</f>
        <v>12</v>
      </c>
      <c r="B14" s="6"/>
      <c r="C14" s="6" t="s">
        <v>631</v>
      </c>
      <c r="D14" s="30" t="str">
        <f>IF(积分榜!F14="","",积分榜!F14)</f>
        <v/>
      </c>
      <c r="E14" s="21">
        <f>IF(积分榜!G14="","",积分榜!G14)</f>
        <v>4</v>
      </c>
      <c r="F14" s="17" t="s">
        <v>621</v>
      </c>
      <c r="G14" s="24">
        <f>IF(积分榜!I14="","",积分榜!I14)</f>
        <v>0</v>
      </c>
      <c r="H14" s="21">
        <f>IF(积分榜!J14="","",积分榜!J14)</f>
        <v>2</v>
      </c>
      <c r="I14" s="30">
        <f>IF(积分榜!K14="","",积分榜!K14)</f>
        <v>2</v>
      </c>
      <c r="J14" s="30" t="str">
        <f>IF(积分榜!L14="","",积分榜!L14)</f>
        <v/>
      </c>
      <c r="K14" s="30" t="str">
        <f>IF(积分榜!M14="","",积分榜!M14)</f>
        <v/>
      </c>
      <c r="L14" s="30" t="str">
        <f>IF(积分榜!N14="","",积分榜!N14)</f>
        <v/>
      </c>
      <c r="M14" s="30" t="str">
        <f>IF(积分榜!O14="","",积分榜!O14)</f>
        <v/>
      </c>
      <c r="N14" s="30" t="str">
        <f>IF(积分榜!P14="","",积分榜!P14)</f>
        <v/>
      </c>
      <c r="O14" s="30" t="str">
        <f>IF(积分榜!Q14="","",积分榜!Q14)</f>
        <v/>
      </c>
      <c r="P14" s="30" t="str">
        <f>IF(积分榜!R14="","",积分榜!R14)</f>
        <v/>
      </c>
      <c r="Q14" s="30" t="str">
        <f>IF(积分榜!S14="","",积分榜!S14)</f>
        <v/>
      </c>
      <c r="R14" s="30" t="str">
        <f>IF(积分榜!T14="","",积分榜!T14)</f>
        <v/>
      </c>
      <c r="S14" s="30" t="str">
        <f>IF(积分榜!U14="","",积分榜!U14)</f>
        <v/>
      </c>
      <c r="T14" s="30" t="str">
        <f>IF(积分榜!V14="","",积分榜!V14)</f>
        <v/>
      </c>
      <c r="U14" s="30" t="str">
        <f>IF(积分榜!W14="","",积分榜!W14)</f>
        <v/>
      </c>
      <c r="V14" s="30" t="str">
        <f>IF(积分榜!X14="","",积分榜!X14)</f>
        <v/>
      </c>
      <c r="W14" s="30" t="str">
        <f>IF(积分榜!Y14="","",积分榜!Y14)</f>
        <v/>
      </c>
      <c r="X14" s="30" t="str">
        <f>IF(积分榜!Z14="","",积分榜!Z14)</f>
        <v/>
      </c>
      <c r="Y14" s="30" t="str">
        <f>IF(积分榜!AA14="","",积分榜!AA14)</f>
        <v/>
      </c>
      <c r="Z14" s="30" t="str">
        <f>IF(积分榜!AB14="","",积分榜!AB14)</f>
        <v/>
      </c>
      <c r="AA14" s="30" t="str">
        <f>IF(积分榜!AC14="","",积分榜!AC14)</f>
        <v/>
      </c>
      <c r="AB14" s="30" t="str">
        <f>IF(积分榜!AD14="","",积分榜!AD14)</f>
        <v/>
      </c>
      <c r="AC14" s="30" t="str">
        <f>IF(积分榜!AE14="","",积分榜!AE14)</f>
        <v/>
      </c>
      <c r="AD14" s="2">
        <f t="shared" si="0"/>
        <v>8</v>
      </c>
    </row>
    <row r="15" ht="15.75" customHeight="1" spans="1:30">
      <c r="A15" s="2">
        <f>RANK(AD15,$AD$2:$AD$22,0)</f>
        <v>14</v>
      </c>
      <c r="B15" s="6"/>
      <c r="C15" s="6" t="s">
        <v>632</v>
      </c>
      <c r="D15" s="24">
        <f>IF(积分榜!F15="","",积分榜!F15)</f>
        <v>0</v>
      </c>
      <c r="E15" s="24">
        <f>IF(积分榜!G15="","",积分榜!G15)</f>
        <v>0</v>
      </c>
      <c r="F15" s="29">
        <f>IF(积分榜!H15="","",积分榜!H15)</f>
        <v>6</v>
      </c>
      <c r="G15" s="24">
        <f>IF(积分榜!I15="","",积分榜!I15)</f>
        <v>0</v>
      </c>
      <c r="H15" s="24">
        <f>IF(积分榜!J15="","",积分榜!J15)</f>
        <v>0</v>
      </c>
      <c r="I15" s="30" t="s">
        <v>621</v>
      </c>
      <c r="J15" s="30" t="str">
        <f>IF(积分榜!L15="","",积分榜!L15)</f>
        <v/>
      </c>
      <c r="K15" s="30" t="str">
        <f>IF(积分榜!M15="","",积分榜!M15)</f>
        <v/>
      </c>
      <c r="L15" s="30" t="str">
        <f>IF(积分榜!N15="","",积分榜!N15)</f>
        <v/>
      </c>
      <c r="M15" s="30" t="str">
        <f>IF(积分榜!O15="","",积分榜!O15)</f>
        <v/>
      </c>
      <c r="N15" s="30" t="str">
        <f>IF(积分榜!P15="","",积分榜!P15)</f>
        <v/>
      </c>
      <c r="O15" s="30" t="str">
        <f>IF(积分榜!Q15="","",积分榜!Q15)</f>
        <v/>
      </c>
      <c r="P15" s="30" t="str">
        <f>IF(积分榜!R15="","",积分榜!R15)</f>
        <v/>
      </c>
      <c r="Q15" s="30" t="str">
        <f>IF(积分榜!S15="","",积分榜!S15)</f>
        <v/>
      </c>
      <c r="R15" s="30" t="str">
        <f>IF(积分榜!T15="","",积分榜!T15)</f>
        <v/>
      </c>
      <c r="S15" s="30" t="str">
        <f>IF(积分榜!U15="","",积分榜!U15)</f>
        <v/>
      </c>
      <c r="T15" s="30" t="str">
        <f>IF(积分榜!V15="","",积分榜!V15)</f>
        <v/>
      </c>
      <c r="U15" s="30" t="str">
        <f>IF(积分榜!W15="","",积分榜!W15)</f>
        <v/>
      </c>
      <c r="V15" s="30" t="str">
        <f>IF(积分榜!X15="","",积分榜!X15)</f>
        <v/>
      </c>
      <c r="W15" s="30" t="str">
        <f>IF(积分榜!Y15="","",积分榜!Y15)</f>
        <v/>
      </c>
      <c r="X15" s="30" t="str">
        <f>IF(积分榜!Z15="","",积分榜!Z15)</f>
        <v/>
      </c>
      <c r="Y15" s="30" t="str">
        <f>IF(积分榜!AA15="","",积分榜!AA15)</f>
        <v/>
      </c>
      <c r="Z15" s="30" t="str">
        <f>IF(积分榜!AB15="","",积分榜!AB15)</f>
        <v/>
      </c>
      <c r="AA15" s="30" t="str">
        <f>IF(积分榜!AC15="","",积分榜!AC15)</f>
        <v/>
      </c>
      <c r="AB15" s="30" t="str">
        <f>IF(积分榜!AD15="","",积分榜!AD15)</f>
        <v/>
      </c>
      <c r="AC15" s="30" t="str">
        <f>IF(积分榜!AE15="","",积分榜!AE15)</f>
        <v/>
      </c>
      <c r="AD15" s="2">
        <f t="shared" si="0"/>
        <v>6</v>
      </c>
    </row>
    <row r="16" ht="15.75" customHeight="1" spans="1:30">
      <c r="A16" s="2">
        <f>RANK(AD16,$AD$2:$AD$22,0)</f>
        <v>15</v>
      </c>
      <c r="B16" s="6"/>
      <c r="C16" s="6" t="s">
        <v>633</v>
      </c>
      <c r="D16" s="21">
        <f>IF(积分榜!F16="","",积分榜!F16)</f>
        <v>4</v>
      </c>
      <c r="E16" s="21">
        <f>IF(积分榜!G16="","",积分榜!G16)</f>
        <v>0</v>
      </c>
      <c r="F16" s="21">
        <f>IF(积分榜!H16="","",积分榜!H16)</f>
        <v>0</v>
      </c>
      <c r="G16" s="21">
        <f>IF(积分榜!I16="","",积分榜!I16)</f>
        <v>0</v>
      </c>
      <c r="H16" s="21">
        <f>IF(积分榜!J16="","",积分榜!J16)</f>
        <v>0</v>
      </c>
      <c r="I16" s="21" t="s">
        <v>621</v>
      </c>
      <c r="J16" s="21" t="str">
        <f>IF(积分榜!L16="","",积分榜!L16)</f>
        <v/>
      </c>
      <c r="K16" s="21" t="str">
        <f>IF(积分榜!M16="","",积分榜!M16)</f>
        <v/>
      </c>
      <c r="L16" s="21" t="str">
        <f>IF(积分榜!N16="","",积分榜!N16)</f>
        <v/>
      </c>
      <c r="M16" s="21" t="str">
        <f>IF(积分榜!O16="","",积分榜!O16)</f>
        <v/>
      </c>
      <c r="N16" s="21" t="str">
        <f>IF(积分榜!P16="","",积分榜!P16)</f>
        <v/>
      </c>
      <c r="O16" s="21" t="str">
        <f>IF(积分榜!Q16="","",积分榜!Q16)</f>
        <v/>
      </c>
      <c r="P16" s="21" t="str">
        <f>IF(积分榜!R16="","",积分榜!R16)</f>
        <v/>
      </c>
      <c r="Q16" s="21" t="str">
        <f>IF(积分榜!S16="","",积分榜!S16)</f>
        <v/>
      </c>
      <c r="R16" s="21" t="str">
        <f>IF(积分榜!T16="","",积分榜!T16)</f>
        <v/>
      </c>
      <c r="S16" s="21" t="str">
        <f>IF(积分榜!U16="","",积分榜!U16)</f>
        <v/>
      </c>
      <c r="T16" s="21" t="str">
        <f>IF(积分榜!V16="","",积分榜!V16)</f>
        <v/>
      </c>
      <c r="U16" s="21" t="str">
        <f>IF(积分榜!W16="","",积分榜!W16)</f>
        <v/>
      </c>
      <c r="V16" s="21" t="str">
        <f>IF(积分榜!X16="","",积分榜!X16)</f>
        <v/>
      </c>
      <c r="W16" s="21" t="str">
        <f>IF(积分榜!Y16="","",积分榜!Y16)</f>
        <v/>
      </c>
      <c r="X16" s="21" t="str">
        <f>IF(积分榜!Z16="","",积分榜!Z16)</f>
        <v/>
      </c>
      <c r="Y16" s="21" t="str">
        <f>IF(积分榜!AA16="","",积分榜!AA16)</f>
        <v/>
      </c>
      <c r="Z16" s="21" t="str">
        <f>IF(积分榜!AB16="","",积分榜!AB16)</f>
        <v/>
      </c>
      <c r="AA16" s="21" t="str">
        <f>IF(积分榜!AC16="","",积分榜!AC16)</f>
        <v/>
      </c>
      <c r="AB16" s="21" t="str">
        <f>IF(积分榜!AD16="","",积分榜!AD16)</f>
        <v/>
      </c>
      <c r="AC16" s="21" t="str">
        <f>IF(积分榜!AE16="","",积分榜!AE16)</f>
        <v/>
      </c>
      <c r="AD16" s="2">
        <f t="shared" si="0"/>
        <v>4</v>
      </c>
    </row>
    <row r="17" ht="15.75" customHeight="1" spans="1:30">
      <c r="A17" s="2">
        <f>RANK(AD17,$AD$2:$AD$22,0)</f>
        <v>16</v>
      </c>
      <c r="B17" s="6"/>
      <c r="C17" s="6" t="s">
        <v>634</v>
      </c>
      <c r="D17" s="21">
        <f>IF(积分榜!F17="","",积分榜!F17)</f>
        <v>2</v>
      </c>
      <c r="E17" s="21">
        <f>IF(积分榜!G17="","",积分榜!G17)</f>
        <v>0</v>
      </c>
      <c r="F17" s="21">
        <f>IF(积分榜!H17="","",积分榜!H17)</f>
        <v>0</v>
      </c>
      <c r="G17" s="21">
        <f>IF(积分榜!I17="","",积分榜!I17)</f>
        <v>0</v>
      </c>
      <c r="H17" s="21">
        <f>IF(积分榜!J17="","",积分榜!J17)</f>
        <v>0</v>
      </c>
      <c r="I17" s="21">
        <f>IF(积分榜!K17="","",积分榜!K17)</f>
        <v>0</v>
      </c>
      <c r="J17" s="21" t="str">
        <f>IF(积分榜!L17="","",积分榜!L17)</f>
        <v/>
      </c>
      <c r="K17" s="21" t="str">
        <f>IF(积分榜!M17="","",积分榜!M17)</f>
        <v/>
      </c>
      <c r="L17" s="21" t="str">
        <f>IF(积分榜!N17="","",积分榜!N17)</f>
        <v/>
      </c>
      <c r="M17" s="21" t="str">
        <f>IF(积分榜!O17="","",积分榜!O17)</f>
        <v/>
      </c>
      <c r="N17" s="21" t="str">
        <f>IF(积分榜!P17="","",积分榜!P17)</f>
        <v/>
      </c>
      <c r="O17" s="21" t="str">
        <f>IF(积分榜!Q17="","",积分榜!Q17)</f>
        <v/>
      </c>
      <c r="P17" s="21" t="str">
        <f>IF(积分榜!R17="","",积分榜!R17)</f>
        <v/>
      </c>
      <c r="Q17" s="21" t="str">
        <f>IF(积分榜!S17="","",积分榜!S17)</f>
        <v/>
      </c>
      <c r="R17" s="21" t="str">
        <f>IF(积分榜!T17="","",积分榜!T17)</f>
        <v/>
      </c>
      <c r="S17" s="21" t="str">
        <f>IF(积分榜!U17="","",积分榜!U17)</f>
        <v/>
      </c>
      <c r="T17" s="21" t="str">
        <f>IF(积分榜!V17="","",积分榜!V17)</f>
        <v/>
      </c>
      <c r="U17" s="21" t="str">
        <f>IF(积分榜!W17="","",积分榜!W17)</f>
        <v/>
      </c>
      <c r="V17" s="21" t="str">
        <f>IF(积分榜!X17="","",积分榜!X17)</f>
        <v/>
      </c>
      <c r="W17" s="21" t="str">
        <f>IF(积分榜!Y17="","",积分榜!Y17)</f>
        <v/>
      </c>
      <c r="X17" s="21" t="str">
        <f>IF(积分榜!Z17="","",积分榜!Z17)</f>
        <v/>
      </c>
      <c r="Y17" s="21" t="str">
        <f>IF(积分榜!AA17="","",积分榜!AA17)</f>
        <v/>
      </c>
      <c r="Z17" s="21" t="str">
        <f>IF(积分榜!AB17="","",积分榜!AB17)</f>
        <v/>
      </c>
      <c r="AA17" s="21" t="str">
        <f>IF(积分榜!AC17="","",积分榜!AC17)</f>
        <v/>
      </c>
      <c r="AB17" s="21" t="str">
        <f>IF(积分榜!AD17="","",积分榜!AD17)</f>
        <v/>
      </c>
      <c r="AC17" s="21" t="str">
        <f>IF(积分榜!AE17="","",积分榜!AE17)</f>
        <v/>
      </c>
      <c r="AD17" s="2">
        <f t="shared" si="0"/>
        <v>2</v>
      </c>
    </row>
    <row r="18" ht="15.75" customHeight="1" spans="1:30">
      <c r="A18" s="2">
        <f>RANK(AD18,$AD$2:$AD$22,0)</f>
        <v>17</v>
      </c>
      <c r="B18" s="6"/>
      <c r="C18" s="6" t="s">
        <v>635</v>
      </c>
      <c r="D18" s="24">
        <f>IF(积分榜!F18="","",积分榜!F18)</f>
        <v>0</v>
      </c>
      <c r="E18" s="24">
        <f>IF(积分榜!G18="","",积分榜!G18)</f>
        <v>0</v>
      </c>
      <c r="F18" s="21">
        <f>IF(积分榜!H18="","",积分榜!H18)</f>
        <v>1</v>
      </c>
      <c r="G18" s="24">
        <f>IF(积分榜!I18="","",积分榜!I18)</f>
        <v>0</v>
      </c>
      <c r="H18" s="24">
        <f>IF(积分榜!J18="","",积分榜!J18)</f>
        <v>0</v>
      </c>
      <c r="I18" s="30">
        <f>IF(积分榜!K18="","",积分榜!K18)</f>
        <v>0</v>
      </c>
      <c r="J18" s="30" t="str">
        <f>IF(积分榜!L18="","",积分榜!L18)</f>
        <v/>
      </c>
      <c r="K18" s="30" t="str">
        <f>IF(积分榜!M18="","",积分榜!M18)</f>
        <v/>
      </c>
      <c r="L18" s="30" t="str">
        <f>IF(积分榜!N18="","",积分榜!N18)</f>
        <v/>
      </c>
      <c r="M18" s="30" t="str">
        <f>IF(积分榜!O18="","",积分榜!O18)</f>
        <v/>
      </c>
      <c r="N18" s="30" t="str">
        <f>IF(积分榜!P18="","",积分榜!P18)</f>
        <v/>
      </c>
      <c r="O18" s="30" t="str">
        <f>IF(积分榜!Q18="","",积分榜!Q18)</f>
        <v/>
      </c>
      <c r="P18" s="30" t="str">
        <f>IF(积分榜!R18="","",积分榜!R18)</f>
        <v/>
      </c>
      <c r="Q18" s="30" t="str">
        <f>IF(积分榜!S18="","",积分榜!S18)</f>
        <v/>
      </c>
      <c r="R18" s="30" t="str">
        <f>IF(积分榜!T18="","",积分榜!T18)</f>
        <v/>
      </c>
      <c r="S18" s="30" t="str">
        <f>IF(积分榜!U18="","",积分榜!U18)</f>
        <v/>
      </c>
      <c r="T18" s="30" t="str">
        <f>IF(积分榜!V18="","",积分榜!V18)</f>
        <v/>
      </c>
      <c r="U18" s="30" t="str">
        <f>IF(积分榜!W18="","",积分榜!W18)</f>
        <v/>
      </c>
      <c r="V18" s="30" t="str">
        <f>IF(积分榜!X18="","",积分榜!X18)</f>
        <v/>
      </c>
      <c r="W18" s="30" t="str">
        <f>IF(积分榜!Y18="","",积分榜!Y18)</f>
        <v/>
      </c>
      <c r="X18" s="30" t="str">
        <f>IF(积分榜!Z18="","",积分榜!Z18)</f>
        <v/>
      </c>
      <c r="Y18" s="30" t="str">
        <f>IF(积分榜!AA18="","",积分榜!AA18)</f>
        <v/>
      </c>
      <c r="Z18" s="30" t="str">
        <f>IF(积分榜!AB18="","",积分榜!AB18)</f>
        <v/>
      </c>
      <c r="AA18" s="30" t="str">
        <f>IF(积分榜!AC18="","",积分榜!AC18)</f>
        <v/>
      </c>
      <c r="AB18" s="30" t="str">
        <f>IF(积分榜!AD18="","",积分榜!AD18)</f>
        <v/>
      </c>
      <c r="AC18" s="30" t="str">
        <f>IF(积分榜!AE18="","",积分榜!AE18)</f>
        <v/>
      </c>
      <c r="AD18" s="2">
        <f t="shared" si="0"/>
        <v>1</v>
      </c>
    </row>
    <row r="19" ht="15.75" customHeight="1" spans="1:30">
      <c r="A19" s="2">
        <f>RANK(AD19,$AD$2:$AD$22,0)</f>
        <v>18</v>
      </c>
      <c r="B19" s="6"/>
      <c r="C19" s="6" t="s">
        <v>636</v>
      </c>
      <c r="D19" s="24">
        <f>IF(积分榜!F19="","",积分榜!F19)</f>
        <v>0</v>
      </c>
      <c r="E19" s="24">
        <f>IF(积分榜!G19="","",积分榜!G19)</f>
        <v>0</v>
      </c>
      <c r="F19" s="17" t="s">
        <v>621</v>
      </c>
      <c r="G19" s="30" t="str">
        <f>IF(积分榜!I19="","",积分榜!I19)</f>
        <v/>
      </c>
      <c r="H19" s="30" t="str">
        <f>IF(积分榜!J19="","",积分榜!J19)</f>
        <v/>
      </c>
      <c r="I19" s="30" t="str">
        <f>IF(积分榜!K19="","",积分榜!K19)</f>
        <v/>
      </c>
      <c r="J19" s="30" t="str">
        <f>IF(积分榜!L19="","",积分榜!L19)</f>
        <v/>
      </c>
      <c r="K19" s="30" t="str">
        <f>IF(积分榜!M19="","",积分榜!M19)</f>
        <v/>
      </c>
      <c r="L19" s="30" t="str">
        <f>IF(积分榜!N19="","",积分榜!N19)</f>
        <v/>
      </c>
      <c r="M19" s="30" t="str">
        <f>IF(积分榜!O19="","",积分榜!O19)</f>
        <v/>
      </c>
      <c r="N19" s="30" t="str">
        <f>IF(积分榜!P19="","",积分榜!P19)</f>
        <v/>
      </c>
      <c r="O19" s="30" t="str">
        <f>IF(积分榜!Q19="","",积分榜!Q19)</f>
        <v/>
      </c>
      <c r="P19" s="30" t="str">
        <f>IF(积分榜!R19="","",积分榜!R19)</f>
        <v/>
      </c>
      <c r="Q19" s="30" t="str">
        <f>IF(积分榜!S19="","",积分榜!S19)</f>
        <v/>
      </c>
      <c r="R19" s="30" t="str">
        <f>IF(积分榜!T19="","",积分榜!T19)</f>
        <v/>
      </c>
      <c r="S19" s="30" t="str">
        <f>IF(积分榜!U19="","",积分榜!U19)</f>
        <v/>
      </c>
      <c r="T19" s="30" t="str">
        <f>IF(积分榜!V19="","",积分榜!V19)</f>
        <v/>
      </c>
      <c r="U19" s="30" t="str">
        <f>IF(积分榜!W19="","",积分榜!W19)</f>
        <v/>
      </c>
      <c r="V19" s="30" t="str">
        <f>IF(积分榜!X19="","",积分榜!X19)</f>
        <v/>
      </c>
      <c r="W19" s="30" t="str">
        <f>IF(积分榜!Y19="","",积分榜!Y19)</f>
        <v/>
      </c>
      <c r="X19" s="30" t="str">
        <f>IF(积分榜!Z19="","",积分榜!Z19)</f>
        <v/>
      </c>
      <c r="Y19" s="30" t="str">
        <f>IF(积分榜!AA19="","",积分榜!AA19)</f>
        <v/>
      </c>
      <c r="Z19" s="30" t="str">
        <f>IF(积分榜!AB19="","",积分榜!AB19)</f>
        <v/>
      </c>
      <c r="AA19" s="30" t="str">
        <f>IF(积分榜!AC19="","",积分榜!AC19)</f>
        <v/>
      </c>
      <c r="AB19" s="30" t="str">
        <f>IF(积分榜!AD19="","",积分榜!AD19)</f>
        <v/>
      </c>
      <c r="AC19" s="30" t="str">
        <f>IF(积分榜!AE19="","",积分榜!AE19)</f>
        <v/>
      </c>
      <c r="AD19" s="2">
        <f t="shared" si="0"/>
        <v>0</v>
      </c>
    </row>
    <row r="20" ht="15.75" customHeight="1" spans="1:30">
      <c r="A20" s="2">
        <f>RANK(AD20,$AD$2:$AD$22,0)</f>
        <v>18</v>
      </c>
      <c r="B20" s="6"/>
      <c r="C20" s="6" t="s">
        <v>637</v>
      </c>
      <c r="D20" s="24">
        <f>IF(积分榜!F21="","",积分榜!F21)</f>
        <v>0</v>
      </c>
      <c r="E20" s="24">
        <f>IF(积分榜!G21="","",积分榜!G21)</f>
        <v>0</v>
      </c>
      <c r="F20" s="17" t="s">
        <v>621</v>
      </c>
      <c r="G20" s="24">
        <f>IF(积分榜!I21="","",积分榜!I21)</f>
        <v>0</v>
      </c>
      <c r="H20" s="24">
        <f>IF(积分榜!J21="","",积分榜!J21)</f>
        <v>0</v>
      </c>
      <c r="I20" s="30">
        <f>IF(积分榜!K21="","",积分榜!K21)</f>
        <v>0</v>
      </c>
      <c r="J20" s="30" t="str">
        <f>IF(积分榜!L21="","",积分榜!L21)</f>
        <v/>
      </c>
      <c r="K20" s="30" t="str">
        <f>IF(积分榜!M21="","",积分榜!M21)</f>
        <v/>
      </c>
      <c r="L20" s="30" t="str">
        <f>IF(积分榜!N21="","",积分榜!N21)</f>
        <v/>
      </c>
      <c r="M20" s="30" t="str">
        <f>IF(积分榜!O21="","",积分榜!O21)</f>
        <v/>
      </c>
      <c r="N20" s="30" t="str">
        <f>IF(积分榜!P21="","",积分榜!P21)</f>
        <v/>
      </c>
      <c r="O20" s="30" t="str">
        <f>IF(积分榜!Q21="","",积分榜!Q21)</f>
        <v/>
      </c>
      <c r="P20" s="30" t="str">
        <f>IF(积分榜!R21="","",积分榜!R21)</f>
        <v/>
      </c>
      <c r="Q20" s="30" t="str">
        <f>IF(积分榜!S21="","",积分榜!S21)</f>
        <v/>
      </c>
      <c r="R20" s="30" t="str">
        <f>IF(积分榜!T21="","",积分榜!T21)</f>
        <v/>
      </c>
      <c r="S20" s="30" t="str">
        <f>IF(积分榜!U21="","",积分榜!U21)</f>
        <v/>
      </c>
      <c r="T20" s="30" t="str">
        <f>IF(积分榜!V21="","",积分榜!V21)</f>
        <v/>
      </c>
      <c r="U20" s="30" t="str">
        <f>IF(积分榜!W21="","",积分榜!W21)</f>
        <v/>
      </c>
      <c r="V20" s="30" t="str">
        <f>IF(积分榜!X21="","",积分榜!X21)</f>
        <v/>
      </c>
      <c r="W20" s="30" t="str">
        <f>IF(积分榜!Y21="","",积分榜!Y21)</f>
        <v/>
      </c>
      <c r="X20" s="30" t="str">
        <f>IF(积分榜!Z21="","",积分榜!Z21)</f>
        <v/>
      </c>
      <c r="Y20" s="30" t="str">
        <f>IF(积分榜!AA21="","",积分榜!AA21)</f>
        <v/>
      </c>
      <c r="Z20" s="30" t="str">
        <f>IF(积分榜!AB21="","",积分榜!AB21)</f>
        <v/>
      </c>
      <c r="AA20" s="30" t="str">
        <f>IF(积分榜!AC21="","",积分榜!AC21)</f>
        <v/>
      </c>
      <c r="AB20" s="30" t="str">
        <f>IF(积分榜!AD21="","",积分榜!AD21)</f>
        <v/>
      </c>
      <c r="AC20" s="30" t="str">
        <f>IF(积分榜!AE21="","",积分榜!AE21)</f>
        <v/>
      </c>
      <c r="AD20" s="2">
        <f t="shared" si="0"/>
        <v>0</v>
      </c>
    </row>
    <row r="21" ht="15.75" customHeight="1" spans="1:30">
      <c r="A21" s="2">
        <f>RANK(AD21,$AD$2:$AD$22,0)</f>
        <v>18</v>
      </c>
      <c r="B21" s="6"/>
      <c r="C21" s="6" t="s">
        <v>638</v>
      </c>
      <c r="D21" s="24">
        <f>IF(积分榜!F20="","",积分榜!F20)</f>
        <v>0</v>
      </c>
      <c r="E21" s="24">
        <f>IF(积分榜!G20="","",积分榜!G20)</f>
        <v>0</v>
      </c>
      <c r="F21" s="17" t="s">
        <v>621</v>
      </c>
      <c r="G21" s="24">
        <f>IF(积分榜!I20="","",积分榜!I20)</f>
        <v>0</v>
      </c>
      <c r="H21" s="24">
        <f>IF(积分榜!J20="","",积分榜!J20)</f>
        <v>0</v>
      </c>
      <c r="I21" s="30">
        <f>IF(积分榜!K20="","",积分榜!K20)</f>
        <v>0</v>
      </c>
      <c r="J21" s="30" t="str">
        <f>IF(积分榜!L20="","",积分榜!L20)</f>
        <v/>
      </c>
      <c r="K21" s="30" t="str">
        <f>IF(积分榜!M20="","",积分榜!M20)</f>
        <v/>
      </c>
      <c r="L21" s="30" t="str">
        <f>IF(积分榜!N20="","",积分榜!N20)</f>
        <v/>
      </c>
      <c r="M21" s="30" t="str">
        <f>IF(积分榜!O20="","",积分榜!O20)</f>
        <v/>
      </c>
      <c r="N21" s="30" t="str">
        <f>IF(积分榜!P20="","",积分榜!P20)</f>
        <v/>
      </c>
      <c r="O21" s="30" t="str">
        <f>IF(积分榜!Q20="","",积分榜!Q20)</f>
        <v/>
      </c>
      <c r="P21" s="30" t="str">
        <f>IF(积分榜!R20="","",积分榜!R20)</f>
        <v/>
      </c>
      <c r="Q21" s="30" t="str">
        <f>IF(积分榜!S20="","",积分榜!S20)</f>
        <v/>
      </c>
      <c r="R21" s="30" t="str">
        <f>IF(积分榜!T20="","",积分榜!T20)</f>
        <v/>
      </c>
      <c r="S21" s="30" t="str">
        <f>IF(积分榜!U20="","",积分榜!U20)</f>
        <v/>
      </c>
      <c r="T21" s="30" t="str">
        <f>IF(积分榜!V20="","",积分榜!V20)</f>
        <v/>
      </c>
      <c r="U21" s="30" t="str">
        <f>IF(积分榜!W20="","",积分榜!W20)</f>
        <v/>
      </c>
      <c r="V21" s="30" t="str">
        <f>IF(积分榜!X20="","",积分榜!X20)</f>
        <v/>
      </c>
      <c r="W21" s="30" t="str">
        <f>IF(积分榜!Y20="","",积分榜!Y20)</f>
        <v/>
      </c>
      <c r="X21" s="30" t="str">
        <f>IF(积分榜!Z20="","",积分榜!Z20)</f>
        <v/>
      </c>
      <c r="Y21" s="30" t="str">
        <f>IF(积分榜!AA20="","",积分榜!AA20)</f>
        <v/>
      </c>
      <c r="Z21" s="30" t="str">
        <f>IF(积分榜!AB20="","",积分榜!AB20)</f>
        <v/>
      </c>
      <c r="AA21" s="30" t="str">
        <f>IF(积分榜!AC20="","",积分榜!AC20)</f>
        <v/>
      </c>
      <c r="AB21" s="30" t="str">
        <f>IF(积分榜!AD20="","",积分榜!AD20)</f>
        <v/>
      </c>
      <c r="AC21" s="30" t="str">
        <f>IF(积分榜!AE20="","",积分榜!AE20)</f>
        <v/>
      </c>
      <c r="AD21" s="2">
        <f t="shared" si="0"/>
        <v>0</v>
      </c>
    </row>
    <row r="22" ht="15.75" customHeight="1" spans="1:30">
      <c r="A22" s="2">
        <f>RANK(AD22,$AD$2:$AD$22,0)</f>
        <v>18</v>
      </c>
      <c r="B22" s="6"/>
      <c r="C22" s="6" t="s">
        <v>639</v>
      </c>
      <c r="D22" s="17" t="s">
        <v>621</v>
      </c>
      <c r="E22" s="24">
        <f>IF(积分榜!G22="","",积分榜!G22)</f>
        <v>0</v>
      </c>
      <c r="F22" s="24">
        <f>IF(积分榜!H22="","",积分榜!H22)</f>
        <v>0</v>
      </c>
      <c r="G22" s="24">
        <f>IF(积分榜!I22="","",积分榜!I22)</f>
        <v>0</v>
      </c>
      <c r="H22" s="24">
        <f>IF(积分榜!J22="","",积分榜!J22)</f>
        <v>0</v>
      </c>
      <c r="I22" s="30">
        <f>IF(积分榜!K22="","",积分榜!K22)</f>
        <v>0</v>
      </c>
      <c r="J22" s="30" t="str">
        <f>IF(积分榜!L22="","",积分榜!L22)</f>
        <v/>
      </c>
      <c r="K22" s="30" t="str">
        <f>IF(积分榜!M22="","",积分榜!M22)</f>
        <v/>
      </c>
      <c r="L22" s="30" t="str">
        <f>IF(积分榜!N22="","",积分榜!N22)</f>
        <v/>
      </c>
      <c r="M22" s="30" t="str">
        <f>IF(积分榜!O22="","",积分榜!O22)</f>
        <v/>
      </c>
      <c r="N22" s="30" t="str">
        <f>IF(积分榜!P22="","",积分榜!P22)</f>
        <v/>
      </c>
      <c r="O22" s="30" t="str">
        <f>IF(积分榜!Q22="","",积分榜!Q22)</f>
        <v/>
      </c>
      <c r="P22" s="30" t="str">
        <f>IF(积分榜!R22="","",积分榜!R22)</f>
        <v/>
      </c>
      <c r="Q22" s="30" t="str">
        <f>IF(积分榜!S22="","",积分榜!S22)</f>
        <v/>
      </c>
      <c r="R22" s="30" t="str">
        <f>IF(积分榜!T22="","",积分榜!T22)</f>
        <v/>
      </c>
      <c r="S22" s="30" t="str">
        <f>IF(积分榜!U22="","",积分榜!U22)</f>
        <v/>
      </c>
      <c r="T22" s="30" t="str">
        <f>IF(积分榜!V22="","",积分榜!V22)</f>
        <v/>
      </c>
      <c r="U22" s="30" t="str">
        <f>IF(积分榜!W22="","",积分榜!W22)</f>
        <v/>
      </c>
      <c r="V22" s="30" t="str">
        <f>IF(积分榜!X22="","",积分榜!X22)</f>
        <v/>
      </c>
      <c r="W22" s="30" t="str">
        <f>IF(积分榜!Y22="","",积分榜!Y22)</f>
        <v/>
      </c>
      <c r="X22" s="30" t="str">
        <f>IF(积分榜!Z22="","",积分榜!Z22)</f>
        <v/>
      </c>
      <c r="Y22" s="30" t="str">
        <f>IF(积分榜!AA22="","",积分榜!AA22)</f>
        <v/>
      </c>
      <c r="Z22" s="30" t="str">
        <f>IF(积分榜!AB22="","",积分榜!AB22)</f>
        <v/>
      </c>
      <c r="AA22" s="30" t="str">
        <f>IF(积分榜!AC22="","",积分榜!AC22)</f>
        <v/>
      </c>
      <c r="AB22" s="30" t="str">
        <f>IF(积分榜!AD22="","",积分榜!AD22)</f>
        <v/>
      </c>
      <c r="AC22" s="30" t="str">
        <f>IF(积分榜!AE22="","",积分榜!AE22)</f>
        <v/>
      </c>
      <c r="AD22" s="2">
        <f t="shared" si="0"/>
        <v>0</v>
      </c>
    </row>
    <row r="23" ht="15.75" customHeight="1" spans="1:30">
      <c r="A23" s="2">
        <f>RANK(AD23,$AD$2:$AD$22,0)</f>
        <v>18</v>
      </c>
      <c r="B23" s="6"/>
      <c r="C23" s="6" t="s">
        <v>640</v>
      </c>
      <c r="D23" s="30" t="str">
        <f>IF(积分榜!F23="","",积分榜!F23)</f>
        <v/>
      </c>
      <c r="E23" s="30" t="str">
        <f>IF(积分榜!G23="","",积分榜!G23)</f>
        <v/>
      </c>
      <c r="F23" s="30" t="str">
        <f>IF(积分榜!H23="","",积分榜!H23)</f>
        <v/>
      </c>
      <c r="G23" s="24">
        <f>IF(积分榜!I23="","",积分榜!I23)</f>
        <v>0</v>
      </c>
      <c r="H23" s="24">
        <f>IF(积分榜!J23="","",积分榜!J23)</f>
        <v>0</v>
      </c>
      <c r="I23" s="30">
        <f>IF(积分榜!K23="","",积分榜!K23)</f>
        <v>0</v>
      </c>
      <c r="J23" s="30" t="str">
        <f>IF(积分榜!L23="","",积分榜!L23)</f>
        <v/>
      </c>
      <c r="K23" s="30" t="str">
        <f>IF(积分榜!M23="","",积分榜!M23)</f>
        <v/>
      </c>
      <c r="L23" s="30" t="str">
        <f>IF(积分榜!N23="","",积分榜!N23)</f>
        <v/>
      </c>
      <c r="M23" s="30" t="str">
        <f>IF(积分榜!O23="","",积分榜!O23)</f>
        <v/>
      </c>
      <c r="N23" s="30" t="str">
        <f>IF(积分榜!P23="","",积分榜!P23)</f>
        <v/>
      </c>
      <c r="O23" s="30" t="str">
        <f>IF(积分榜!Q23="","",积分榜!Q23)</f>
        <v/>
      </c>
      <c r="P23" s="30" t="str">
        <f>IF(积分榜!R23="","",积分榜!R23)</f>
        <v/>
      </c>
      <c r="Q23" s="30" t="str">
        <f>IF(积分榜!S23="","",积分榜!S23)</f>
        <v/>
      </c>
      <c r="R23" s="30" t="str">
        <f>IF(积分榜!T23="","",积分榜!T23)</f>
        <v/>
      </c>
      <c r="S23" s="30" t="str">
        <f>IF(积分榜!U23="","",积分榜!U23)</f>
        <v/>
      </c>
      <c r="T23" s="30" t="str">
        <f>IF(积分榜!V23="","",积分榜!V23)</f>
        <v/>
      </c>
      <c r="U23" s="30" t="str">
        <f>IF(积分榜!W23="","",积分榜!W23)</f>
        <v/>
      </c>
      <c r="V23" s="30" t="str">
        <f>IF(积分榜!X23="","",积分榜!X23)</f>
        <v/>
      </c>
      <c r="W23" s="30" t="str">
        <f>IF(积分榜!Y23="","",积分榜!Y23)</f>
        <v/>
      </c>
      <c r="X23" s="30" t="str">
        <f>IF(积分榜!Z23="","",积分榜!Z23)</f>
        <v/>
      </c>
      <c r="Y23" s="30" t="str">
        <f>IF(积分榜!AA23="","",积分榜!AA23)</f>
        <v/>
      </c>
      <c r="Z23" s="30" t="str">
        <f>IF(积分榜!AB23="","",积分榜!AB23)</f>
        <v/>
      </c>
      <c r="AA23" s="30" t="str">
        <f>IF(积分榜!AC23="","",积分榜!AC23)</f>
        <v/>
      </c>
      <c r="AB23" s="30" t="str">
        <f>IF(积分榜!AD23="","",积分榜!AD23)</f>
        <v/>
      </c>
      <c r="AC23" s="30" t="str">
        <f>IF(积分榜!AE23="","",积分榜!AE23)</f>
        <v/>
      </c>
      <c r="AD23" s="2">
        <f t="shared" si="0"/>
        <v>0</v>
      </c>
    </row>
    <row r="24" ht="15.75" customHeight="1" spans="1:30">
      <c r="A24" s="2">
        <f>RANK(AD24,$AD$2:$AD$22,0)</f>
        <v>18</v>
      </c>
      <c r="B24" s="6"/>
      <c r="C24" s="36" t="s">
        <v>641</v>
      </c>
      <c r="D24" s="30" t="str">
        <f>IF(积分榜!F24="","",积分榜!F24)</f>
        <v/>
      </c>
      <c r="E24" s="30" t="str">
        <f>IF(积分榜!G24="","",积分榜!G24)</f>
        <v/>
      </c>
      <c r="F24" s="30" t="str">
        <f>IF(积分榜!H24="","",积分榜!H24)</f>
        <v/>
      </c>
      <c r="G24" s="30" t="s">
        <v>642</v>
      </c>
      <c r="H24" s="30" t="s">
        <v>642</v>
      </c>
      <c r="I24" s="30">
        <f>IF(积分榜!K24="","",积分榜!K24)</f>
        <v>0</v>
      </c>
      <c r="J24" s="30" t="str">
        <f>IF(积分榜!L24="","",积分榜!L24)</f>
        <v/>
      </c>
      <c r="K24" s="30" t="s">
        <v>642</v>
      </c>
      <c r="L24" s="30" t="s">
        <v>642</v>
      </c>
      <c r="M24" s="30" t="s">
        <v>642</v>
      </c>
      <c r="N24" s="30" t="s">
        <v>642</v>
      </c>
      <c r="O24" s="30" t="s">
        <v>642</v>
      </c>
      <c r="P24" s="30" t="s">
        <v>642</v>
      </c>
      <c r="Q24" s="30" t="s">
        <v>642</v>
      </c>
      <c r="R24" s="30" t="str">
        <f>IF(积分榜!T24="","",积分榜!T24)</f>
        <v/>
      </c>
      <c r="S24" s="30" t="s">
        <v>642</v>
      </c>
      <c r="T24" s="30" t="s">
        <v>642</v>
      </c>
      <c r="U24" s="30" t="str">
        <f>IF(积分榜!W24="","",积分榜!W24)</f>
        <v/>
      </c>
      <c r="V24" s="30" t="s">
        <v>642</v>
      </c>
      <c r="W24" s="30" t="s">
        <v>642</v>
      </c>
      <c r="X24" s="30" t="str">
        <f>IF(积分榜!Z24="","",积分榜!Z24)</f>
        <v/>
      </c>
      <c r="Y24" s="30" t="str">
        <f>IF(积分榜!AA24="","",积分榜!AA24)</f>
        <v/>
      </c>
      <c r="Z24" s="30" t="str">
        <f>IF(积分榜!AB24="","",积分榜!AB24)</f>
        <v/>
      </c>
      <c r="AA24" s="30" t="str">
        <f>IF(积分榜!AC24="","",积分榜!AC24)</f>
        <v/>
      </c>
      <c r="AB24" s="30" t="str">
        <f>IF(积分榜!AD24="","",积分榜!AD24)</f>
        <v/>
      </c>
      <c r="AC24" s="30" t="s">
        <v>642</v>
      </c>
      <c r="AD24" s="2">
        <f t="shared" si="0"/>
        <v>0</v>
      </c>
    </row>
    <row r="25" ht="15.75" customHeight="1" spans="1:30">
      <c r="A25" s="2">
        <f>RANK(AD25,$AD$2:$AD$22,0)</f>
        <v>18</v>
      </c>
      <c r="B25" s="6"/>
      <c r="C25" s="37" t="s">
        <v>643</v>
      </c>
      <c r="D25" s="30" t="str">
        <f>IF(积分榜!F25="","",积分榜!F25)</f>
        <v/>
      </c>
      <c r="E25" s="30" t="str">
        <f>IF(积分榜!G25="","",积分榜!G25)</f>
        <v/>
      </c>
      <c r="F25" s="30" t="str">
        <f>IF(积分榜!H25="","",积分榜!H25)</f>
        <v/>
      </c>
      <c r="G25" s="30" t="s">
        <v>642</v>
      </c>
      <c r="H25" s="30" t="s">
        <v>642</v>
      </c>
      <c r="I25" s="30">
        <f>IF(积分榜!K25="","",积分榜!K25)</f>
        <v>0</v>
      </c>
      <c r="J25" s="30" t="str">
        <f>IF(积分榜!L25="","",积分榜!L25)</f>
        <v/>
      </c>
      <c r="K25" s="30" t="s">
        <v>642</v>
      </c>
      <c r="L25" s="30" t="s">
        <v>642</v>
      </c>
      <c r="M25" s="30" t="s">
        <v>642</v>
      </c>
      <c r="N25" s="30" t="s">
        <v>642</v>
      </c>
      <c r="O25" s="30" t="s">
        <v>642</v>
      </c>
      <c r="P25" s="30" t="s">
        <v>642</v>
      </c>
      <c r="Q25" s="30" t="s">
        <v>642</v>
      </c>
      <c r="R25" s="30" t="str">
        <f>IF(积分榜!T25="","",积分榜!T25)</f>
        <v/>
      </c>
      <c r="S25" s="30" t="s">
        <v>642</v>
      </c>
      <c r="T25" s="30" t="s">
        <v>642</v>
      </c>
      <c r="U25" s="30" t="str">
        <f>IF(积分榜!W25="","",积分榜!W25)</f>
        <v/>
      </c>
      <c r="V25" s="30" t="s">
        <v>642</v>
      </c>
      <c r="W25" s="30" t="s">
        <v>642</v>
      </c>
      <c r="X25" s="30" t="str">
        <f>IF(积分榜!Z25="","",积分榜!Z25)</f>
        <v/>
      </c>
      <c r="Y25" s="30" t="str">
        <f>IF(积分榜!AA25="","",积分榜!AA25)</f>
        <v/>
      </c>
      <c r="Z25" s="30" t="str">
        <f>IF(积分榜!AB25="","",积分榜!AB25)</f>
        <v/>
      </c>
      <c r="AA25" s="30" t="str">
        <f>IF(积分榜!AC25="","",积分榜!AC25)</f>
        <v/>
      </c>
      <c r="AB25" s="30" t="str">
        <f>IF(积分榜!AD25="","",积分榜!AD25)</f>
        <v/>
      </c>
      <c r="AC25" s="30" t="s">
        <v>642</v>
      </c>
      <c r="AD25" s="2">
        <f t="shared" si="0"/>
        <v>0</v>
      </c>
    </row>
  </sheetData>
  <mergeCells count="4">
    <mergeCell ref="B1:C1"/>
    <mergeCell ref="G1:H1"/>
    <mergeCell ref="O1:P1"/>
    <mergeCell ref="AA1:AB1"/>
  </mergeCells>
  <conditionalFormatting sqref="D2:AC25">
    <cfRule type="cellIs" dxfId="0" priority="5" operator="equal">
      <formula>"DNQ"</formula>
    </cfRule>
    <cfRule type="cellIs" dxfId="1" priority="6" operator="equal">
      <formula>"DSQ"</formula>
    </cfRule>
    <cfRule type="cellIs" dxfId="2" priority="7" operator="equal">
      <formula>"Ret"</formula>
    </cfRule>
    <cfRule type="containsBlanks" dxfId="3" priority="8">
      <formula>LEN(TRIM(D2))=0</formula>
    </cfRule>
    <cfRule type="cellIs" dxfId="4" priority="9" operator="equal">
      <formula>0</formula>
    </cfRule>
  </conditionalFormatting>
  <conditionalFormatting sqref="D2:F7 H2:N7 P2:Z7 AB2:AC7 D8:AC8 D9:F15 H9:N15 P9:Z15 AB9:AC15 D16:AC17 D18:F23 H18:N23 P18:Z23 AB18:AC23 D24:AC25">
    <cfRule type="cellIs" dxfId="5" priority="10" operator="between">
      <formula>1</formula>
      <formula>13</formula>
    </cfRule>
    <cfRule type="cellIs" dxfId="6" priority="11" operator="between">
      <formula>15</formula>
      <formula>16</formula>
    </cfRule>
    <cfRule type="cellIs" dxfId="7" priority="12" operator="between">
      <formula>18</formula>
      <formula>19</formula>
    </cfRule>
    <cfRule type="cellIs" dxfId="8" priority="13" operator="between">
      <formula>25</formula>
      <formula>26</formula>
    </cfRule>
  </conditionalFormatting>
  <conditionalFormatting sqref="G2:G7 O2:O7 AA2:AA7 G9:G15 O9:O15 AA9:AA15 G18:G23 O18:O23 AA18:AA23">
    <cfRule type="cellIs" dxfId="9" priority="1" operator="between">
      <formula>1</formula>
      <formula>5</formula>
    </cfRule>
    <cfRule type="cellIs" dxfId="6" priority="2" operator="equal">
      <formula>6</formula>
    </cfRule>
    <cfRule type="cellIs" dxfId="7" priority="3" operator="equal">
      <formula>7</formula>
    </cfRule>
    <cfRule type="cellIs" dxfId="8" priority="4" operator="equal">
      <formula>8</formula>
    </cfRule>
  </conditionalFormatting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WCC"/>
  <dimension ref="A1:AE25"/>
  <sheetViews>
    <sheetView workbookViewId="0">
      <selection activeCell="A1" sqref="A1"/>
    </sheetView>
  </sheetViews>
  <sheetFormatPr defaultColWidth="14" defaultRowHeight="18" customHeight="1"/>
  <cols>
    <col min="1" max="1" width="7.36283185840708" customWidth="1"/>
    <col min="2" max="2" width="20.6017699115044" customWidth="1"/>
    <col min="3" max="3" width="38.3893805309735" customWidth="1"/>
    <col min="4" max="4" width="12.2654867256637" customWidth="1"/>
    <col min="5" max="30" width="6.86725663716814" customWidth="1"/>
    <col min="31" max="31" width="5.88495575221239" customWidth="1"/>
  </cols>
  <sheetData>
    <row r="1" ht="15.75" customHeight="1" spans="1:31">
      <c r="A1" s="2" t="s">
        <v>615</v>
      </c>
      <c r="B1" s="3" t="s">
        <v>644</v>
      </c>
      <c r="C1" s="4"/>
      <c r="D1" s="2" t="s">
        <v>645</v>
      </c>
      <c r="E1" s="6"/>
      <c r="F1" s="6"/>
      <c r="G1" s="6"/>
      <c r="H1" s="14"/>
      <c r="I1" s="4"/>
      <c r="J1" s="6"/>
      <c r="K1" s="6"/>
      <c r="L1" s="6"/>
      <c r="M1" s="6"/>
      <c r="N1" s="6"/>
      <c r="O1" s="6"/>
      <c r="P1" s="1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14"/>
      <c r="AC1" s="4"/>
      <c r="AD1" s="6"/>
      <c r="AE1" s="2" t="s">
        <v>617</v>
      </c>
    </row>
    <row r="2" ht="15.75" customHeight="1" spans="1:31">
      <c r="A2" s="2">
        <f>RANK(AE2,$AE$2:$AE$25,0)</f>
        <v>1</v>
      </c>
      <c r="B2" s="5"/>
      <c r="C2" s="6" t="s">
        <v>646</v>
      </c>
      <c r="D2" s="6">
        <v>16</v>
      </c>
      <c r="E2" s="15">
        <f>IF(WDC!D2="","",WDC!D2)</f>
        <v>26</v>
      </c>
      <c r="F2" s="15">
        <f>IF(WDC!E2="","",WDC!E2)</f>
        <v>25</v>
      </c>
      <c r="G2" s="16">
        <f>IF(WDC!F2="","",WDC!F2)</f>
        <v>26</v>
      </c>
      <c r="H2" s="16">
        <f>IF(WDC!G2="","",WDC!G2)</f>
        <v>8</v>
      </c>
      <c r="I2" s="31">
        <f>IF(WDC!H2="","",WDC!H2)</f>
        <v>25</v>
      </c>
      <c r="J2" s="32">
        <f>IF(WDC!I2="","",WDC!I2)</f>
        <v>19</v>
      </c>
      <c r="K2" s="28" t="str">
        <f>IF(WDC!J2="","",WDC!J2)</f>
        <v/>
      </c>
      <c r="L2" s="28" t="str">
        <f>IF(WDC!K2="","",WDC!K2)</f>
        <v/>
      </c>
      <c r="M2" s="28" t="str">
        <f>IF(WDC!L2="","",WDC!L2)</f>
        <v/>
      </c>
      <c r="N2" s="28" t="str">
        <f>IF(WDC!M2="","",WDC!M2)</f>
        <v/>
      </c>
      <c r="O2" s="28" t="str">
        <f>IF(WDC!N2="","",WDC!N2)</f>
        <v/>
      </c>
      <c r="P2" s="28" t="str">
        <f>IF(WDC!O2="","",WDC!O2)</f>
        <v/>
      </c>
      <c r="Q2" s="28" t="str">
        <f>IF(WDC!P2="","",WDC!P2)</f>
        <v/>
      </c>
      <c r="R2" s="28" t="str">
        <f>IF(WDC!Q2="","",WDC!Q2)</f>
        <v/>
      </c>
      <c r="S2" s="28" t="str">
        <f>IF(WDC!R2="","",WDC!R2)</f>
        <v/>
      </c>
      <c r="T2" s="28" t="str">
        <f>IF(WDC!S2="","",WDC!S2)</f>
        <v/>
      </c>
      <c r="U2" s="28" t="str">
        <f>IF(WDC!T2="","",WDC!T2)</f>
        <v/>
      </c>
      <c r="V2" s="28" t="str">
        <f>IF(WDC!U2="","",WDC!U2)</f>
        <v/>
      </c>
      <c r="W2" s="28" t="str">
        <f>IF(WDC!V2="","",WDC!V2)</f>
        <v/>
      </c>
      <c r="X2" s="28" t="str">
        <f>IF(WDC!W2="","",WDC!W2)</f>
        <v/>
      </c>
      <c r="Y2" s="28" t="str">
        <f>IF(WDC!X2="","",WDC!X2)</f>
        <v/>
      </c>
      <c r="Z2" s="28" t="str">
        <f>IF(WDC!Y2="","",WDC!Y2)</f>
        <v/>
      </c>
      <c r="AA2" s="28" t="str">
        <f>IF(WDC!Z2="","",WDC!Z2)</f>
        <v/>
      </c>
      <c r="AB2" s="28" t="str">
        <f>IF(WDC!AA2="","",WDC!AA2)</f>
        <v/>
      </c>
      <c r="AC2" s="28" t="str">
        <f>IF(WDC!AB2="","",WDC!AB2)</f>
        <v/>
      </c>
      <c r="AD2" s="28" t="str">
        <f>IF(WDC!AC2="","",WDC!AC2)</f>
        <v/>
      </c>
      <c r="AE2" s="2">
        <f>SUM(E2:AD3)</f>
        <v>195</v>
      </c>
    </row>
    <row r="3" ht="15.75" customHeight="1" spans="1:31">
      <c r="A3" s="7"/>
      <c r="B3" s="8"/>
      <c r="C3" s="7"/>
      <c r="D3" s="6">
        <v>55</v>
      </c>
      <c r="E3" s="17" t="str">
        <f>IF(WDC!D4="","",WDC!D4)</f>
        <v>Ret</v>
      </c>
      <c r="F3" s="18">
        <f>IF(WDC!E4="","",WDC!E4)</f>
        <v>15</v>
      </c>
      <c r="G3" s="19">
        <f>IF(WDC!F4="","",WDC!F4)</f>
        <v>18</v>
      </c>
      <c r="H3" s="18">
        <f>IF(WDC!G4="","",WDC!G4)</f>
        <v>6</v>
      </c>
      <c r="I3" s="21">
        <f>IF(WDC!H4="","",WDC!H4)</f>
        <v>12</v>
      </c>
      <c r="J3" s="28">
        <f>IF(WDC!I4="","",WDC!I4)</f>
        <v>15</v>
      </c>
      <c r="K3" s="28" t="str">
        <f>IF(WDC!J4="","",WDC!J4)</f>
        <v/>
      </c>
      <c r="L3" s="28" t="str">
        <f>IF(WDC!K4="","",WDC!K4)</f>
        <v/>
      </c>
      <c r="M3" s="28" t="str">
        <f>IF(WDC!L4="","",WDC!L4)</f>
        <v/>
      </c>
      <c r="N3" s="28" t="str">
        <f>IF(WDC!M4="","",WDC!M4)</f>
        <v/>
      </c>
      <c r="O3" s="28" t="str">
        <f>IF(WDC!N4="","",WDC!N4)</f>
        <v/>
      </c>
      <c r="P3" s="28" t="str">
        <f>IF(WDC!O4="","",WDC!O4)</f>
        <v/>
      </c>
      <c r="Q3" s="28" t="str">
        <f>IF(WDC!P4="","",WDC!P4)</f>
        <v/>
      </c>
      <c r="R3" s="28" t="str">
        <f>IF(WDC!Q4="","",WDC!Q4)</f>
        <v/>
      </c>
      <c r="S3" s="28" t="str">
        <f>IF(WDC!R4="","",WDC!R4)</f>
        <v/>
      </c>
      <c r="T3" s="28" t="str">
        <f>IF(WDC!S4="","",WDC!S4)</f>
        <v/>
      </c>
      <c r="U3" s="28" t="str">
        <f>IF(WDC!T4="","",WDC!T4)</f>
        <v/>
      </c>
      <c r="V3" s="28" t="str">
        <f>IF(WDC!U4="","",WDC!U4)</f>
        <v/>
      </c>
      <c r="W3" s="28" t="str">
        <f>IF(WDC!V4="","",WDC!V4)</f>
        <v/>
      </c>
      <c r="X3" s="28" t="str">
        <f>IF(WDC!W4="","",WDC!W4)</f>
        <v/>
      </c>
      <c r="Y3" s="28" t="str">
        <f>IF(WDC!X4="","",WDC!X4)</f>
        <v/>
      </c>
      <c r="Z3" s="28" t="str">
        <f>IF(WDC!Y4="","",WDC!Y4)</f>
        <v/>
      </c>
      <c r="AA3" s="28" t="str">
        <f>IF(WDC!Z4="","",WDC!Z4)</f>
        <v/>
      </c>
      <c r="AB3" s="28" t="str">
        <f>IF(WDC!AA4="","",WDC!AA4)</f>
        <v/>
      </c>
      <c r="AC3" s="28" t="str">
        <f>IF(WDC!AB4="","",WDC!AB4)</f>
        <v/>
      </c>
      <c r="AD3" s="28" t="str">
        <f>IF(WDC!AC4="","",WDC!AC4)</f>
        <v/>
      </c>
      <c r="AE3" s="7"/>
    </row>
    <row r="4" ht="15.75" customHeight="1" spans="1:31">
      <c r="A4" s="2">
        <f>RANK(AE4,$AE$2:$AE$25,0)</f>
        <v>2</v>
      </c>
      <c r="B4" s="5"/>
      <c r="C4" s="6" t="s">
        <v>647</v>
      </c>
      <c r="D4" s="6">
        <v>1</v>
      </c>
      <c r="E4" s="19">
        <f>IF(WDC!D3="","",WDC!D3)</f>
        <v>18</v>
      </c>
      <c r="F4" s="20">
        <f>IF(WDC!E3="","",WDC!E3)</f>
        <v>19</v>
      </c>
      <c r="G4" s="21">
        <f>IF(WDC!F3="","",WDC!F3)</f>
        <v>12</v>
      </c>
      <c r="H4" s="19">
        <f>IF(WDC!G3="","",WDC!G3)</f>
        <v>7</v>
      </c>
      <c r="I4" s="20">
        <f>IF(WDC!H3="","",WDC!H3)</f>
        <v>19</v>
      </c>
      <c r="J4" s="28">
        <f>IF(WDC!I3="","",WDC!I3)</f>
        <v>25</v>
      </c>
      <c r="K4" s="28" t="str">
        <f>IF(WDC!J3="","",WDC!J3)</f>
        <v/>
      </c>
      <c r="L4" s="28" t="str">
        <f>IF(WDC!K3="","",WDC!K3)</f>
        <v/>
      </c>
      <c r="M4" s="28" t="str">
        <f>IF(WDC!L3="","",WDC!L3)</f>
        <v/>
      </c>
      <c r="N4" s="28" t="str">
        <f>IF(WDC!M3="","",WDC!M3)</f>
        <v/>
      </c>
      <c r="O4" s="28" t="str">
        <f>IF(WDC!N3="","",WDC!N3)</f>
        <v/>
      </c>
      <c r="P4" s="28" t="str">
        <f>IF(WDC!O3="","",WDC!O3)</f>
        <v/>
      </c>
      <c r="Q4" s="28" t="str">
        <f>IF(WDC!P3="","",WDC!P3)</f>
        <v/>
      </c>
      <c r="R4" s="28" t="str">
        <f>IF(WDC!Q3="","",WDC!Q3)</f>
        <v/>
      </c>
      <c r="S4" s="28" t="str">
        <f>IF(WDC!R3="","",WDC!R3)</f>
        <v/>
      </c>
      <c r="T4" s="28" t="str">
        <f>IF(WDC!S3="","",WDC!S3)</f>
        <v/>
      </c>
      <c r="U4" s="28" t="str">
        <f>IF(WDC!T3="","",WDC!T3)</f>
        <v/>
      </c>
      <c r="V4" s="28" t="str">
        <f>IF(WDC!U3="","",WDC!U3)</f>
        <v/>
      </c>
      <c r="W4" s="28" t="str">
        <f>IF(WDC!V3="","",WDC!V3)</f>
        <v/>
      </c>
      <c r="X4" s="28" t="str">
        <f>IF(WDC!W3="","",WDC!W3)</f>
        <v/>
      </c>
      <c r="Y4" s="28" t="str">
        <f>IF(WDC!X3="","",WDC!X3)</f>
        <v/>
      </c>
      <c r="Z4" s="28" t="str">
        <f>IF(WDC!Y3="","",WDC!Y3)</f>
        <v/>
      </c>
      <c r="AA4" s="28" t="str">
        <f>IF(WDC!Z3="","",WDC!Z3)</f>
        <v/>
      </c>
      <c r="AB4" s="28" t="str">
        <f>IF(WDC!AA3="","",WDC!AA3)</f>
        <v/>
      </c>
      <c r="AC4" s="28" t="str">
        <f>IF(WDC!AB3="","",WDC!AB3)</f>
        <v/>
      </c>
      <c r="AD4" s="28" t="str">
        <f>IF(WDC!AC3="","",WDC!AC3)</f>
        <v/>
      </c>
      <c r="AE4" s="2">
        <f>SUM(E4:AD5)</f>
        <v>142</v>
      </c>
    </row>
    <row r="5" ht="15.75" customHeight="1" spans="1:31">
      <c r="A5" s="7"/>
      <c r="B5" s="8"/>
      <c r="C5" s="7"/>
      <c r="D5" s="6">
        <v>11</v>
      </c>
      <c r="E5" s="22" t="str">
        <f>IF(WDC!D6="","",WDC!D6)</f>
        <v>Ret</v>
      </c>
      <c r="F5" s="23">
        <f>IF(WDC!E6="","",WDC!E6)</f>
        <v>12</v>
      </c>
      <c r="G5" s="21">
        <f>IF(WDC!F6="","",WDC!F6)</f>
        <v>10</v>
      </c>
      <c r="H5" s="21">
        <f>IF(WDC!G6="","",WDC!G6)</f>
        <v>5</v>
      </c>
      <c r="I5" s="18">
        <f>IF(WDC!H6="","",WDC!H6)</f>
        <v>15</v>
      </c>
      <c r="J5" s="28" t="str">
        <f>IF(WDC!I6="","",WDC!I6)</f>
        <v>Ret</v>
      </c>
      <c r="K5" s="28" t="str">
        <f>IF(WDC!J6="","",WDC!J6)</f>
        <v/>
      </c>
      <c r="L5" s="28" t="str">
        <f>IF(WDC!K6="","",WDC!K6)</f>
        <v/>
      </c>
      <c r="M5" s="28" t="str">
        <f>IF(WDC!L6="","",WDC!L6)</f>
        <v/>
      </c>
      <c r="N5" s="28" t="str">
        <f>IF(WDC!M6="","",WDC!M6)</f>
        <v/>
      </c>
      <c r="O5" s="28" t="str">
        <f>IF(WDC!N6="","",WDC!N6)</f>
        <v/>
      </c>
      <c r="P5" s="28" t="str">
        <f>IF(WDC!O6="","",WDC!O6)</f>
        <v/>
      </c>
      <c r="Q5" s="28" t="str">
        <f>IF(WDC!P6="","",WDC!P6)</f>
        <v/>
      </c>
      <c r="R5" s="28" t="str">
        <f>IF(WDC!Q6="","",WDC!Q6)</f>
        <v/>
      </c>
      <c r="S5" s="28" t="str">
        <f>IF(WDC!R6="","",WDC!R6)</f>
        <v/>
      </c>
      <c r="T5" s="28" t="str">
        <f>IF(WDC!S6="","",WDC!S6)</f>
        <v/>
      </c>
      <c r="U5" s="28" t="str">
        <f>IF(WDC!T6="","",WDC!T6)</f>
        <v/>
      </c>
      <c r="V5" s="28" t="str">
        <f>IF(WDC!U6="","",WDC!U6)</f>
        <v/>
      </c>
      <c r="W5" s="28" t="str">
        <f>IF(WDC!V6="","",WDC!V6)</f>
        <v/>
      </c>
      <c r="X5" s="28" t="str">
        <f>IF(WDC!W6="","",WDC!W6)</f>
        <v/>
      </c>
      <c r="Y5" s="28" t="str">
        <f>IF(WDC!X6="","",WDC!X6)</f>
        <v/>
      </c>
      <c r="Z5" s="28" t="str">
        <f>IF(WDC!Y6="","",WDC!Y6)</f>
        <v/>
      </c>
      <c r="AA5" s="28" t="str">
        <f>IF(WDC!Z6="","",WDC!Z6)</f>
        <v/>
      </c>
      <c r="AB5" s="28" t="str">
        <f>IF(WDC!AA6="","",WDC!AA6)</f>
        <v/>
      </c>
      <c r="AC5" s="28" t="str">
        <f>IF(WDC!AB6="","",WDC!AB6)</f>
        <v/>
      </c>
      <c r="AD5" s="28" t="str">
        <f>IF(WDC!AC6="","",WDC!AC6)</f>
        <v/>
      </c>
      <c r="AE5" s="7"/>
    </row>
    <row r="6" ht="15.75" customHeight="1" spans="1:31">
      <c r="A6" s="2">
        <f>RANK(AE6,$AE$2:$AE$25,0)</f>
        <v>3</v>
      </c>
      <c r="B6" s="5"/>
      <c r="C6" s="6" t="s">
        <v>648</v>
      </c>
      <c r="D6" s="6">
        <v>44</v>
      </c>
      <c r="E6" s="17" t="str">
        <f>IF(WDC!D7="","",WDC!D7)</f>
        <v>Ret</v>
      </c>
      <c r="F6" s="23">
        <f>IF(WDC!E7="","",WDC!E7)</f>
        <v>10</v>
      </c>
      <c r="G6" s="18">
        <f>IF(WDC!F7="","",WDC!F7)</f>
        <v>15</v>
      </c>
      <c r="H6" s="21">
        <f>IF(WDC!G7="","",WDC!G7)</f>
        <v>4</v>
      </c>
      <c r="I6" s="21">
        <f>IF(WDC!H7="","",WDC!H7)</f>
        <v>10</v>
      </c>
      <c r="J6" s="33" t="str">
        <f>IF(WDC!I7="","",WDC!I7)</f>
        <v>Ret</v>
      </c>
      <c r="K6" s="28" t="str">
        <f>IF(WDC!J7="","",WDC!J7)</f>
        <v/>
      </c>
      <c r="L6" s="28" t="str">
        <f>IF(WDC!K7="","",WDC!K7)</f>
        <v/>
      </c>
      <c r="M6" s="28" t="str">
        <f>IF(WDC!L7="","",WDC!L7)</f>
        <v/>
      </c>
      <c r="N6" s="28" t="str">
        <f>IF(WDC!M7="","",WDC!M7)</f>
        <v/>
      </c>
      <c r="O6" s="28" t="str">
        <f>IF(WDC!N7="","",WDC!N7)</f>
        <v/>
      </c>
      <c r="P6" s="28" t="str">
        <f>IF(WDC!O7="","",WDC!O7)</f>
        <v/>
      </c>
      <c r="Q6" s="28" t="str">
        <f>IF(WDC!P7="","",WDC!P7)</f>
        <v/>
      </c>
      <c r="R6" s="28" t="str">
        <f>IF(WDC!Q7="","",WDC!Q7)</f>
        <v/>
      </c>
      <c r="S6" s="28" t="str">
        <f>IF(WDC!R7="","",WDC!R7)</f>
        <v/>
      </c>
      <c r="T6" s="28" t="str">
        <f>IF(WDC!S7="","",WDC!S7)</f>
        <v/>
      </c>
      <c r="U6" s="28" t="str">
        <f>IF(WDC!T7="","",WDC!T7)</f>
        <v/>
      </c>
      <c r="V6" s="28" t="str">
        <f>IF(WDC!U7="","",WDC!U7)</f>
        <v/>
      </c>
      <c r="W6" s="28" t="str">
        <f>IF(WDC!V7="","",WDC!V7)</f>
        <v/>
      </c>
      <c r="X6" s="28" t="str">
        <f>IF(WDC!W7="","",WDC!W7)</f>
        <v/>
      </c>
      <c r="Y6" s="28" t="str">
        <f>IF(WDC!X7="","",WDC!X7)</f>
        <v/>
      </c>
      <c r="Z6" s="28" t="str">
        <f>IF(WDC!Y7="","",WDC!Y7)</f>
        <v/>
      </c>
      <c r="AA6" s="28" t="str">
        <f>IF(WDC!Z7="","",WDC!Z7)</f>
        <v/>
      </c>
      <c r="AB6" s="28" t="str">
        <f>IF(WDC!AA7="","",WDC!AA7)</f>
        <v/>
      </c>
      <c r="AC6" s="28" t="str">
        <f>IF(WDC!AB7="","",WDC!AB7)</f>
        <v/>
      </c>
      <c r="AD6" s="28" t="str">
        <f>IF(WDC!AC7="","",WDC!AC7)</f>
        <v/>
      </c>
      <c r="AE6" s="2">
        <f>SUM(E6:AD7)</f>
        <v>86</v>
      </c>
    </row>
    <row r="7" ht="15.75" customHeight="1" spans="1:31">
      <c r="A7" s="9"/>
      <c r="B7" s="8"/>
      <c r="C7" s="7"/>
      <c r="D7" s="6">
        <v>63</v>
      </c>
      <c r="E7" s="23">
        <f>IF(WDC!D5="","",WDC!D5)</f>
        <v>8</v>
      </c>
      <c r="F7" s="23">
        <f>IF(WDC!E5="","",WDC!E5)</f>
        <v>8</v>
      </c>
      <c r="G7" s="23">
        <f>IF(WDC!F5="","",WDC!F5)</f>
        <v>8</v>
      </c>
      <c r="H7" s="23">
        <f>IF(WDC!G5="","",WDC!G5)</f>
        <v>3</v>
      </c>
      <c r="I7" s="23">
        <f>IF(WDC!H5="","",WDC!H5)</f>
        <v>8</v>
      </c>
      <c r="J7" s="23">
        <f>IF(WDC!I5="","",WDC!I5)</f>
        <v>12</v>
      </c>
      <c r="K7" s="23" t="str">
        <f>IF(WDC!J5="","",WDC!J5)</f>
        <v/>
      </c>
      <c r="L7" s="23" t="str">
        <f>IF(WDC!K5="","",WDC!K5)</f>
        <v/>
      </c>
      <c r="M7" s="23" t="str">
        <f>IF(WDC!L5="","",WDC!L5)</f>
        <v/>
      </c>
      <c r="N7" s="23" t="str">
        <f>IF(WDC!M5="","",WDC!M5)</f>
        <v/>
      </c>
      <c r="O7" s="23" t="str">
        <f>IF(WDC!N5="","",WDC!N5)</f>
        <v/>
      </c>
      <c r="P7" s="23" t="str">
        <f>IF(WDC!O5="","",WDC!O5)</f>
        <v/>
      </c>
      <c r="Q7" s="23" t="str">
        <f>IF(WDC!P5="","",WDC!P5)</f>
        <v/>
      </c>
      <c r="R7" s="23" t="str">
        <f>IF(WDC!Q5="","",WDC!Q5)</f>
        <v/>
      </c>
      <c r="S7" s="23" t="str">
        <f>IF(WDC!R5="","",WDC!R5)</f>
        <v/>
      </c>
      <c r="T7" s="23" t="str">
        <f>IF(WDC!S5="","",WDC!S5)</f>
        <v/>
      </c>
      <c r="U7" s="23" t="str">
        <f>IF(WDC!T5="","",WDC!T5)</f>
        <v/>
      </c>
      <c r="V7" s="23" t="str">
        <f>IF(WDC!U5="","",WDC!U5)</f>
        <v/>
      </c>
      <c r="W7" s="23" t="str">
        <f>IF(WDC!V5="","",WDC!V5)</f>
        <v/>
      </c>
      <c r="X7" s="23" t="str">
        <f>IF(WDC!W5="","",WDC!W5)</f>
        <v/>
      </c>
      <c r="Y7" s="23" t="str">
        <f>IF(WDC!X5="","",WDC!X5)</f>
        <v/>
      </c>
      <c r="Z7" s="23" t="str">
        <f>IF(WDC!Y5="","",WDC!Y5)</f>
        <v/>
      </c>
      <c r="AA7" s="23" t="str">
        <f>IF(WDC!Z5="","",WDC!Z5)</f>
        <v/>
      </c>
      <c r="AB7" s="23" t="str">
        <f>IF(WDC!AA5="","",WDC!AA5)</f>
        <v/>
      </c>
      <c r="AC7" s="23" t="str">
        <f>IF(WDC!AB5="","",WDC!AB5)</f>
        <v/>
      </c>
      <c r="AD7" s="23" t="str">
        <f>IF(WDC!AC5="","",WDC!AC5)</f>
        <v/>
      </c>
      <c r="AE7" s="7"/>
    </row>
    <row r="8" ht="15.75" customHeight="1" spans="1:31">
      <c r="A8" s="10">
        <f>RANK(AE8,$AE$2:$AE$25,0)</f>
        <v>4</v>
      </c>
      <c r="B8" s="5"/>
      <c r="C8" s="11" t="s">
        <v>649</v>
      </c>
      <c r="D8" s="6">
        <v>14</v>
      </c>
      <c r="E8" s="18">
        <f>IF(WDC!D8="","",WDC!D8)</f>
        <v>15</v>
      </c>
      <c r="F8" s="23">
        <f>IF(WDC!E8="","",WDC!E8)</f>
        <v>2</v>
      </c>
      <c r="G8" s="21">
        <f>IF(WDC!F8="","",WDC!F8)</f>
        <v>2</v>
      </c>
      <c r="H8" s="24">
        <f>IF(WDC!G8="","",WDC!G8)</f>
        <v>0</v>
      </c>
      <c r="I8" s="21">
        <f>IF(WDC!H8="","",WDC!H8)</f>
        <v>6</v>
      </c>
      <c r="J8" s="28">
        <f>IF(WDC!I8="","",WDC!I8)</f>
        <v>8</v>
      </c>
      <c r="K8" s="28" t="str">
        <f>IF(WDC!J8="","",WDC!J8)</f>
        <v/>
      </c>
      <c r="L8" s="28" t="str">
        <f>IF(WDC!K8="","",WDC!K8)</f>
        <v/>
      </c>
      <c r="M8" s="28" t="str">
        <f>IF(WDC!L8="","",WDC!L8)</f>
        <v/>
      </c>
      <c r="N8" s="28" t="str">
        <f>IF(WDC!M8="","",WDC!M8)</f>
        <v/>
      </c>
      <c r="O8" s="28" t="str">
        <f>IF(WDC!N8="","",WDC!N8)</f>
        <v/>
      </c>
      <c r="P8" s="28" t="str">
        <f>IF(WDC!O8="","",WDC!O8)</f>
        <v/>
      </c>
      <c r="Q8" s="28" t="str">
        <f>IF(WDC!P8="","",WDC!P8)</f>
        <v/>
      </c>
      <c r="R8" s="28" t="str">
        <f>IF(WDC!Q8="","",WDC!Q8)</f>
        <v/>
      </c>
      <c r="S8" s="28" t="str">
        <f>IF(WDC!R8="","",WDC!R8)</f>
        <v/>
      </c>
      <c r="T8" s="28" t="str">
        <f>IF(WDC!S8="","",WDC!S8)</f>
        <v/>
      </c>
      <c r="U8" s="28" t="str">
        <f>IF(WDC!T8="","",WDC!T8)</f>
        <v/>
      </c>
      <c r="V8" s="28" t="str">
        <f>IF(WDC!U8="","",WDC!U8)</f>
        <v/>
      </c>
      <c r="W8" s="28" t="str">
        <f>IF(WDC!V8="","",WDC!V8)</f>
        <v/>
      </c>
      <c r="X8" s="28" t="str">
        <f>IF(WDC!W8="","",WDC!W8)</f>
        <v/>
      </c>
      <c r="Y8" s="28" t="str">
        <f>IF(WDC!X8="","",WDC!X8)</f>
        <v/>
      </c>
      <c r="Z8" s="28" t="str">
        <f>IF(WDC!Y8="","",WDC!Y8)</f>
        <v/>
      </c>
      <c r="AA8" s="28" t="str">
        <f>IF(WDC!Z8="","",WDC!Z8)</f>
        <v/>
      </c>
      <c r="AB8" s="28" t="str">
        <f>IF(WDC!AA8="","",WDC!AA8)</f>
        <v/>
      </c>
      <c r="AC8" s="28" t="str">
        <f>IF(WDC!AB8="","",WDC!AB8)</f>
        <v/>
      </c>
      <c r="AD8" s="28" t="str">
        <f>IF(WDC!AC8="","",WDC!AC8)</f>
        <v/>
      </c>
      <c r="AE8" s="10">
        <f>SUM(E8:AD9)</f>
        <v>42</v>
      </c>
    </row>
    <row r="9" ht="15.75" customHeight="1" spans="1:31">
      <c r="A9" s="8"/>
      <c r="B9" s="8"/>
      <c r="C9" s="8"/>
      <c r="D9" s="6">
        <v>31</v>
      </c>
      <c r="E9" s="25">
        <f>IF(WDC!D12="","",WDC!D12)</f>
        <v>0</v>
      </c>
      <c r="F9" s="23">
        <f>IF(WDC!E12="","",WDC!E12)</f>
        <v>1</v>
      </c>
      <c r="G9" s="24">
        <f>IF(WDC!F12="","",WDC!F12)</f>
        <v>0</v>
      </c>
      <c r="H9" s="24">
        <f>IF(WDC!G12="","",WDC!G12)</f>
        <v>0</v>
      </c>
      <c r="I9" s="21">
        <f>IF(WDC!H12="","",WDC!H12)</f>
        <v>4</v>
      </c>
      <c r="J9" s="28">
        <f>IF(WDC!I12="","",WDC!I12)</f>
        <v>4</v>
      </c>
      <c r="K9" s="28" t="str">
        <f>IF(WDC!J12="","",WDC!J12)</f>
        <v/>
      </c>
      <c r="L9" s="28" t="str">
        <f>IF(WDC!K12="","",WDC!K12)</f>
        <v/>
      </c>
      <c r="M9" s="28" t="str">
        <f>IF(WDC!L12="","",WDC!L12)</f>
        <v/>
      </c>
      <c r="N9" s="28" t="str">
        <f>IF(WDC!M12="","",WDC!M12)</f>
        <v/>
      </c>
      <c r="O9" s="28" t="str">
        <f>IF(WDC!N12="","",WDC!N12)</f>
        <v/>
      </c>
      <c r="P9" s="28" t="str">
        <f>IF(WDC!O12="","",WDC!O12)</f>
        <v/>
      </c>
      <c r="Q9" s="28" t="str">
        <f>IF(WDC!P12="","",WDC!P12)</f>
        <v/>
      </c>
      <c r="R9" s="28" t="str">
        <f>IF(WDC!Q12="","",WDC!Q12)</f>
        <v/>
      </c>
      <c r="S9" s="28" t="str">
        <f>IF(WDC!R12="","",WDC!R12)</f>
        <v/>
      </c>
      <c r="T9" s="28" t="str">
        <f>IF(WDC!S12="","",WDC!S12)</f>
        <v/>
      </c>
      <c r="U9" s="28" t="str">
        <f>IF(WDC!T12="","",WDC!T12)</f>
        <v/>
      </c>
      <c r="V9" s="28" t="str">
        <f>IF(WDC!U12="","",WDC!U12)</f>
        <v/>
      </c>
      <c r="W9" s="28" t="str">
        <f>IF(WDC!V12="","",WDC!V12)</f>
        <v/>
      </c>
      <c r="X9" s="28" t="str">
        <f>IF(WDC!W12="","",WDC!W12)</f>
        <v/>
      </c>
      <c r="Y9" s="28" t="str">
        <f>IF(WDC!X12="","",WDC!X12)</f>
        <v/>
      </c>
      <c r="Z9" s="28" t="str">
        <f>IF(WDC!Y12="","",WDC!Y12)</f>
        <v/>
      </c>
      <c r="AA9" s="28" t="str">
        <f>IF(WDC!Z12="","",WDC!Z12)</f>
        <v/>
      </c>
      <c r="AB9" s="28" t="str">
        <f>IF(WDC!AA12="","",WDC!AA12)</f>
        <v/>
      </c>
      <c r="AC9" s="28" t="str">
        <f>IF(WDC!AB12="","",WDC!AB12)</f>
        <v/>
      </c>
      <c r="AD9" s="28" t="str">
        <f>IF(WDC!AC12="","",WDC!AC12)</f>
        <v/>
      </c>
      <c r="AE9" s="8"/>
    </row>
    <row r="10" ht="15.75" customHeight="1" spans="1:31">
      <c r="A10" s="10">
        <f>RANK(AE10,$AE$2:$AE$25,0)</f>
        <v>4</v>
      </c>
      <c r="B10" s="5"/>
      <c r="C10" s="11" t="s">
        <v>650</v>
      </c>
      <c r="D10" s="6">
        <v>10</v>
      </c>
      <c r="E10" s="23">
        <f>IF(WDC!D9="","",WDC!D9)</f>
        <v>12</v>
      </c>
      <c r="F10" s="23">
        <f>IF(WDC!E9="","",WDC!E9)</f>
        <v>6</v>
      </c>
      <c r="G10" s="17" t="str">
        <f>IF(WDC!F9="","",WDC!F9)</f>
        <v>Ret</v>
      </c>
      <c r="H10" s="21">
        <f>IF(WDC!G9="","",WDC!G9)</f>
        <v>2</v>
      </c>
      <c r="I10" s="24">
        <f>IF(WDC!H9="","",WDC!H9)</f>
        <v>0</v>
      </c>
      <c r="J10" s="28">
        <f>IF(WDC!I9="","",WDC!I9)</f>
        <v>10</v>
      </c>
      <c r="K10" s="28" t="str">
        <f>IF(WDC!J9="","",WDC!J9)</f>
        <v/>
      </c>
      <c r="L10" s="28" t="str">
        <f>IF(WDC!K9="","",WDC!K9)</f>
        <v/>
      </c>
      <c r="M10" s="28" t="str">
        <f>IF(WDC!L9="","",WDC!L9)</f>
        <v/>
      </c>
      <c r="N10" s="28" t="str">
        <f>IF(WDC!M9="","",WDC!M9)</f>
        <v/>
      </c>
      <c r="O10" s="28" t="str">
        <f>IF(WDC!N9="","",WDC!N9)</f>
        <v/>
      </c>
      <c r="P10" s="28" t="str">
        <f>IF(WDC!O9="","",WDC!O9)</f>
        <v/>
      </c>
      <c r="Q10" s="28" t="str">
        <f>IF(WDC!P9="","",WDC!P9)</f>
        <v/>
      </c>
      <c r="R10" s="28" t="str">
        <f>IF(WDC!Q9="","",WDC!Q9)</f>
        <v/>
      </c>
      <c r="S10" s="28" t="str">
        <f>IF(WDC!R9="","",WDC!R9)</f>
        <v/>
      </c>
      <c r="T10" s="28" t="str">
        <f>IF(WDC!S9="","",WDC!S9)</f>
        <v/>
      </c>
      <c r="U10" s="28" t="str">
        <f>IF(WDC!T9="","",WDC!T9)</f>
        <v/>
      </c>
      <c r="V10" s="28" t="str">
        <f>IF(WDC!U9="","",WDC!U9)</f>
        <v/>
      </c>
      <c r="W10" s="28" t="str">
        <f>IF(WDC!V9="","",WDC!V9)</f>
        <v/>
      </c>
      <c r="X10" s="28" t="str">
        <f>IF(WDC!W9="","",WDC!W9)</f>
        <v/>
      </c>
      <c r="Y10" s="28" t="str">
        <f>IF(WDC!X9="","",WDC!X9)</f>
        <v/>
      </c>
      <c r="Z10" s="28" t="str">
        <f>IF(WDC!Y9="","",WDC!Y9)</f>
        <v/>
      </c>
      <c r="AA10" s="28" t="str">
        <f>IF(WDC!Z9="","",WDC!Z9)</f>
        <v/>
      </c>
      <c r="AB10" s="28" t="str">
        <f>IF(WDC!AA9="","",WDC!AA9)</f>
        <v/>
      </c>
      <c r="AC10" s="28" t="str">
        <f>IF(WDC!AB9="","",WDC!AB9)</f>
        <v/>
      </c>
      <c r="AD10" s="28" t="str">
        <f>IF(WDC!AC9="","",WDC!AC9)</f>
        <v/>
      </c>
      <c r="AE10" s="10">
        <f>SUM(E10:AD11)</f>
        <v>42</v>
      </c>
    </row>
    <row r="11" ht="15.75" customHeight="1" spans="1:31">
      <c r="A11" s="8"/>
      <c r="B11" s="8"/>
      <c r="C11" s="8"/>
      <c r="D11" s="6">
        <v>22</v>
      </c>
      <c r="E11" s="23">
        <f>IF(WDC!D10="","",WDC!D10)</f>
        <v>1</v>
      </c>
      <c r="F11" s="17" t="str">
        <f>IF(WDC!E10="","",WDC!E10)</f>
        <v>Ret</v>
      </c>
      <c r="G11" s="21">
        <f>IF(WDC!F10="","",WDC!F10)</f>
        <v>4</v>
      </c>
      <c r="H11" s="21">
        <f>IF(WDC!G10="","",WDC!G10)</f>
        <v>1</v>
      </c>
      <c r="I11" s="24">
        <f>IF(WDC!H10="","",WDC!H10)</f>
        <v>0</v>
      </c>
      <c r="J11" s="28">
        <f>IF(WDC!I10="","",WDC!I10)</f>
        <v>6</v>
      </c>
      <c r="K11" s="28" t="str">
        <f>IF(WDC!J10="","",WDC!J10)</f>
        <v/>
      </c>
      <c r="L11" s="28" t="str">
        <f>IF(WDC!K10="","",WDC!K10)</f>
        <v/>
      </c>
      <c r="M11" s="28" t="str">
        <f>IF(WDC!L10="","",WDC!L10)</f>
        <v/>
      </c>
      <c r="N11" s="28" t="str">
        <f>IF(WDC!M10="","",WDC!M10)</f>
        <v/>
      </c>
      <c r="O11" s="28" t="str">
        <f>IF(WDC!N10="","",WDC!N10)</f>
        <v/>
      </c>
      <c r="P11" s="28" t="str">
        <f>IF(WDC!O10="","",WDC!O10)</f>
        <v/>
      </c>
      <c r="Q11" s="28" t="str">
        <f>IF(WDC!P10="","",WDC!P10)</f>
        <v/>
      </c>
      <c r="R11" s="28" t="str">
        <f>IF(WDC!Q10="","",WDC!Q10)</f>
        <v/>
      </c>
      <c r="S11" s="28" t="str">
        <f>IF(WDC!R10="","",WDC!R10)</f>
        <v/>
      </c>
      <c r="T11" s="28" t="str">
        <f>IF(WDC!S10="","",WDC!S10)</f>
        <v/>
      </c>
      <c r="U11" s="28" t="str">
        <f>IF(WDC!T10="","",WDC!T10)</f>
        <v/>
      </c>
      <c r="V11" s="28" t="str">
        <f>IF(WDC!U10="","",WDC!U10)</f>
        <v/>
      </c>
      <c r="W11" s="28" t="str">
        <f>IF(WDC!V10="","",WDC!V10)</f>
        <v/>
      </c>
      <c r="X11" s="28" t="str">
        <f>IF(WDC!W10="","",WDC!W10)</f>
        <v/>
      </c>
      <c r="Y11" s="28" t="str">
        <f>IF(WDC!X10="","",WDC!X10)</f>
        <v/>
      </c>
      <c r="Z11" s="28" t="str">
        <f>IF(WDC!Y10="","",WDC!Y10)</f>
        <v/>
      </c>
      <c r="AA11" s="28" t="str">
        <f>IF(WDC!Z10="","",WDC!Z10)</f>
        <v/>
      </c>
      <c r="AB11" s="28" t="str">
        <f>IF(WDC!AA10="","",WDC!AA10)</f>
        <v/>
      </c>
      <c r="AC11" s="28" t="str">
        <f>IF(WDC!AB10="","",WDC!AB10)</f>
        <v/>
      </c>
      <c r="AD11" s="28" t="str">
        <f>IF(WDC!AC10="","",WDC!AC10)</f>
        <v/>
      </c>
      <c r="AE11" s="8"/>
    </row>
    <row r="12" ht="15.75" customHeight="1" spans="1:31">
      <c r="A12" s="2">
        <f>RANK(AE12,$AE$2:$AE$25,0)</f>
        <v>6</v>
      </c>
      <c r="B12" s="5"/>
      <c r="C12" s="6" t="s">
        <v>651</v>
      </c>
      <c r="D12" s="6">
        <v>5</v>
      </c>
      <c r="E12" s="26" t="str">
        <f>IF(WDC!D14="","",WDC!D14)</f>
        <v/>
      </c>
      <c r="F12" s="23">
        <f>IF(WDC!E14="","",WDC!E14)</f>
        <v>4</v>
      </c>
      <c r="G12" s="17" t="str">
        <f>IF(WDC!F14="","",WDC!F14)</f>
        <v>Ret</v>
      </c>
      <c r="H12" s="24">
        <f>IF(WDC!G14="","",WDC!G14)</f>
        <v>0</v>
      </c>
      <c r="I12" s="21">
        <f>IF(WDC!H14="","",WDC!H14)</f>
        <v>2</v>
      </c>
      <c r="J12" s="28">
        <f>IF(WDC!I14="","",WDC!I14)</f>
        <v>2</v>
      </c>
      <c r="K12" s="28" t="str">
        <f>IF(WDC!J14="","",WDC!J14)</f>
        <v/>
      </c>
      <c r="L12" s="28" t="str">
        <f>IF(WDC!K14="","",WDC!K14)</f>
        <v/>
      </c>
      <c r="M12" s="28" t="str">
        <f>IF(WDC!L14="","",WDC!L14)</f>
        <v/>
      </c>
      <c r="N12" s="28" t="str">
        <f>IF(WDC!M14="","",WDC!M14)</f>
        <v/>
      </c>
      <c r="O12" s="28" t="str">
        <f>IF(WDC!N14="","",WDC!N14)</f>
        <v/>
      </c>
      <c r="P12" s="28" t="str">
        <f>IF(WDC!O14="","",WDC!O14)</f>
        <v/>
      </c>
      <c r="Q12" s="28" t="str">
        <f>IF(WDC!P14="","",WDC!P14)</f>
        <v/>
      </c>
      <c r="R12" s="28" t="str">
        <f>IF(WDC!Q14="","",WDC!Q14)</f>
        <v/>
      </c>
      <c r="S12" s="28" t="str">
        <f>IF(WDC!R14="","",WDC!R14)</f>
        <v/>
      </c>
      <c r="T12" s="28" t="str">
        <f>IF(WDC!S14="","",WDC!S14)</f>
        <v/>
      </c>
      <c r="U12" s="28" t="str">
        <f>IF(WDC!T14="","",WDC!T14)</f>
        <v/>
      </c>
      <c r="V12" s="28" t="str">
        <f>IF(WDC!U14="","",WDC!U14)</f>
        <v/>
      </c>
      <c r="W12" s="28" t="str">
        <f>IF(WDC!V14="","",WDC!V14)</f>
        <v/>
      </c>
      <c r="X12" s="28" t="str">
        <f>IF(WDC!W14="","",WDC!W14)</f>
        <v/>
      </c>
      <c r="Y12" s="28" t="str">
        <f>IF(WDC!X14="","",WDC!X14)</f>
        <v/>
      </c>
      <c r="Z12" s="28" t="str">
        <f>IF(WDC!Y14="","",WDC!Y14)</f>
        <v/>
      </c>
      <c r="AA12" s="28" t="str">
        <f>IF(WDC!Z14="","",WDC!Z14)</f>
        <v/>
      </c>
      <c r="AB12" s="28" t="str">
        <f>IF(WDC!AA14="","",WDC!AA14)</f>
        <v/>
      </c>
      <c r="AC12" s="28" t="str">
        <f>IF(WDC!AB14="","",WDC!AB14)</f>
        <v/>
      </c>
      <c r="AD12" s="28" t="str">
        <f>IF(WDC!AC14="","",WDC!AC14)</f>
        <v/>
      </c>
      <c r="AE12" s="2">
        <f>SUM(E12:AD14)</f>
        <v>26</v>
      </c>
    </row>
    <row r="13" ht="15.75" customHeight="1" spans="1:31">
      <c r="A13" s="7"/>
      <c r="B13" s="12"/>
      <c r="C13" s="7"/>
      <c r="D13" s="6">
        <v>18</v>
      </c>
      <c r="E13" s="23">
        <f>IF(WDC!D13="","",WDC!D13)</f>
        <v>6</v>
      </c>
      <c r="F13" s="25">
        <f>IF(WDC!E13="","",WDC!E13)</f>
        <v>0</v>
      </c>
      <c r="G13" s="17" t="str">
        <f>IF(WDC!F13="","",WDC!F13)</f>
        <v>Ret</v>
      </c>
      <c r="H13" s="24">
        <f>IF(WDC!G13="","",WDC!G13)</f>
        <v>0</v>
      </c>
      <c r="I13" s="21">
        <f>IF(WDC!H13="","",WDC!H13)</f>
        <v>1</v>
      </c>
      <c r="J13" s="28">
        <f>IF(WDC!I13="","",WDC!I13)</f>
        <v>1</v>
      </c>
      <c r="K13" s="28" t="str">
        <f>IF(WDC!J13="","",WDC!J13)</f>
        <v/>
      </c>
      <c r="L13" s="28" t="str">
        <f>IF(WDC!K13="","",WDC!K13)</f>
        <v/>
      </c>
      <c r="M13" s="28" t="str">
        <f>IF(WDC!L13="","",WDC!L13)</f>
        <v/>
      </c>
      <c r="N13" s="28" t="str">
        <f>IF(WDC!M13="","",WDC!M13)</f>
        <v/>
      </c>
      <c r="O13" s="28" t="str">
        <f>IF(WDC!N13="","",WDC!N13)</f>
        <v/>
      </c>
      <c r="P13" s="28" t="str">
        <f>IF(WDC!O13="","",WDC!O13)</f>
        <v/>
      </c>
      <c r="Q13" s="28" t="str">
        <f>IF(WDC!P13="","",WDC!P13)</f>
        <v/>
      </c>
      <c r="R13" s="28" t="str">
        <f>IF(WDC!Q13="","",WDC!Q13)</f>
        <v/>
      </c>
      <c r="S13" s="28" t="str">
        <f>IF(WDC!R13="","",WDC!R13)</f>
        <v/>
      </c>
      <c r="T13" s="28" t="str">
        <f>IF(WDC!S13="","",WDC!S13)</f>
        <v/>
      </c>
      <c r="U13" s="28" t="str">
        <f>IF(WDC!T13="","",WDC!T13)</f>
        <v/>
      </c>
      <c r="V13" s="28" t="str">
        <f>IF(WDC!U13="","",WDC!U13)</f>
        <v/>
      </c>
      <c r="W13" s="28" t="str">
        <f>IF(WDC!V13="","",WDC!V13)</f>
        <v/>
      </c>
      <c r="X13" s="28" t="str">
        <f>IF(WDC!W13="","",WDC!W13)</f>
        <v/>
      </c>
      <c r="Y13" s="28" t="str">
        <f>IF(WDC!X13="","",WDC!X13)</f>
        <v/>
      </c>
      <c r="Z13" s="28" t="str">
        <f>IF(WDC!Y13="","",WDC!Y13)</f>
        <v/>
      </c>
      <c r="AA13" s="28" t="str">
        <f>IF(WDC!Z13="","",WDC!Z13)</f>
        <v/>
      </c>
      <c r="AB13" s="28" t="str">
        <f>IF(WDC!AA13="","",WDC!AA13)</f>
        <v/>
      </c>
      <c r="AC13" s="28" t="str">
        <f>IF(WDC!AB13="","",WDC!AB13)</f>
        <v/>
      </c>
      <c r="AD13" s="28" t="str">
        <f>IF(WDC!AC13="","",WDC!AC13)</f>
        <v/>
      </c>
      <c r="AE13" s="7"/>
    </row>
    <row r="14" ht="15.75" customHeight="1" spans="1:31">
      <c r="A14" s="7"/>
      <c r="B14" s="8"/>
      <c r="C14" s="7"/>
      <c r="D14" s="6">
        <v>27</v>
      </c>
      <c r="E14" s="23">
        <f>IF(WDC!D11="","",WDC!D11)</f>
        <v>10</v>
      </c>
      <c r="F14" s="27" t="str">
        <f>IF(WDC!E11="","",WDC!E11)</f>
        <v/>
      </c>
      <c r="G14" s="28" t="str">
        <f>IF(WDC!F11="","",WDC!F11)</f>
        <v/>
      </c>
      <c r="H14" s="28" t="str">
        <f>IF(WDC!G11="","",WDC!G11)</f>
        <v/>
      </c>
      <c r="I14" s="28" t="str">
        <f>IF(WDC!H11="","",WDC!H11)</f>
        <v/>
      </c>
      <c r="J14" s="28" t="str">
        <f>IF(WDC!I11="","",WDC!I11)</f>
        <v/>
      </c>
      <c r="K14" s="28" t="str">
        <f>IF(WDC!J11="","",WDC!J11)</f>
        <v/>
      </c>
      <c r="L14" s="28" t="str">
        <f>IF(WDC!K11="","",WDC!K11)</f>
        <v/>
      </c>
      <c r="M14" s="28" t="str">
        <f>IF(WDC!L11="","",WDC!L11)</f>
        <v/>
      </c>
      <c r="N14" s="28" t="str">
        <f>IF(WDC!M11="","",WDC!M11)</f>
        <v/>
      </c>
      <c r="O14" s="28" t="str">
        <f>IF(WDC!N11="","",WDC!N11)</f>
        <v/>
      </c>
      <c r="P14" s="28" t="str">
        <f>IF(WDC!O11="","",WDC!O11)</f>
        <v/>
      </c>
      <c r="Q14" s="28" t="str">
        <f>IF(WDC!P11="","",WDC!P11)</f>
        <v/>
      </c>
      <c r="R14" s="28" t="str">
        <f>IF(WDC!Q11="","",WDC!Q11)</f>
        <v/>
      </c>
      <c r="S14" s="28" t="str">
        <f>IF(WDC!R11="","",WDC!R11)</f>
        <v/>
      </c>
      <c r="T14" s="28" t="str">
        <f>IF(WDC!S11="","",WDC!S11)</f>
        <v/>
      </c>
      <c r="U14" s="28" t="str">
        <f>IF(WDC!T11="","",WDC!T11)</f>
        <v/>
      </c>
      <c r="V14" s="28" t="str">
        <f>IF(WDC!U11="","",WDC!U11)</f>
        <v/>
      </c>
      <c r="W14" s="28" t="str">
        <f>IF(WDC!V11="","",WDC!V11)</f>
        <v/>
      </c>
      <c r="X14" s="28" t="str">
        <f>IF(WDC!W11="","",WDC!W11)</f>
        <v/>
      </c>
      <c r="Y14" s="28" t="str">
        <f>IF(WDC!X11="","",WDC!X11)</f>
        <v/>
      </c>
      <c r="Z14" s="28" t="str">
        <f>IF(WDC!Y11="","",WDC!Y11)</f>
        <v/>
      </c>
      <c r="AA14" s="28" t="str">
        <f>IF(WDC!Z11="","",WDC!Z11)</f>
        <v/>
      </c>
      <c r="AB14" s="28" t="str">
        <f>IF(WDC!AA11="","",WDC!AA11)</f>
        <v/>
      </c>
      <c r="AC14" s="28" t="str">
        <f>IF(WDC!AB11="","",WDC!AB11)</f>
        <v/>
      </c>
      <c r="AD14" s="28" t="str">
        <f>IF(WDC!AC11="","",WDC!AC11)</f>
        <v/>
      </c>
      <c r="AE14" s="7"/>
    </row>
    <row r="15" ht="15.75" customHeight="1" spans="1:31">
      <c r="A15" s="10">
        <f>RANK(AE15,$AE$2:$AE$25,0)</f>
        <v>7</v>
      </c>
      <c r="B15" s="5"/>
      <c r="C15" s="11" t="s">
        <v>652</v>
      </c>
      <c r="D15" s="6">
        <v>24</v>
      </c>
      <c r="E15" s="24">
        <f>IF(WDC!D15="","",WDC!D15)</f>
        <v>0</v>
      </c>
      <c r="F15" s="25">
        <f>IF(WDC!E15="","",WDC!E15)</f>
        <v>0</v>
      </c>
      <c r="G15" s="29">
        <f>IF(WDC!F15="","",WDC!F15)</f>
        <v>6</v>
      </c>
      <c r="H15" s="24">
        <f>IF(WDC!G15="","",WDC!G15)</f>
        <v>0</v>
      </c>
      <c r="I15" s="24">
        <f>IF(WDC!H15="","",WDC!H15)</f>
        <v>0</v>
      </c>
      <c r="J15" s="28" t="str">
        <f>IF(WDC!I15="","",WDC!I15)</f>
        <v>Ret</v>
      </c>
      <c r="K15" s="28" t="str">
        <f>IF(WDC!J15="","",WDC!J15)</f>
        <v/>
      </c>
      <c r="L15" s="28" t="str">
        <f>IF(WDC!K15="","",WDC!K15)</f>
        <v/>
      </c>
      <c r="M15" s="28" t="str">
        <f>IF(WDC!L15="","",WDC!L15)</f>
        <v/>
      </c>
      <c r="N15" s="28" t="str">
        <f>IF(WDC!M15="","",WDC!M15)</f>
        <v/>
      </c>
      <c r="O15" s="28" t="str">
        <f>IF(WDC!N15="","",WDC!N15)</f>
        <v/>
      </c>
      <c r="P15" s="28" t="str">
        <f>IF(WDC!O15="","",WDC!O15)</f>
        <v/>
      </c>
      <c r="Q15" s="28" t="str">
        <f>IF(WDC!P15="","",WDC!P15)</f>
        <v/>
      </c>
      <c r="R15" s="28" t="str">
        <f>IF(WDC!Q15="","",WDC!Q15)</f>
        <v/>
      </c>
      <c r="S15" s="28" t="str">
        <f>IF(WDC!R15="","",WDC!R15)</f>
        <v/>
      </c>
      <c r="T15" s="28" t="str">
        <f>IF(WDC!S15="","",WDC!S15)</f>
        <v/>
      </c>
      <c r="U15" s="28" t="str">
        <f>IF(WDC!T15="","",WDC!T15)</f>
        <v/>
      </c>
      <c r="V15" s="28" t="str">
        <f>IF(WDC!U15="","",WDC!U15)</f>
        <v/>
      </c>
      <c r="W15" s="28" t="str">
        <f>IF(WDC!V15="","",WDC!V15)</f>
        <v/>
      </c>
      <c r="X15" s="28" t="str">
        <f>IF(WDC!W15="","",WDC!W15)</f>
        <v/>
      </c>
      <c r="Y15" s="28" t="str">
        <f>IF(WDC!X15="","",WDC!X15)</f>
        <v/>
      </c>
      <c r="Z15" s="28" t="str">
        <f>IF(WDC!Y15="","",WDC!Y15)</f>
        <v/>
      </c>
      <c r="AA15" s="28" t="str">
        <f>IF(WDC!Z15="","",WDC!Z15)</f>
        <v/>
      </c>
      <c r="AB15" s="28" t="str">
        <f>IF(WDC!AA15="","",WDC!AA15)</f>
        <v/>
      </c>
      <c r="AC15" s="28" t="str">
        <f>IF(WDC!AB15="","",WDC!AB15)</f>
        <v/>
      </c>
      <c r="AD15" s="28" t="str">
        <f>IF(WDC!AC15="","",WDC!AC15)</f>
        <v/>
      </c>
      <c r="AE15" s="10">
        <f>SUM(E15:AD16)</f>
        <v>7</v>
      </c>
    </row>
    <row r="16" ht="15.75" customHeight="1" spans="1:31">
      <c r="A16" s="8"/>
      <c r="B16" s="8"/>
      <c r="C16" s="8"/>
      <c r="D16" s="6">
        <v>77</v>
      </c>
      <c r="E16" s="24">
        <f>IF(WDC!D18="","",WDC!D18)</f>
        <v>0</v>
      </c>
      <c r="F16" s="25">
        <f>IF(WDC!E18="","",WDC!E18)</f>
        <v>0</v>
      </c>
      <c r="G16" s="21">
        <f>IF(WDC!F18="","",WDC!F18)</f>
        <v>1</v>
      </c>
      <c r="H16" s="24">
        <f>IF(WDC!G18="","",WDC!G18)</f>
        <v>0</v>
      </c>
      <c r="I16" s="24">
        <f>IF(WDC!H18="","",WDC!H18)</f>
        <v>0</v>
      </c>
      <c r="J16" s="28">
        <f>IF(WDC!I18="","",WDC!I18)</f>
        <v>0</v>
      </c>
      <c r="K16" s="28" t="str">
        <f>IF(WDC!J18="","",WDC!J18)</f>
        <v/>
      </c>
      <c r="L16" s="28" t="str">
        <f>IF(WDC!K18="","",WDC!K18)</f>
        <v/>
      </c>
      <c r="M16" s="28" t="str">
        <f>IF(WDC!L18="","",WDC!L18)</f>
        <v/>
      </c>
      <c r="N16" s="28" t="str">
        <f>IF(WDC!M18="","",WDC!M18)</f>
        <v/>
      </c>
      <c r="O16" s="28" t="str">
        <f>IF(WDC!N18="","",WDC!N18)</f>
        <v/>
      </c>
      <c r="P16" s="28" t="str">
        <f>IF(WDC!O18="","",WDC!O18)</f>
        <v/>
      </c>
      <c r="Q16" s="28" t="str">
        <f>IF(WDC!P18="","",WDC!P18)</f>
        <v/>
      </c>
      <c r="R16" s="28" t="str">
        <f>IF(WDC!Q18="","",WDC!Q18)</f>
        <v/>
      </c>
      <c r="S16" s="28" t="str">
        <f>IF(WDC!R18="","",WDC!R18)</f>
        <v/>
      </c>
      <c r="T16" s="28" t="str">
        <f>IF(WDC!S18="","",WDC!S18)</f>
        <v/>
      </c>
      <c r="U16" s="28" t="str">
        <f>IF(WDC!T18="","",WDC!T18)</f>
        <v/>
      </c>
      <c r="V16" s="28" t="str">
        <f>IF(WDC!U18="","",WDC!U18)</f>
        <v/>
      </c>
      <c r="W16" s="28" t="str">
        <f>IF(WDC!V18="","",WDC!V18)</f>
        <v/>
      </c>
      <c r="X16" s="28" t="str">
        <f>IF(WDC!W18="","",WDC!W18)</f>
        <v/>
      </c>
      <c r="Y16" s="28" t="str">
        <f>IF(WDC!X18="","",WDC!X18)</f>
        <v/>
      </c>
      <c r="Z16" s="28" t="str">
        <f>IF(WDC!Y18="","",WDC!Y18)</f>
        <v/>
      </c>
      <c r="AA16" s="28" t="str">
        <f>IF(WDC!Z18="","",WDC!Z18)</f>
        <v/>
      </c>
      <c r="AB16" s="28" t="str">
        <f>IF(WDC!AA18="","",WDC!AA18)</f>
        <v/>
      </c>
      <c r="AC16" s="28" t="str">
        <f>IF(WDC!AB18="","",WDC!AB18)</f>
        <v/>
      </c>
      <c r="AD16" s="28" t="str">
        <f>IF(WDC!AC18="","",WDC!AC18)</f>
        <v/>
      </c>
      <c r="AE16" s="8"/>
    </row>
    <row r="17" ht="15.75" customHeight="1" spans="1:31">
      <c r="A17" s="10">
        <f>RANK(AE17,$AE$2:$AE$25,0)</f>
        <v>8</v>
      </c>
      <c r="B17" s="5"/>
      <c r="C17" s="11" t="s">
        <v>653</v>
      </c>
      <c r="D17" s="6">
        <v>3</v>
      </c>
      <c r="E17" s="25">
        <f>IF(WDC!D19="","",WDC!D19)</f>
        <v>0</v>
      </c>
      <c r="F17" s="25">
        <f>IF(WDC!E19="","",WDC!E19)</f>
        <v>0</v>
      </c>
      <c r="G17" s="17" t="str">
        <f>IF(WDC!F19="","",WDC!F19)</f>
        <v>Ret</v>
      </c>
      <c r="H17" s="28" t="str">
        <f>IF(WDC!G19="","",WDC!G19)</f>
        <v/>
      </c>
      <c r="I17" s="28" t="str">
        <f>IF(WDC!H19="","",WDC!H19)</f>
        <v/>
      </c>
      <c r="J17" s="28" t="str">
        <f>IF(WDC!I19="","",WDC!I19)</f>
        <v/>
      </c>
      <c r="K17" s="28" t="str">
        <f>IF(WDC!J19="","",WDC!J19)</f>
        <v/>
      </c>
      <c r="L17" s="28" t="str">
        <f>IF(WDC!K19="","",WDC!K19)</f>
        <v/>
      </c>
      <c r="M17" s="28" t="str">
        <f>IF(WDC!L19="","",WDC!L19)</f>
        <v/>
      </c>
      <c r="N17" s="28" t="str">
        <f>IF(WDC!M19="","",WDC!M19)</f>
        <v/>
      </c>
      <c r="O17" s="28" t="str">
        <f>IF(WDC!N19="","",WDC!N19)</f>
        <v/>
      </c>
      <c r="P17" s="28" t="str">
        <f>IF(WDC!O19="","",WDC!O19)</f>
        <v/>
      </c>
      <c r="Q17" s="28" t="str">
        <f>IF(WDC!P19="","",WDC!P19)</f>
        <v/>
      </c>
      <c r="R17" s="28" t="str">
        <f>IF(WDC!Q19="","",WDC!Q19)</f>
        <v/>
      </c>
      <c r="S17" s="28" t="str">
        <f>IF(WDC!R19="","",WDC!R19)</f>
        <v/>
      </c>
      <c r="T17" s="28" t="str">
        <f>IF(WDC!S19="","",WDC!S19)</f>
        <v/>
      </c>
      <c r="U17" s="28" t="str">
        <f>IF(WDC!T19="","",WDC!T19)</f>
        <v/>
      </c>
      <c r="V17" s="28" t="str">
        <f>IF(WDC!U19="","",WDC!U19)</f>
        <v/>
      </c>
      <c r="W17" s="28" t="str">
        <f>IF(WDC!V19="","",WDC!V19)</f>
        <v/>
      </c>
      <c r="X17" s="28" t="str">
        <f>IF(WDC!W19="","",WDC!W19)</f>
        <v/>
      </c>
      <c r="Y17" s="28" t="str">
        <f>IF(WDC!X19="","",WDC!X19)</f>
        <v/>
      </c>
      <c r="Z17" s="28" t="str">
        <f>IF(WDC!Y19="","",WDC!Y19)</f>
        <v/>
      </c>
      <c r="AA17" s="28" t="str">
        <f>IF(WDC!Z19="","",WDC!Z19)</f>
        <v/>
      </c>
      <c r="AB17" s="28" t="str">
        <f>IF(WDC!AA19="","",WDC!AA19)</f>
        <v/>
      </c>
      <c r="AC17" s="28" t="str">
        <f>IF(WDC!AB19="","",WDC!AB19)</f>
        <v/>
      </c>
      <c r="AD17" s="28" t="str">
        <f>IF(WDC!AC19="","",WDC!AC19)</f>
        <v/>
      </c>
      <c r="AE17" s="10">
        <f>SUM(E17:AD19)</f>
        <v>4</v>
      </c>
    </row>
    <row r="18" ht="15.75" customHeight="1" spans="1:31">
      <c r="A18" s="12"/>
      <c r="B18" s="12"/>
      <c r="C18" s="12"/>
      <c r="D18" s="6">
        <v>4</v>
      </c>
      <c r="E18" s="23">
        <f>IF(WDC!D16="","",WDC!D16)</f>
        <v>4</v>
      </c>
      <c r="F18" s="25">
        <f>IF(WDC!E16="","",WDC!E16)</f>
        <v>0</v>
      </c>
      <c r="G18" s="24">
        <f>IF(WDC!F16="","",WDC!F16)</f>
        <v>0</v>
      </c>
      <c r="H18" s="24">
        <f>IF(WDC!G16="","",WDC!G16)</f>
        <v>0</v>
      </c>
      <c r="I18" s="24">
        <f>IF(WDC!H16="","",WDC!H16)</f>
        <v>0</v>
      </c>
      <c r="J18" s="28" t="str">
        <f>IF(WDC!I16="","",WDC!I16)</f>
        <v>Ret</v>
      </c>
      <c r="K18" s="28" t="str">
        <f>IF(WDC!J16="","",WDC!J16)</f>
        <v/>
      </c>
      <c r="L18" s="28" t="str">
        <f>IF(WDC!K16="","",WDC!K16)</f>
        <v/>
      </c>
      <c r="M18" s="28" t="str">
        <f>IF(WDC!L16="","",WDC!L16)</f>
        <v/>
      </c>
      <c r="N18" s="28" t="str">
        <f>IF(WDC!M16="","",WDC!M16)</f>
        <v/>
      </c>
      <c r="O18" s="28" t="str">
        <f>IF(WDC!N16="","",WDC!N16)</f>
        <v/>
      </c>
      <c r="P18" s="28" t="str">
        <f>IF(WDC!O16="","",WDC!O16)</f>
        <v/>
      </c>
      <c r="Q18" s="28" t="str">
        <f>IF(WDC!P16="","",WDC!P16)</f>
        <v/>
      </c>
      <c r="R18" s="28" t="str">
        <f>IF(WDC!Q16="","",WDC!Q16)</f>
        <v/>
      </c>
      <c r="S18" s="28" t="str">
        <f>IF(WDC!R16="","",WDC!R16)</f>
        <v/>
      </c>
      <c r="T18" s="28" t="str">
        <f>IF(WDC!S16="","",WDC!S16)</f>
        <v/>
      </c>
      <c r="U18" s="28" t="str">
        <f>IF(WDC!T16="","",WDC!T16)</f>
        <v/>
      </c>
      <c r="V18" s="28" t="str">
        <f>IF(WDC!U16="","",WDC!U16)</f>
        <v/>
      </c>
      <c r="W18" s="28" t="str">
        <f>IF(WDC!V16="","",WDC!V16)</f>
        <v/>
      </c>
      <c r="X18" s="28" t="str">
        <f>IF(WDC!W16="","",WDC!W16)</f>
        <v/>
      </c>
      <c r="Y18" s="28" t="str">
        <f>IF(WDC!X16="","",WDC!X16)</f>
        <v/>
      </c>
      <c r="Z18" s="28" t="str">
        <f>IF(WDC!Y16="","",WDC!Y16)</f>
        <v/>
      </c>
      <c r="AA18" s="28" t="str">
        <f>IF(WDC!Z16="","",WDC!Z16)</f>
        <v/>
      </c>
      <c r="AB18" s="28" t="str">
        <f>IF(WDC!AA16="","",WDC!AA16)</f>
        <v/>
      </c>
      <c r="AC18" s="28" t="str">
        <f>IF(WDC!AB16="","",WDC!AB16)</f>
        <v/>
      </c>
      <c r="AD18" s="28" t="str">
        <f>IF(WDC!AC16="","",WDC!AC16)</f>
        <v/>
      </c>
      <c r="AE18" s="12"/>
    </row>
    <row r="19" ht="15.75" customHeight="1" spans="1:31">
      <c r="A19" s="8"/>
      <c r="B19" s="12"/>
      <c r="C19" s="8"/>
      <c r="D19" s="6">
        <v>81</v>
      </c>
      <c r="E19" s="30" t="str">
        <f>IF(WDC!D23="","",WDC!D23)</f>
        <v/>
      </c>
      <c r="F19" s="30" t="str">
        <f>IF(WDC!E23="","",WDC!E23)</f>
        <v/>
      </c>
      <c r="G19" s="30" t="str">
        <f>IF(WDC!F23="","",WDC!F23)</f>
        <v/>
      </c>
      <c r="H19" s="24">
        <f>IF(WDC!G23="","",WDC!G23)</f>
        <v>0</v>
      </c>
      <c r="I19" s="24">
        <f>IF(WDC!H23="","",WDC!H23)</f>
        <v>0</v>
      </c>
      <c r="J19" s="30">
        <f>IF(WDC!I23="","",WDC!I23)</f>
        <v>0</v>
      </c>
      <c r="K19" s="30" t="str">
        <f>IF(WDC!J23="","",WDC!J23)</f>
        <v/>
      </c>
      <c r="L19" s="30" t="str">
        <f>IF(WDC!K23="","",WDC!K23)</f>
        <v/>
      </c>
      <c r="M19" s="30" t="str">
        <f>IF(WDC!L23="","",WDC!L23)</f>
        <v/>
      </c>
      <c r="N19" s="30" t="str">
        <f>IF(WDC!M23="","",WDC!M23)</f>
        <v/>
      </c>
      <c r="O19" s="30" t="str">
        <f>IF(WDC!N23="","",WDC!N23)</f>
        <v/>
      </c>
      <c r="P19" s="30" t="str">
        <f>IF(WDC!O23="","",WDC!O23)</f>
        <v/>
      </c>
      <c r="Q19" s="30" t="str">
        <f>IF(WDC!P23="","",WDC!P23)</f>
        <v/>
      </c>
      <c r="R19" s="30" t="str">
        <f>IF(WDC!Q23="","",WDC!Q23)</f>
        <v/>
      </c>
      <c r="S19" s="30" t="str">
        <f>IF(WDC!R23="","",WDC!R23)</f>
        <v/>
      </c>
      <c r="T19" s="30" t="str">
        <f>IF(WDC!S23="","",WDC!S23)</f>
        <v/>
      </c>
      <c r="U19" s="30" t="str">
        <f>IF(WDC!T23="","",WDC!T23)</f>
        <v/>
      </c>
      <c r="V19" s="30" t="str">
        <f>IF(WDC!U23="","",WDC!U23)</f>
        <v/>
      </c>
      <c r="W19" s="30" t="str">
        <f>IF(WDC!V23="","",WDC!V23)</f>
        <v/>
      </c>
      <c r="X19" s="30" t="str">
        <f>IF(WDC!W23="","",WDC!W23)</f>
        <v/>
      </c>
      <c r="Y19" s="30" t="str">
        <f>IF(WDC!X23="","",WDC!X23)</f>
        <v/>
      </c>
      <c r="Z19" s="30" t="str">
        <f>IF(WDC!Y23="","",WDC!Y23)</f>
        <v/>
      </c>
      <c r="AA19" s="30" t="str">
        <f>IF(WDC!Z23="","",WDC!Z23)</f>
        <v/>
      </c>
      <c r="AB19" s="30" t="str">
        <f>IF(WDC!AA23="","",WDC!AA23)</f>
        <v/>
      </c>
      <c r="AC19" s="30" t="str">
        <f>IF(WDC!AB23="","",WDC!AB23)</f>
        <v/>
      </c>
      <c r="AD19" s="30" t="str">
        <f>IF(WDC!AC23="","",WDC!AC23)</f>
        <v/>
      </c>
      <c r="AE19" s="8"/>
    </row>
    <row r="20" ht="15.75" customHeight="1" spans="1:31">
      <c r="A20" s="2">
        <f>RANK(AE20,$AE$2:$AE$25,0)</f>
        <v>9</v>
      </c>
      <c r="B20" s="5"/>
      <c r="C20" s="6" t="s">
        <v>654</v>
      </c>
      <c r="D20" s="6">
        <v>20</v>
      </c>
      <c r="E20" s="17" t="str">
        <f>IF(WDC!D22="","",WDC!D22)</f>
        <v>Ret</v>
      </c>
      <c r="F20" s="25">
        <f>IF(WDC!E22="","",WDC!E22)</f>
        <v>0</v>
      </c>
      <c r="G20" s="24">
        <f>IF(WDC!F22="","",WDC!F22)</f>
        <v>0</v>
      </c>
      <c r="H20" s="24">
        <f>IF(WDC!G22="","",WDC!G22)</f>
        <v>0</v>
      </c>
      <c r="I20" s="24">
        <f>IF(WDC!H22="","",WDC!H22)</f>
        <v>0</v>
      </c>
      <c r="J20" s="28">
        <f>IF(WDC!I22="","",WDC!I22)</f>
        <v>0</v>
      </c>
      <c r="K20" s="28" t="str">
        <f>IF(WDC!J22="","",WDC!J22)</f>
        <v/>
      </c>
      <c r="L20" s="28" t="str">
        <f>IF(WDC!K22="","",WDC!K22)</f>
        <v/>
      </c>
      <c r="M20" s="28" t="str">
        <f>IF(WDC!L22="","",WDC!L22)</f>
        <v/>
      </c>
      <c r="N20" s="28" t="str">
        <f>IF(WDC!M22="","",WDC!M22)</f>
        <v/>
      </c>
      <c r="O20" s="28" t="str">
        <f>IF(WDC!N22="","",WDC!N22)</f>
        <v/>
      </c>
      <c r="P20" s="28" t="str">
        <f>IF(WDC!O22="","",WDC!O22)</f>
        <v/>
      </c>
      <c r="Q20" s="28" t="str">
        <f>IF(WDC!P22="","",WDC!P22)</f>
        <v/>
      </c>
      <c r="R20" s="28" t="str">
        <f>IF(WDC!Q22="","",WDC!Q22)</f>
        <v/>
      </c>
      <c r="S20" s="28" t="str">
        <f>IF(WDC!R22="","",WDC!R22)</f>
        <v/>
      </c>
      <c r="T20" s="28" t="str">
        <f>IF(WDC!S22="","",WDC!S22)</f>
        <v/>
      </c>
      <c r="U20" s="28" t="str">
        <f>IF(WDC!T22="","",WDC!T22)</f>
        <v/>
      </c>
      <c r="V20" s="28" t="str">
        <f>IF(WDC!U22="","",WDC!U22)</f>
        <v/>
      </c>
      <c r="W20" s="28" t="str">
        <f>IF(WDC!V22="","",WDC!V22)</f>
        <v/>
      </c>
      <c r="X20" s="28" t="str">
        <f>IF(WDC!W22="","",WDC!W22)</f>
        <v/>
      </c>
      <c r="Y20" s="28" t="str">
        <f>IF(WDC!X22="","",WDC!X22)</f>
        <v/>
      </c>
      <c r="Z20" s="28" t="str">
        <f>IF(WDC!Y22="","",WDC!Y22)</f>
        <v/>
      </c>
      <c r="AA20" s="28" t="str">
        <f>IF(WDC!Z22="","",WDC!Z22)</f>
        <v/>
      </c>
      <c r="AB20" s="28" t="str">
        <f>IF(WDC!AA22="","",WDC!AA22)</f>
        <v/>
      </c>
      <c r="AC20" s="28" t="str">
        <f>IF(WDC!AB22="","",WDC!AB22)</f>
        <v/>
      </c>
      <c r="AD20" s="28" t="str">
        <f>IF(WDC!AC22="","",WDC!AC22)</f>
        <v/>
      </c>
      <c r="AE20" s="2">
        <f>SUM(E20:AD21)</f>
        <v>2</v>
      </c>
    </row>
    <row r="21" ht="15.75" customHeight="1" spans="1:31">
      <c r="A21" s="9"/>
      <c r="B21" s="8"/>
      <c r="C21" s="7"/>
      <c r="D21" s="6">
        <v>47</v>
      </c>
      <c r="E21" s="23">
        <f>IF(WDC!D17="","",WDC!D17)</f>
        <v>2</v>
      </c>
      <c r="F21" s="25">
        <f>IF(WDC!E17="","",WDC!E17)</f>
        <v>0</v>
      </c>
      <c r="G21" s="17">
        <f>IF(WDC!F17="","",WDC!F17)</f>
        <v>0</v>
      </c>
      <c r="H21" s="24">
        <f>IF(WDC!G17="","",WDC!G17)</f>
        <v>0</v>
      </c>
      <c r="I21" s="24">
        <f>IF(WDC!H17="","",WDC!H17)</f>
        <v>0</v>
      </c>
      <c r="J21" s="28">
        <f>IF(WDC!I17="","",WDC!I17)</f>
        <v>0</v>
      </c>
      <c r="K21" s="28" t="str">
        <f>IF(WDC!J17="","",WDC!J17)</f>
        <v/>
      </c>
      <c r="L21" s="28" t="str">
        <f>IF(WDC!K17="","",WDC!K17)</f>
        <v/>
      </c>
      <c r="M21" s="28" t="str">
        <f>IF(WDC!L17="","",WDC!L17)</f>
        <v/>
      </c>
      <c r="N21" s="28" t="str">
        <f>IF(WDC!M17="","",WDC!M17)</f>
        <v/>
      </c>
      <c r="O21" s="28" t="str">
        <f>IF(WDC!N17="","",WDC!N17)</f>
        <v/>
      </c>
      <c r="P21" s="28" t="str">
        <f>IF(WDC!O17="","",WDC!O17)</f>
        <v/>
      </c>
      <c r="Q21" s="28" t="str">
        <f>IF(WDC!P17="","",WDC!P17)</f>
        <v/>
      </c>
      <c r="R21" s="28" t="str">
        <f>IF(WDC!Q17="","",WDC!Q17)</f>
        <v/>
      </c>
      <c r="S21" s="28" t="str">
        <f>IF(WDC!R17="","",WDC!R17)</f>
        <v/>
      </c>
      <c r="T21" s="28" t="str">
        <f>IF(WDC!S17="","",WDC!S17)</f>
        <v/>
      </c>
      <c r="U21" s="28" t="str">
        <f>IF(WDC!T17="","",WDC!T17)</f>
        <v/>
      </c>
      <c r="V21" s="28" t="str">
        <f>IF(WDC!U17="","",WDC!U17)</f>
        <v/>
      </c>
      <c r="W21" s="28" t="str">
        <f>IF(WDC!V17="","",WDC!V17)</f>
        <v/>
      </c>
      <c r="X21" s="28" t="str">
        <f>IF(WDC!W17="","",WDC!W17)</f>
        <v/>
      </c>
      <c r="Y21" s="28" t="str">
        <f>IF(WDC!X17="","",WDC!X17)</f>
        <v/>
      </c>
      <c r="Z21" s="28" t="str">
        <f>IF(WDC!Y17="","",WDC!Y17)</f>
        <v/>
      </c>
      <c r="AA21" s="28" t="str">
        <f>IF(WDC!Z17="","",WDC!Z17)</f>
        <v/>
      </c>
      <c r="AB21" s="28" t="str">
        <f>IF(WDC!AA17="","",WDC!AA17)</f>
        <v/>
      </c>
      <c r="AC21" s="28" t="str">
        <f>IF(WDC!AB17="","",WDC!AB17)</f>
        <v/>
      </c>
      <c r="AD21" s="28" t="str">
        <f>IF(WDC!AC17="","",WDC!AC17)</f>
        <v/>
      </c>
      <c r="AE21" s="7"/>
    </row>
    <row r="22" ht="15.75" customHeight="1" spans="1:31">
      <c r="A22" s="2">
        <f>RANK(AE22,$AE$2:$AE$25,0)</f>
        <v>10</v>
      </c>
      <c r="B22" s="5"/>
      <c r="C22" s="6" t="s">
        <v>655</v>
      </c>
      <c r="D22" s="6">
        <v>6</v>
      </c>
      <c r="E22" s="24">
        <f>IF(WDC!D20="","",WDC!D20)</f>
        <v>0</v>
      </c>
      <c r="F22" s="25">
        <f>IF(WDC!E20="","",WDC!E20)</f>
        <v>0</v>
      </c>
      <c r="G22" s="17" t="str">
        <f>IF(WDC!F20="","",WDC!F20)</f>
        <v>Ret</v>
      </c>
      <c r="H22" s="24">
        <f>IF(WDC!G20="","",WDC!G20)</f>
        <v>0</v>
      </c>
      <c r="I22" s="24">
        <f>IF(WDC!H20="","",WDC!H20)</f>
        <v>0</v>
      </c>
      <c r="J22" s="28">
        <f>IF(WDC!I20="","",WDC!I20)</f>
        <v>0</v>
      </c>
      <c r="K22" s="28" t="str">
        <f>IF(WDC!J20="","",WDC!J20)</f>
        <v/>
      </c>
      <c r="L22" s="28" t="str">
        <f>IF(WDC!K20="","",WDC!K20)</f>
        <v/>
      </c>
      <c r="M22" s="28" t="str">
        <f>IF(WDC!L20="","",WDC!L20)</f>
        <v/>
      </c>
      <c r="N22" s="28" t="str">
        <f>IF(WDC!M20="","",WDC!M20)</f>
        <v/>
      </c>
      <c r="O22" s="28" t="str">
        <f>IF(WDC!N20="","",WDC!N20)</f>
        <v/>
      </c>
      <c r="P22" s="28" t="str">
        <f>IF(WDC!O20="","",WDC!O20)</f>
        <v/>
      </c>
      <c r="Q22" s="28" t="str">
        <f>IF(WDC!P20="","",WDC!P20)</f>
        <v/>
      </c>
      <c r="R22" s="28" t="str">
        <f>IF(WDC!Q20="","",WDC!Q20)</f>
        <v/>
      </c>
      <c r="S22" s="28" t="str">
        <f>IF(WDC!R20="","",WDC!R20)</f>
        <v/>
      </c>
      <c r="T22" s="28" t="str">
        <f>IF(WDC!S20="","",WDC!S20)</f>
        <v/>
      </c>
      <c r="U22" s="28" t="str">
        <f>IF(WDC!T20="","",WDC!T20)</f>
        <v/>
      </c>
      <c r="V22" s="28" t="str">
        <f>IF(WDC!U20="","",WDC!U20)</f>
        <v/>
      </c>
      <c r="W22" s="28" t="str">
        <f>IF(WDC!V20="","",WDC!V20)</f>
        <v/>
      </c>
      <c r="X22" s="28" t="str">
        <f>IF(WDC!W20="","",WDC!W20)</f>
        <v/>
      </c>
      <c r="Y22" s="28" t="str">
        <f>IF(WDC!X20="","",WDC!X20)</f>
        <v/>
      </c>
      <c r="Z22" s="28" t="str">
        <f>IF(WDC!Y20="","",WDC!Y20)</f>
        <v/>
      </c>
      <c r="AA22" s="28" t="str">
        <f>IF(WDC!Z20="","",WDC!Z20)</f>
        <v/>
      </c>
      <c r="AB22" s="28" t="str">
        <f>IF(WDC!AA20="","",WDC!AA20)</f>
        <v/>
      </c>
      <c r="AC22" s="28" t="str">
        <f>IF(WDC!AB20="","",WDC!AB20)</f>
        <v/>
      </c>
      <c r="AD22" s="28" t="str">
        <f>IF(WDC!AC20="","",WDC!AC20)</f>
        <v/>
      </c>
      <c r="AE22" s="2">
        <f>SUM(E22:AD23)</f>
        <v>0</v>
      </c>
    </row>
    <row r="23" ht="15.75" customHeight="1" spans="1:31">
      <c r="A23" s="9"/>
      <c r="B23" s="8"/>
      <c r="C23" s="7"/>
      <c r="D23" s="6">
        <v>23</v>
      </c>
      <c r="E23" s="24">
        <f>IF(WDC!D21="","",WDC!D21)</f>
        <v>0</v>
      </c>
      <c r="F23" s="25">
        <f>IF(WDC!E21="","",WDC!E21)</f>
        <v>0</v>
      </c>
      <c r="G23" s="17" t="str">
        <f>IF(WDC!F21="","",WDC!F21)</f>
        <v>Ret</v>
      </c>
      <c r="H23" s="24">
        <f>IF(WDC!G21="","",WDC!G21)</f>
        <v>0</v>
      </c>
      <c r="I23" s="24">
        <f>IF(WDC!H21="","",WDC!H21)</f>
        <v>0</v>
      </c>
      <c r="J23" s="28">
        <f>IF(WDC!I21="","",WDC!I21)</f>
        <v>0</v>
      </c>
      <c r="K23" s="28" t="str">
        <f>IF(WDC!J21="","",WDC!J21)</f>
        <v/>
      </c>
      <c r="L23" s="28" t="str">
        <f>IF(WDC!K21="","",WDC!K21)</f>
        <v/>
      </c>
      <c r="M23" s="28" t="str">
        <f>IF(WDC!L21="","",WDC!L21)</f>
        <v/>
      </c>
      <c r="N23" s="28" t="str">
        <f>IF(WDC!M21="","",WDC!M21)</f>
        <v/>
      </c>
      <c r="O23" s="28" t="str">
        <f>IF(WDC!N21="","",WDC!N21)</f>
        <v/>
      </c>
      <c r="P23" s="28" t="str">
        <f>IF(WDC!O21="","",WDC!O21)</f>
        <v/>
      </c>
      <c r="Q23" s="28" t="str">
        <f>IF(WDC!P21="","",WDC!P21)</f>
        <v/>
      </c>
      <c r="R23" s="28" t="str">
        <f>IF(WDC!Q21="","",WDC!Q21)</f>
        <v/>
      </c>
      <c r="S23" s="28" t="str">
        <f>IF(WDC!R21="","",WDC!R21)</f>
        <v/>
      </c>
      <c r="T23" s="28" t="str">
        <f>IF(WDC!S21="","",WDC!S21)</f>
        <v/>
      </c>
      <c r="U23" s="28" t="str">
        <f>IF(WDC!T21="","",WDC!T21)</f>
        <v/>
      </c>
      <c r="V23" s="28" t="str">
        <f>IF(WDC!U21="","",WDC!U21)</f>
        <v/>
      </c>
      <c r="W23" s="28" t="str">
        <f>IF(WDC!V21="","",WDC!V21)</f>
        <v/>
      </c>
      <c r="X23" s="28" t="str">
        <f>IF(WDC!W21="","",WDC!W21)</f>
        <v/>
      </c>
      <c r="Y23" s="28" t="str">
        <f>IF(WDC!X21="","",WDC!X21)</f>
        <v/>
      </c>
      <c r="Z23" s="28" t="str">
        <f>IF(WDC!Y21="","",WDC!Y21)</f>
        <v/>
      </c>
      <c r="AA23" s="28" t="str">
        <f>IF(WDC!Z21="","",WDC!Z21)</f>
        <v/>
      </c>
      <c r="AB23" s="28" t="str">
        <f>IF(WDC!AA21="","",WDC!AA21)</f>
        <v/>
      </c>
      <c r="AC23" s="28" t="str">
        <f>IF(WDC!AB21="","",WDC!AB21)</f>
        <v/>
      </c>
      <c r="AD23" s="28" t="str">
        <f>IF(WDC!AC21="","",WDC!AC21)</f>
        <v/>
      </c>
      <c r="AE23" s="7"/>
    </row>
    <row r="24" ht="15.75" customHeight="1" spans="1:31">
      <c r="A24" s="2">
        <f>RANK(AE24,$AE$2:$AE$25,0)</f>
        <v>10</v>
      </c>
      <c r="B24" s="5"/>
      <c r="C24" s="6" t="s">
        <v>656</v>
      </c>
      <c r="D24" s="6">
        <v>8</v>
      </c>
      <c r="E24" s="28" t="str">
        <f>IF(WDC!D24="","",WDC!D24)</f>
        <v/>
      </c>
      <c r="F24" s="28" t="str">
        <f>IF(WDC!E24="","",WDC!E24)</f>
        <v/>
      </c>
      <c r="G24" s="28" t="str">
        <f>IF(WDC!F24="","",WDC!F24)</f>
        <v/>
      </c>
      <c r="H24" s="28" t="str">
        <f>IF(WDC!G24="","",WDC!G24)</f>
        <v>DNQ</v>
      </c>
      <c r="I24" s="28" t="str">
        <f>IF(WDC!H24="","",WDC!H24)</f>
        <v>DNQ</v>
      </c>
      <c r="J24" s="28">
        <f>IF(WDC!I24="","",WDC!I24)</f>
        <v>0</v>
      </c>
      <c r="K24" s="28" t="str">
        <f>IF(WDC!J24="","",WDC!J24)</f>
        <v/>
      </c>
      <c r="L24" s="28" t="str">
        <f>IF(WDC!K24="","",WDC!K24)</f>
        <v>DNQ</v>
      </c>
      <c r="M24" s="28" t="str">
        <f>IF(WDC!L24="","",WDC!L24)</f>
        <v>DNQ</v>
      </c>
      <c r="N24" s="28" t="str">
        <f>IF(WDC!M24="","",WDC!M24)</f>
        <v>DNQ</v>
      </c>
      <c r="O24" s="28" t="str">
        <f>IF(WDC!N24="","",WDC!N24)</f>
        <v>DNQ</v>
      </c>
      <c r="P24" s="28" t="str">
        <f>IF(WDC!O24="","",WDC!O24)</f>
        <v>DNQ</v>
      </c>
      <c r="Q24" s="28" t="str">
        <f>IF(WDC!P24="","",WDC!P24)</f>
        <v>DNQ</v>
      </c>
      <c r="R24" s="28" t="str">
        <f>IF(WDC!Q24="","",WDC!Q24)</f>
        <v>DNQ</v>
      </c>
      <c r="S24" s="28" t="str">
        <f>IF(WDC!R24="","",WDC!R24)</f>
        <v/>
      </c>
      <c r="T24" s="28" t="str">
        <f>IF(WDC!S24="","",WDC!S24)</f>
        <v>DNQ</v>
      </c>
      <c r="U24" s="28" t="str">
        <f>IF(WDC!T24="","",WDC!T24)</f>
        <v>DNQ</v>
      </c>
      <c r="V24" s="28" t="str">
        <f>IF(WDC!U24="","",WDC!U24)</f>
        <v/>
      </c>
      <c r="W24" s="28" t="str">
        <f>IF(WDC!V24="","",WDC!V24)</f>
        <v>DNQ</v>
      </c>
      <c r="X24" s="28" t="str">
        <f>IF(WDC!W24="","",WDC!W24)</f>
        <v>DNQ</v>
      </c>
      <c r="Y24" s="28" t="str">
        <f>IF(WDC!X24="","",WDC!X24)</f>
        <v/>
      </c>
      <c r="Z24" s="28" t="str">
        <f>IF(WDC!Y24="","",WDC!Y24)</f>
        <v/>
      </c>
      <c r="AA24" s="28" t="str">
        <f>IF(WDC!Z24="","",WDC!Z24)</f>
        <v/>
      </c>
      <c r="AB24" s="28" t="str">
        <f>IF(WDC!AA24="","",WDC!AA24)</f>
        <v/>
      </c>
      <c r="AC24" s="28" t="str">
        <f>IF(WDC!AB24="","",WDC!AB24)</f>
        <v/>
      </c>
      <c r="AD24" s="28" t="str">
        <f>IF(WDC!AC24="","",WDC!AC24)</f>
        <v>DNQ</v>
      </c>
      <c r="AE24" s="2">
        <f>SUM(E24:AD25)</f>
        <v>0</v>
      </c>
    </row>
    <row r="25" ht="15.75" customHeight="1" spans="1:31">
      <c r="A25" s="9"/>
      <c r="B25" s="13"/>
      <c r="C25" s="9"/>
      <c r="D25" s="6">
        <v>39</v>
      </c>
      <c r="E25" s="30" t="str">
        <f>IF(WDC!D25="","",WDC!D25)</f>
        <v/>
      </c>
      <c r="F25" s="30" t="str">
        <f>IF(WDC!E25="","",WDC!E25)</f>
        <v/>
      </c>
      <c r="G25" s="30" t="str">
        <f>IF(WDC!F25="","",WDC!F25)</f>
        <v/>
      </c>
      <c r="H25" s="30" t="str">
        <f>IF(WDC!G25="","",WDC!G25)</f>
        <v>DNQ</v>
      </c>
      <c r="I25" s="30" t="str">
        <f>IF(WDC!H25="","",WDC!H25)</f>
        <v>DNQ</v>
      </c>
      <c r="J25" s="30">
        <f>IF(WDC!I25="","",WDC!I25)</f>
        <v>0</v>
      </c>
      <c r="K25" s="30" t="str">
        <f>IF(WDC!J25="","",WDC!J25)</f>
        <v/>
      </c>
      <c r="L25" s="30" t="str">
        <f>IF(WDC!K25="","",WDC!K25)</f>
        <v>DNQ</v>
      </c>
      <c r="M25" s="30" t="str">
        <f>IF(WDC!L25="","",WDC!L25)</f>
        <v>DNQ</v>
      </c>
      <c r="N25" s="30" t="str">
        <f>IF(WDC!M25="","",WDC!M25)</f>
        <v>DNQ</v>
      </c>
      <c r="O25" s="30" t="str">
        <f>IF(WDC!N25="","",WDC!N25)</f>
        <v>DNQ</v>
      </c>
      <c r="P25" s="30" t="str">
        <f>IF(WDC!O25="","",WDC!O25)</f>
        <v>DNQ</v>
      </c>
      <c r="Q25" s="30" t="str">
        <f>IF(WDC!P25="","",WDC!P25)</f>
        <v>DNQ</v>
      </c>
      <c r="R25" s="30" t="str">
        <f>IF(WDC!Q25="","",WDC!Q25)</f>
        <v>DNQ</v>
      </c>
      <c r="S25" s="30" t="str">
        <f>IF(WDC!R25="","",WDC!R25)</f>
        <v/>
      </c>
      <c r="T25" s="30" t="str">
        <f>IF(WDC!S25="","",WDC!S25)</f>
        <v>DNQ</v>
      </c>
      <c r="U25" s="30" t="str">
        <f>IF(WDC!T25="","",WDC!T25)</f>
        <v>DNQ</v>
      </c>
      <c r="V25" s="30" t="str">
        <f>IF(WDC!U25="","",WDC!U25)</f>
        <v/>
      </c>
      <c r="W25" s="30" t="str">
        <f>IF(WDC!V25="","",WDC!V25)</f>
        <v>DNQ</v>
      </c>
      <c r="X25" s="30" t="str">
        <f>IF(WDC!W25="","",WDC!W25)</f>
        <v>DNQ</v>
      </c>
      <c r="Y25" s="30" t="str">
        <f>IF(WDC!X25="","",WDC!X25)</f>
        <v/>
      </c>
      <c r="Z25" s="30" t="str">
        <f>IF(WDC!Y25="","",WDC!Y25)</f>
        <v/>
      </c>
      <c r="AA25" s="30" t="str">
        <f>IF(WDC!Z25="","",WDC!Z25)</f>
        <v/>
      </c>
      <c r="AB25" s="30" t="str">
        <f>IF(WDC!AA25="","",WDC!AA25)</f>
        <v/>
      </c>
      <c r="AC25" s="30" t="str">
        <f>IF(WDC!AB25="","",WDC!AB25)</f>
        <v/>
      </c>
      <c r="AD25" s="30" t="str">
        <f>IF(WDC!AC25="","",WDC!AC25)</f>
        <v>DNQ</v>
      </c>
      <c r="AE25" s="34"/>
    </row>
  </sheetData>
  <mergeCells count="48">
    <mergeCell ref="B1:C1"/>
    <mergeCell ref="H1:I1"/>
    <mergeCell ref="P1:Q1"/>
    <mergeCell ref="AB1:AC1"/>
    <mergeCell ref="A2:A3"/>
    <mergeCell ref="A4:A5"/>
    <mergeCell ref="A6:A7"/>
    <mergeCell ref="A8:A9"/>
    <mergeCell ref="A10:A11"/>
    <mergeCell ref="A12:A14"/>
    <mergeCell ref="A15:A16"/>
    <mergeCell ref="A17:A19"/>
    <mergeCell ref="A20:A21"/>
    <mergeCell ref="A22:A23"/>
    <mergeCell ref="A24:A25"/>
    <mergeCell ref="B2:B3"/>
    <mergeCell ref="B4:B5"/>
    <mergeCell ref="B6:B7"/>
    <mergeCell ref="B8:B9"/>
    <mergeCell ref="B10:B11"/>
    <mergeCell ref="B12:B14"/>
    <mergeCell ref="B15:B16"/>
    <mergeCell ref="B17:B19"/>
    <mergeCell ref="B20:B21"/>
    <mergeCell ref="B22:B23"/>
    <mergeCell ref="B24:B25"/>
    <mergeCell ref="C2:C3"/>
    <mergeCell ref="C4:C5"/>
    <mergeCell ref="C6:C7"/>
    <mergeCell ref="C8:C9"/>
    <mergeCell ref="C10:C11"/>
    <mergeCell ref="C12:C14"/>
    <mergeCell ref="C15:C16"/>
    <mergeCell ref="C17:C19"/>
    <mergeCell ref="C20:C21"/>
    <mergeCell ref="C22:C23"/>
    <mergeCell ref="C24:C25"/>
    <mergeCell ref="AE2:AE3"/>
    <mergeCell ref="AE4:AE5"/>
    <mergeCell ref="AE6:AE7"/>
    <mergeCell ref="AE8:AE9"/>
    <mergeCell ref="AE10:AE11"/>
    <mergeCell ref="AE12:AE14"/>
    <mergeCell ref="AE15:AE16"/>
    <mergeCell ref="AE17:AE19"/>
    <mergeCell ref="AE20:AE21"/>
    <mergeCell ref="AE22:AE23"/>
    <mergeCell ref="AE24:AE25"/>
  </mergeCells>
  <conditionalFormatting sqref="E2:AD25">
    <cfRule type="containsBlanks" dxfId="3" priority="5">
      <formula>LEN(TRIM(E2))=0</formula>
    </cfRule>
    <cfRule type="cellIs" dxfId="1" priority="6" operator="equal">
      <formula>"DSQ"</formula>
    </cfRule>
    <cfRule type="cellIs" dxfId="3" priority="7" operator="equal">
      <formula>"DNS"</formula>
    </cfRule>
    <cfRule type="cellIs" dxfId="0" priority="8" operator="equal">
      <formula>"DNQ"</formula>
    </cfRule>
    <cfRule type="cellIs" dxfId="2" priority="9" operator="equal">
      <formula>"Ret"</formula>
    </cfRule>
    <cfRule type="cellIs" dxfId="4" priority="10" operator="equal">
      <formula>0</formula>
    </cfRule>
  </conditionalFormatting>
  <conditionalFormatting sqref="E2:G6 I2:O6 Q2:AA6 AC2:AD6 E7:AD7 E8:G25 I8:O25 Q8:AA25 AC8:AD25">
    <cfRule type="cellIs" dxfId="5" priority="11" operator="between">
      <formula>1</formula>
      <formula>13</formula>
    </cfRule>
    <cfRule type="cellIs" dxfId="6" priority="12" operator="between">
      <formula>15</formula>
      <formula>16</formula>
    </cfRule>
    <cfRule type="cellIs" dxfId="7" priority="13" operator="between">
      <formula>18</formula>
      <formula>19</formula>
    </cfRule>
    <cfRule type="cellIs" dxfId="8" priority="14" operator="between">
      <formula>25</formula>
      <formula>26</formula>
    </cfRule>
  </conditionalFormatting>
  <conditionalFormatting sqref="H2:H6 P2:P6 AB2:AB6 H8:H25 P8:P25 AB8:AB25">
    <cfRule type="cellIs" dxfId="5" priority="1" operator="between">
      <formula>1</formula>
      <formula>5</formula>
    </cfRule>
    <cfRule type="cellIs" dxfId="6" priority="2" operator="equal">
      <formula>6</formula>
    </cfRule>
    <cfRule type="cellIs" dxfId="7" priority="3" operator="equal">
      <formula>7</formula>
    </cfRule>
    <cfRule type="cellIs" dxfId="10" priority="4" operator="equal">
      <formula>8</formula>
    </cfRule>
  </conditionalFormatting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怀信评分"/>
  <dimension ref="A1:J26"/>
  <sheetViews>
    <sheetView workbookViewId="0">
      <selection activeCell="A1" sqref="A1"/>
    </sheetView>
  </sheetViews>
  <sheetFormatPr defaultColWidth="14" defaultRowHeight="18" customHeight="1"/>
  <cols>
    <col min="3" max="3" width="27.1150442477876" customWidth="1"/>
  </cols>
  <sheetData>
    <row r="1" customHeight="1" spans="1:3">
      <c r="A1" t="s">
        <v>155</v>
      </c>
      <c r="B1" t="s">
        <v>657</v>
      </c>
      <c r="C1" t="s">
        <v>658</v>
      </c>
    </row>
    <row r="2" customHeight="1" spans="1:3">
      <c r="A2" t="s">
        <v>659</v>
      </c>
      <c r="B2">
        <v>7</v>
      </c>
      <c r="C2" t="s">
        <v>660</v>
      </c>
    </row>
    <row r="3" customHeight="1" spans="1:3">
      <c r="A3" t="s">
        <v>661</v>
      </c>
      <c r="B3">
        <v>6</v>
      </c>
      <c r="C3" t="s">
        <v>662</v>
      </c>
    </row>
    <row r="4" customHeight="1" spans="1:3">
      <c r="A4" t="s">
        <v>663</v>
      </c>
      <c r="B4">
        <v>8</v>
      </c>
      <c r="C4" t="s">
        <v>664</v>
      </c>
    </row>
    <row r="5" customHeight="1" spans="1:3">
      <c r="A5" t="s">
        <v>665</v>
      </c>
      <c r="B5">
        <v>7</v>
      </c>
      <c r="C5" t="s">
        <v>666</v>
      </c>
    </row>
    <row r="6" customHeight="1" spans="1:3">
      <c r="A6" t="s">
        <v>667</v>
      </c>
      <c r="B6">
        <v>7.5</v>
      </c>
      <c r="C6" t="s">
        <v>668</v>
      </c>
    </row>
    <row r="7" customHeight="1" spans="1:3">
      <c r="A7" t="s">
        <v>669</v>
      </c>
      <c r="B7">
        <v>7.5</v>
      </c>
      <c r="C7" t="s">
        <v>670</v>
      </c>
    </row>
    <row r="8" customHeight="1" spans="1:3">
      <c r="A8" t="s">
        <v>671</v>
      </c>
      <c r="B8">
        <v>5</v>
      </c>
      <c r="C8" t="s">
        <v>672</v>
      </c>
    </row>
    <row r="9" customHeight="1" spans="1:3">
      <c r="A9" t="s">
        <v>673</v>
      </c>
      <c r="B9">
        <v>6</v>
      </c>
      <c r="C9" t="s">
        <v>674</v>
      </c>
    </row>
    <row r="10" customHeight="1" spans="1:3">
      <c r="A10" t="s">
        <v>675</v>
      </c>
      <c r="B10">
        <v>5</v>
      </c>
      <c r="C10" t="s">
        <v>676</v>
      </c>
    </row>
    <row r="11" customHeight="1" spans="1:3">
      <c r="A11" t="s">
        <v>514</v>
      </c>
      <c r="B11">
        <v>7.5</v>
      </c>
      <c r="C11" t="s">
        <v>677</v>
      </c>
    </row>
    <row r="12" customHeight="1" spans="1:3">
      <c r="A12" t="s">
        <v>678</v>
      </c>
      <c r="B12">
        <v>8</v>
      </c>
      <c r="C12" t="s">
        <v>679</v>
      </c>
    </row>
    <row r="13" customHeight="1" spans="1:3">
      <c r="A13" t="s">
        <v>474</v>
      </c>
      <c r="B13">
        <v>5</v>
      </c>
      <c r="C13" t="s">
        <v>680</v>
      </c>
    </row>
    <row r="14" customHeight="1" spans="1:3">
      <c r="A14" t="s">
        <v>681</v>
      </c>
      <c r="B14">
        <v>5</v>
      </c>
      <c r="C14" t="s">
        <v>682</v>
      </c>
    </row>
    <row r="15" customHeight="1" spans="1:3">
      <c r="A15" t="s">
        <v>683</v>
      </c>
      <c r="B15">
        <v>7.5</v>
      </c>
      <c r="C15" t="s">
        <v>684</v>
      </c>
    </row>
    <row r="16" customHeight="1" spans="1:3">
      <c r="A16" t="s">
        <v>685</v>
      </c>
      <c r="B16">
        <v>5</v>
      </c>
      <c r="C16" t="s">
        <v>686</v>
      </c>
    </row>
    <row r="17" customHeight="1" spans="1:3">
      <c r="A17" t="s">
        <v>687</v>
      </c>
      <c r="B17">
        <v>6</v>
      </c>
      <c r="C17" t="s">
        <v>688</v>
      </c>
    </row>
    <row r="18" customHeight="1" spans="1:3">
      <c r="A18" t="s">
        <v>689</v>
      </c>
      <c r="B18">
        <v>7</v>
      </c>
      <c r="C18" t="s">
        <v>690</v>
      </c>
    </row>
    <row r="19" customHeight="1" spans="1:10">
      <c r="A19" t="s">
        <v>691</v>
      </c>
      <c r="B19">
        <v>6.5</v>
      </c>
      <c r="C19" s="1" t="s">
        <v>692</v>
      </c>
      <c r="J19" t="s">
        <v>693</v>
      </c>
    </row>
    <row r="20" customHeight="1" spans="1:3">
      <c r="A20" t="s">
        <v>694</v>
      </c>
      <c r="B20">
        <v>6</v>
      </c>
      <c r="C20" t="s">
        <v>695</v>
      </c>
    </row>
    <row r="21" customHeight="1" spans="1:3">
      <c r="A21" t="s">
        <v>696</v>
      </c>
      <c r="C21" t="s">
        <v>697</v>
      </c>
    </row>
    <row r="22" customHeight="1" spans="1:3">
      <c r="A22" t="s">
        <v>698</v>
      </c>
      <c r="C22" t="s">
        <v>699</v>
      </c>
    </row>
    <row r="23" customHeight="1" spans="1:1">
      <c r="A23" t="s">
        <v>700</v>
      </c>
    </row>
    <row r="24" customHeight="1" spans="1:1">
      <c r="A24" t="s">
        <v>701</v>
      </c>
    </row>
    <row r="25" customHeight="1" spans="1:1">
      <c r="A25" t="s">
        <v>702</v>
      </c>
    </row>
    <row r="26" customHeight="1" spans="1:1">
      <c r="A26" t="s">
        <v>703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车手</vt:lpstr>
      <vt:lpstr>三大件更换次数</vt:lpstr>
      <vt:lpstr>预算帽</vt:lpstr>
      <vt:lpstr>巴林</vt:lpstr>
      <vt:lpstr>沙特</vt:lpstr>
      <vt:lpstr>澳大利亚</vt:lpstr>
      <vt:lpstr>伊莫拉</vt:lpstr>
      <vt:lpstr>迈阿密</vt:lpstr>
      <vt:lpstr>西班牙</vt:lpstr>
      <vt:lpstr>积分榜</vt:lpstr>
      <vt:lpstr>WDC</vt:lpstr>
      <vt:lpstr>WCC</vt:lpstr>
      <vt:lpstr>怀信评分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samduan</cp:lastModifiedBy>
  <dcterms:created xsi:type="dcterms:W3CDTF">2025-10-03T05:02:00Z</dcterms:created>
  <dcterms:modified xsi:type="dcterms:W3CDTF">2025-10-03T09:45:12Z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F87CD3DC8C1E206C1326DF68B3CEC674_42</vt:lpwstr>
  </property>
  <property fmtid="{D5CDD505-2E9C-101B-9397-08002B2CF9AE}" pid="3" name="KSOProductBuildVer">
    <vt:lpwstr>2052-12.8.2.21176</vt:lpwstr>
  </property>
</Properties>
</file>