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baaj recording\"/>
    </mc:Choice>
  </mc:AlternateContent>
  <xr:revisionPtr revIDLastSave="0" documentId="8_{82EC1E68-B5C8-454E-88C9-AFB016C9D81A}" xr6:coauthVersionLast="47" xr6:coauthVersionMax="47" xr10:uidLastSave="{00000000-0000-0000-0000-000000000000}"/>
  <bookViews>
    <workbookView xWindow="-108" yWindow="-108" windowWidth="23256" windowHeight="12456" firstSheet="2" activeTab="2" xr2:uid="{CD9669AD-7B03-4067-9335-EE0BB2E7197E}"/>
  </bookViews>
  <sheets>
    <sheet name="Module3-A1-Date" sheetId="1" r:id="rId1"/>
    <sheet name="Module3-A2-Text" sheetId="3" r:id="rId2"/>
    <sheet name="Module3-A3-Conditional Function" sheetId="5" r:id="rId3"/>
  </sheets>
  <definedNames>
    <definedName name="Commission">'Module3-A3-Conditional Function'!$E$2:$E$119</definedName>
    <definedName name="Company_Name">'Module3-A3-Conditional Function'!$C$2:$C$119</definedName>
    <definedName name="Item">'Module3-A3-Conditional Function'!$B$2:$B$119</definedName>
    <definedName name="Total_Sales_Amount">'Module3-A3-Conditional Function'!$D$2:$D$119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5" l="1"/>
  <c r="K12" i="5"/>
  <c r="K7" i="5"/>
  <c r="K11" i="5"/>
  <c r="K10" i="5"/>
  <c r="K9" i="5"/>
  <c r="K8" i="5"/>
  <c r="K6" i="5"/>
  <c r="K4" i="5"/>
  <c r="K5" i="5"/>
  <c r="K3" i="5"/>
  <c r="R17" i="3"/>
  <c r="R18" i="3"/>
  <c r="R19" i="3"/>
  <c r="R20" i="3"/>
  <c r="R21" i="3"/>
  <c r="R22" i="3"/>
  <c r="R23" i="3"/>
  <c r="R24" i="3"/>
  <c r="R25" i="3"/>
  <c r="R16" i="3"/>
  <c r="Q16" i="3"/>
  <c r="Q17" i="3"/>
  <c r="Q18" i="3"/>
  <c r="Q19" i="3"/>
  <c r="Q20" i="3"/>
  <c r="Q21" i="3"/>
  <c r="Q22" i="3"/>
  <c r="Q23" i="3"/>
  <c r="Q24" i="3"/>
  <c r="Q25" i="3"/>
  <c r="P17" i="3"/>
  <c r="P18" i="3"/>
  <c r="P19" i="3"/>
  <c r="P20" i="3"/>
  <c r="P21" i="3"/>
  <c r="P22" i="3"/>
  <c r="P23" i="3"/>
  <c r="P24" i="3"/>
  <c r="P25" i="3"/>
  <c r="P16" i="3"/>
  <c r="O17" i="3"/>
  <c r="O18" i="3"/>
  <c r="O19" i="3"/>
  <c r="O20" i="3"/>
  <c r="O21" i="3"/>
  <c r="O22" i="3"/>
  <c r="O23" i="3"/>
  <c r="O24" i="3"/>
  <c r="O25" i="3"/>
  <c r="O16" i="3"/>
  <c r="M17" i="3"/>
  <c r="M18" i="3"/>
  <c r="M19" i="3"/>
  <c r="M20" i="3"/>
  <c r="M21" i="3"/>
  <c r="M22" i="3"/>
  <c r="M23" i="3"/>
  <c r="M24" i="3"/>
  <c r="M25" i="3"/>
  <c r="M16" i="3"/>
  <c r="K17" i="3"/>
  <c r="K18" i="3"/>
  <c r="K19" i="3"/>
  <c r="K20" i="3"/>
  <c r="K21" i="3"/>
  <c r="K22" i="3"/>
  <c r="K23" i="3"/>
  <c r="K24" i="3"/>
  <c r="K25" i="3"/>
  <c r="K16" i="3"/>
  <c r="I17" i="3"/>
  <c r="I18" i="3"/>
  <c r="I19" i="3"/>
  <c r="I20" i="3"/>
  <c r="I21" i="3"/>
  <c r="I22" i="3"/>
  <c r="I23" i="3"/>
  <c r="I24" i="3"/>
  <c r="I25" i="3"/>
  <c r="I16" i="3"/>
  <c r="H17" i="3"/>
  <c r="H18" i="3"/>
  <c r="H19" i="3"/>
  <c r="H20" i="3"/>
  <c r="H21" i="3"/>
  <c r="H22" i="3"/>
  <c r="H23" i="3"/>
  <c r="H24" i="3"/>
  <c r="H25" i="3"/>
  <c r="H16" i="3"/>
  <c r="G17" i="3"/>
  <c r="G18" i="3"/>
  <c r="G19" i="3"/>
  <c r="G20" i="3"/>
  <c r="G21" i="3"/>
  <c r="G22" i="3"/>
  <c r="G23" i="3"/>
  <c r="G24" i="3"/>
  <c r="G25" i="3"/>
  <c r="G16" i="3"/>
  <c r="C17" i="3"/>
  <c r="C18" i="3"/>
  <c r="C19" i="3"/>
  <c r="C20" i="3"/>
  <c r="C21" i="3"/>
  <c r="C22" i="3"/>
  <c r="C23" i="3"/>
  <c r="C24" i="3"/>
  <c r="C25" i="3"/>
  <c r="C16" i="3"/>
  <c r="B17" i="3"/>
  <c r="B18" i="3"/>
  <c r="B19" i="3"/>
  <c r="B20" i="3"/>
  <c r="B21" i="3"/>
  <c r="B22" i="3"/>
  <c r="B23" i="3"/>
  <c r="B24" i="3"/>
  <c r="B25" i="3"/>
  <c r="B16" i="3"/>
  <c r="L17" i="1"/>
  <c r="L18" i="1"/>
  <c r="L19" i="1"/>
  <c r="L20" i="1"/>
  <c r="L21" i="1"/>
  <c r="L22" i="1"/>
  <c r="L23" i="1"/>
  <c r="L24" i="1"/>
  <c r="L25" i="1"/>
  <c r="L16" i="1"/>
  <c r="K17" i="1"/>
  <c r="K18" i="1"/>
  <c r="K19" i="1"/>
  <c r="K20" i="1"/>
  <c r="K21" i="1"/>
  <c r="K22" i="1"/>
  <c r="K23" i="1"/>
  <c r="K24" i="1"/>
  <c r="K25" i="1"/>
  <c r="K16" i="1"/>
  <c r="J17" i="1"/>
  <c r="J18" i="1"/>
  <c r="J19" i="1"/>
  <c r="J20" i="1"/>
  <c r="J21" i="1"/>
  <c r="J22" i="1"/>
  <c r="J23" i="1"/>
  <c r="J24" i="1"/>
  <c r="J25" i="1"/>
  <c r="J16" i="1"/>
  <c r="I17" i="1"/>
  <c r="I18" i="1"/>
  <c r="I19" i="1"/>
  <c r="I20" i="1"/>
  <c r="I21" i="1"/>
  <c r="I22" i="1"/>
  <c r="I23" i="1"/>
  <c r="I24" i="1"/>
  <c r="I25" i="1"/>
  <c r="I16" i="1"/>
  <c r="H17" i="1"/>
  <c r="H18" i="1"/>
  <c r="H19" i="1"/>
  <c r="H20" i="1"/>
  <c r="H21" i="1"/>
  <c r="H22" i="1"/>
  <c r="H23" i="1"/>
  <c r="H24" i="1"/>
  <c r="H25" i="1"/>
  <c r="H16" i="1"/>
  <c r="G17" i="1"/>
  <c r="G18" i="1"/>
  <c r="G19" i="1"/>
  <c r="G20" i="1"/>
  <c r="G21" i="1"/>
  <c r="G22" i="1"/>
  <c r="G23" i="1"/>
  <c r="G24" i="1"/>
  <c r="G25" i="1"/>
  <c r="G16" i="1"/>
  <c r="F17" i="1"/>
  <c r="F18" i="1"/>
  <c r="F19" i="1"/>
  <c r="F20" i="1"/>
  <c r="F21" i="1"/>
  <c r="F22" i="1"/>
  <c r="F23" i="1"/>
  <c r="F24" i="1"/>
  <c r="F25" i="1"/>
  <c r="F16" i="1"/>
  <c r="E17" i="1"/>
  <c r="E18" i="1"/>
  <c r="E19" i="1"/>
  <c r="E20" i="1"/>
  <c r="E21" i="1"/>
  <c r="E22" i="1"/>
  <c r="E23" i="1"/>
  <c r="E24" i="1"/>
  <c r="E25" i="1"/>
  <c r="E16" i="1"/>
  <c r="D17" i="1"/>
  <c r="D18" i="1"/>
  <c r="D19" i="1"/>
  <c r="D20" i="1"/>
  <c r="D21" i="1"/>
  <c r="D22" i="1"/>
  <c r="D23" i="1"/>
  <c r="D24" i="1"/>
  <c r="D25" i="1"/>
  <c r="D16" i="1"/>
  <c r="W25" i="3"/>
  <c r="Z25" i="3" s="1"/>
  <c r="AA25" i="3" s="1"/>
  <c r="V25" i="3"/>
  <c r="W24" i="3"/>
  <c r="Z24" i="3" s="1"/>
  <c r="AA24" i="3" s="1"/>
  <c r="V24" i="3"/>
  <c r="Z23" i="3"/>
  <c r="AA23" i="3" s="1"/>
  <c r="W23" i="3"/>
  <c r="V23" i="3"/>
  <c r="W22" i="3"/>
  <c r="Z22" i="3" s="1"/>
  <c r="AA22" i="3" s="1"/>
  <c r="V22" i="3"/>
  <c r="W21" i="3"/>
  <c r="Z21" i="3" s="1"/>
  <c r="AA21" i="3" s="1"/>
  <c r="V21" i="3"/>
  <c r="W20" i="3"/>
  <c r="Z20" i="3" s="1"/>
  <c r="AA20" i="3" s="1"/>
  <c r="V20" i="3"/>
  <c r="W19" i="3"/>
  <c r="Z19" i="3" s="1"/>
  <c r="AA19" i="3" s="1"/>
  <c r="V19" i="3"/>
  <c r="Z18" i="3"/>
  <c r="AA18" i="3" s="1"/>
  <c r="W18" i="3"/>
  <c r="V18" i="3"/>
  <c r="W17" i="3"/>
  <c r="Z17" i="3" s="1"/>
  <c r="AA17" i="3" s="1"/>
  <c r="V17" i="3"/>
  <c r="W16" i="3"/>
  <c r="Z16" i="3" s="1"/>
  <c r="AA16" i="3" s="1"/>
  <c r="V16" i="3"/>
  <c r="J18" i="5"/>
  <c r="J12" i="5"/>
  <c r="J11" i="5"/>
  <c r="J10" i="5"/>
  <c r="J9" i="5"/>
  <c r="J8" i="5"/>
  <c r="J7" i="5"/>
  <c r="J6" i="5"/>
  <c r="J5" i="5"/>
  <c r="J4" i="5"/>
  <c r="J3" i="5"/>
  <c r="W11" i="3" l="1"/>
  <c r="Z11" i="3" s="1"/>
  <c r="AA11" i="3" s="1"/>
  <c r="V11" i="3"/>
  <c r="Q11" i="3"/>
  <c r="P11" i="3"/>
  <c r="O11" i="3"/>
  <c r="M11" i="3"/>
  <c r="K11" i="3"/>
  <c r="I11" i="3"/>
  <c r="H11" i="3"/>
  <c r="G11" i="3"/>
  <c r="C11" i="3"/>
  <c r="B11" i="3"/>
  <c r="Z10" i="3"/>
  <c r="W10" i="3"/>
  <c r="V10" i="3"/>
  <c r="Q10" i="3"/>
  <c r="P10" i="3"/>
  <c r="O10" i="3"/>
  <c r="M10" i="3"/>
  <c r="K10" i="3"/>
  <c r="I10" i="3"/>
  <c r="H10" i="3"/>
  <c r="G10" i="3"/>
  <c r="C10" i="3"/>
  <c r="B10" i="3"/>
  <c r="W9" i="3"/>
  <c r="Z9" i="3" s="1"/>
  <c r="AA9" i="3" s="1"/>
  <c r="V9" i="3"/>
  <c r="Q9" i="3"/>
  <c r="P9" i="3"/>
  <c r="O9" i="3"/>
  <c r="R9" i="3" s="1"/>
  <c r="M9" i="3"/>
  <c r="K9" i="3"/>
  <c r="I9" i="3"/>
  <c r="H9" i="3"/>
  <c r="G9" i="3"/>
  <c r="C9" i="3"/>
  <c r="B9" i="3"/>
  <c r="W8" i="3"/>
  <c r="Z8" i="3" s="1"/>
  <c r="AA8" i="3" s="1"/>
  <c r="V8" i="3"/>
  <c r="Q8" i="3"/>
  <c r="P8" i="3"/>
  <c r="O8" i="3"/>
  <c r="R8" i="3" s="1"/>
  <c r="M8" i="3"/>
  <c r="K8" i="3"/>
  <c r="I8" i="3"/>
  <c r="H8" i="3"/>
  <c r="G8" i="3"/>
  <c r="C8" i="3"/>
  <c r="B8" i="3"/>
  <c r="Z7" i="3"/>
  <c r="W7" i="3"/>
  <c r="V7" i="3"/>
  <c r="Q7" i="3"/>
  <c r="P7" i="3"/>
  <c r="R7" i="3" s="1"/>
  <c r="O7" i="3"/>
  <c r="M7" i="3"/>
  <c r="K7" i="3"/>
  <c r="I7" i="3"/>
  <c r="H7" i="3"/>
  <c r="G7" i="3"/>
  <c r="C7" i="3"/>
  <c r="B7" i="3"/>
  <c r="W6" i="3"/>
  <c r="Z6" i="3" s="1"/>
  <c r="AA6" i="3" s="1"/>
  <c r="V6" i="3"/>
  <c r="Q6" i="3"/>
  <c r="P6" i="3"/>
  <c r="O6" i="3"/>
  <c r="M6" i="3"/>
  <c r="K6" i="3"/>
  <c r="I6" i="3"/>
  <c r="H6" i="3"/>
  <c r="G6" i="3"/>
  <c r="C6" i="3"/>
  <c r="B6" i="3"/>
  <c r="W5" i="3"/>
  <c r="Z5" i="3" s="1"/>
  <c r="AA5" i="3" s="1"/>
  <c r="V5" i="3"/>
  <c r="Q5" i="3"/>
  <c r="P5" i="3"/>
  <c r="O5" i="3"/>
  <c r="M5" i="3"/>
  <c r="K5" i="3"/>
  <c r="I5" i="3"/>
  <c r="H5" i="3"/>
  <c r="G5" i="3"/>
  <c r="C5" i="3"/>
  <c r="B5" i="3"/>
  <c r="W4" i="3"/>
  <c r="Z4" i="3" s="1"/>
  <c r="AA4" i="3" s="1"/>
  <c r="V4" i="3"/>
  <c r="Q4" i="3"/>
  <c r="P4" i="3"/>
  <c r="O4" i="3"/>
  <c r="M4" i="3"/>
  <c r="K4" i="3"/>
  <c r="I4" i="3"/>
  <c r="H4" i="3"/>
  <c r="G4" i="3"/>
  <c r="C4" i="3"/>
  <c r="B4" i="3"/>
  <c r="W3" i="3"/>
  <c r="Z3" i="3" s="1"/>
  <c r="V3" i="3"/>
  <c r="Q3" i="3"/>
  <c r="P3" i="3"/>
  <c r="O3" i="3"/>
  <c r="R3" i="3" s="1"/>
  <c r="M3" i="3"/>
  <c r="K3" i="3"/>
  <c r="I3" i="3"/>
  <c r="H3" i="3"/>
  <c r="G3" i="3"/>
  <c r="C3" i="3"/>
  <c r="B3" i="3"/>
  <c r="W2" i="3"/>
  <c r="Z2" i="3" s="1"/>
  <c r="V2" i="3"/>
  <c r="Q2" i="3"/>
  <c r="P2" i="3"/>
  <c r="O2" i="3"/>
  <c r="M2" i="3"/>
  <c r="K2" i="3"/>
  <c r="I2" i="3"/>
  <c r="H2" i="3"/>
  <c r="G2" i="3"/>
  <c r="C2" i="3"/>
  <c r="B2" i="3"/>
  <c r="L11" i="1"/>
  <c r="K11" i="1"/>
  <c r="J11" i="1"/>
  <c r="I11" i="1"/>
  <c r="H11" i="1"/>
  <c r="G11" i="1"/>
  <c r="F11" i="1"/>
  <c r="E11" i="1"/>
  <c r="D11" i="1"/>
  <c r="L10" i="1"/>
  <c r="K10" i="1"/>
  <c r="J10" i="1"/>
  <c r="I10" i="1"/>
  <c r="H10" i="1"/>
  <c r="G10" i="1"/>
  <c r="F10" i="1"/>
  <c r="E10" i="1"/>
  <c r="D10" i="1"/>
  <c r="L9" i="1"/>
  <c r="K9" i="1"/>
  <c r="J9" i="1"/>
  <c r="I9" i="1"/>
  <c r="H9" i="1"/>
  <c r="G9" i="1"/>
  <c r="F9" i="1"/>
  <c r="E9" i="1"/>
  <c r="D9" i="1"/>
  <c r="L8" i="1"/>
  <c r="K8" i="1"/>
  <c r="J8" i="1"/>
  <c r="I8" i="1"/>
  <c r="H8" i="1"/>
  <c r="G8" i="1"/>
  <c r="F8" i="1"/>
  <c r="E8" i="1"/>
  <c r="D8" i="1"/>
  <c r="L7" i="1"/>
  <c r="K7" i="1"/>
  <c r="J7" i="1"/>
  <c r="I7" i="1"/>
  <c r="H7" i="1"/>
  <c r="G7" i="1"/>
  <c r="F7" i="1"/>
  <c r="E7" i="1"/>
  <c r="D7" i="1"/>
  <c r="L6" i="1"/>
  <c r="K6" i="1"/>
  <c r="J6" i="1"/>
  <c r="I6" i="1"/>
  <c r="H6" i="1"/>
  <c r="G6" i="1"/>
  <c r="F6" i="1"/>
  <c r="E6" i="1"/>
  <c r="D6" i="1"/>
  <c r="L5" i="1"/>
  <c r="K5" i="1"/>
  <c r="J5" i="1"/>
  <c r="I5" i="1"/>
  <c r="H5" i="1"/>
  <c r="G5" i="1"/>
  <c r="F5" i="1"/>
  <c r="E5" i="1"/>
  <c r="D5" i="1"/>
  <c r="L4" i="1"/>
  <c r="K4" i="1"/>
  <c r="J4" i="1"/>
  <c r="I4" i="1"/>
  <c r="H4" i="1"/>
  <c r="G4" i="1"/>
  <c r="F4" i="1"/>
  <c r="E4" i="1"/>
  <c r="D4" i="1"/>
  <c r="L3" i="1"/>
  <c r="K3" i="1"/>
  <c r="J3" i="1"/>
  <c r="I3" i="1"/>
  <c r="H3" i="1"/>
  <c r="G3" i="1"/>
  <c r="F3" i="1"/>
  <c r="E3" i="1"/>
  <c r="D3" i="1"/>
  <c r="L2" i="1"/>
  <c r="K2" i="1"/>
  <c r="J2" i="1"/>
  <c r="I2" i="1"/>
  <c r="H2" i="1"/>
  <c r="G2" i="1"/>
  <c r="F2" i="1"/>
  <c r="E2" i="1"/>
  <c r="D2" i="1"/>
  <c r="R2" i="3" l="1"/>
  <c r="R6" i="3"/>
  <c r="AA7" i="3"/>
  <c r="AA2" i="3"/>
  <c r="R11" i="3"/>
  <c r="R5" i="3"/>
  <c r="R10" i="3"/>
  <c r="AA3" i="3"/>
  <c r="R4" i="3"/>
  <c r="AA10" i="3"/>
</calcChain>
</file>

<file path=xl/sharedStrings.xml><?xml version="1.0" encoding="utf-8"?>
<sst xmlns="http://schemas.openxmlformats.org/spreadsheetml/2006/main" count="642" uniqueCount="122">
  <si>
    <t>Order ID</t>
  </si>
  <si>
    <t>Order Date</t>
  </si>
  <si>
    <t>Ship Date</t>
  </si>
  <si>
    <t>Month of Order Date</t>
  </si>
  <si>
    <t>Year of Order Date</t>
  </si>
  <si>
    <t>Text Month</t>
  </si>
  <si>
    <t>Day</t>
  </si>
  <si>
    <t>Day in Text</t>
  </si>
  <si>
    <t>EOMonth</t>
  </si>
  <si>
    <t>Working Days</t>
  </si>
  <si>
    <t>Shipping Estimate Date</t>
  </si>
  <si>
    <t>Credit Period of 15 Days</t>
  </si>
  <si>
    <t>Receipt Date</t>
  </si>
  <si>
    <t>Product Category</t>
  </si>
  <si>
    <t>Order_Source</t>
  </si>
  <si>
    <t>AU-2018-10553</t>
  </si>
  <si>
    <t>Furniture</t>
  </si>
  <si>
    <t>Flipkart</t>
  </si>
  <si>
    <t>AU-2018-10651</t>
  </si>
  <si>
    <t>AU-2018-10857</t>
  </si>
  <si>
    <t>Technology</t>
  </si>
  <si>
    <t>Amazon</t>
  </si>
  <si>
    <t>AU-2018-10892</t>
  </si>
  <si>
    <t>AU-2018-11021</t>
  </si>
  <si>
    <t>Snapdeal</t>
  </si>
  <si>
    <t>AU-2018-11055</t>
  </si>
  <si>
    <t>Office Supplies</t>
  </si>
  <si>
    <t>India Mart</t>
  </si>
  <si>
    <t>AU-2018-11228</t>
  </si>
  <si>
    <t>AU-2018-11473</t>
  </si>
  <si>
    <t>AU-2018-11635</t>
  </si>
  <si>
    <t>AU-2018-11675</t>
  </si>
  <si>
    <t>Replace</t>
  </si>
  <si>
    <t>Substitute</t>
  </si>
  <si>
    <t>Upper</t>
  </si>
  <si>
    <t>Lower</t>
  </si>
  <si>
    <t>Proper</t>
  </si>
  <si>
    <t>Remove Space</t>
  </si>
  <si>
    <t>Customer_ID</t>
  </si>
  <si>
    <t>Find "-"</t>
  </si>
  <si>
    <t>Product ID</t>
  </si>
  <si>
    <t>Left</t>
  </si>
  <si>
    <t>Mid</t>
  </si>
  <si>
    <t>Right</t>
  </si>
  <si>
    <t>Product ID Combine</t>
  </si>
  <si>
    <t>Price</t>
  </si>
  <si>
    <t>Cost</t>
  </si>
  <si>
    <t>Quantity</t>
  </si>
  <si>
    <t>Total_Cost</t>
  </si>
  <si>
    <t>Tota_Sales</t>
  </si>
  <si>
    <t>Discount</t>
  </si>
  <si>
    <t>Shiping Cost</t>
  </si>
  <si>
    <t>Tot_Sales_Amt</t>
  </si>
  <si>
    <t>Profit</t>
  </si>
  <si>
    <t>Order Priority</t>
  </si>
  <si>
    <t>AU-2019-44759</t>
  </si>
  <si>
    <t xml:space="preserve"> Flipkart</t>
  </si>
  <si>
    <t>KW-18380</t>
  </si>
  <si>
    <t>FUR-BO-10004762</t>
  </si>
  <si>
    <t>High</t>
  </si>
  <si>
    <t>CH-19-95235</t>
  </si>
  <si>
    <t>furniture</t>
  </si>
  <si>
    <t>Referral</t>
  </si>
  <si>
    <t>YS-34265</t>
  </si>
  <si>
    <t>FUR-BO-10001336</t>
  </si>
  <si>
    <t>CH-20-66247</t>
  </si>
  <si>
    <t>Website</t>
  </si>
  <si>
    <t>RH-26936</t>
  </si>
  <si>
    <t>OFF-BI-10002559</t>
  </si>
  <si>
    <t>Medium</t>
  </si>
  <si>
    <t>ID-2018-31300</t>
  </si>
  <si>
    <t>office supplies</t>
  </si>
  <si>
    <t>MJ-23484</t>
  </si>
  <si>
    <t>OFF-ST-10008153</t>
  </si>
  <si>
    <t>ID-18-99362</t>
  </si>
  <si>
    <t>technology</t>
  </si>
  <si>
    <t>TB-32685</t>
  </si>
  <si>
    <t>FUR-FU-10007219</t>
  </si>
  <si>
    <t>ID-2020-49481</t>
  </si>
  <si>
    <t>QJ-25506</t>
  </si>
  <si>
    <t>FUR-FU-10005268</t>
  </si>
  <si>
    <t>Critical</t>
  </si>
  <si>
    <t>ID-2019-72749</t>
  </si>
  <si>
    <t>JH-15315</t>
  </si>
  <si>
    <t>FUR-BO-10008662</t>
  </si>
  <si>
    <t>AU-2019-71900</t>
  </si>
  <si>
    <t>HD-14575</t>
  </si>
  <si>
    <t>OFF-ST-10001557</t>
  </si>
  <si>
    <t>CH-2018-50887</t>
  </si>
  <si>
    <t>TP-31586</t>
  </si>
  <si>
    <t>OFF-FA-10008410</t>
  </si>
  <si>
    <t>GE-2018-20428</t>
  </si>
  <si>
    <t>PF-26039</t>
  </si>
  <si>
    <t>OFF-AR-10008010</t>
  </si>
  <si>
    <t>Location</t>
  </si>
  <si>
    <t>Item</t>
  </si>
  <si>
    <t>Company Name</t>
  </si>
  <si>
    <t>Total Sales Amount</t>
  </si>
  <si>
    <t>Commission</t>
  </si>
  <si>
    <t>Delhi</t>
  </si>
  <si>
    <t>Laptop</t>
  </si>
  <si>
    <t>Apple</t>
  </si>
  <si>
    <t>Mumbai</t>
  </si>
  <si>
    <t>Tablet</t>
  </si>
  <si>
    <t>Samsung</t>
  </si>
  <si>
    <t>Sum the Total Sales Amount If Amount Is Greater Than 5,00,000</t>
  </si>
  <si>
    <t>Sum the Total Sales Amount For Laptop</t>
  </si>
  <si>
    <t>Count For The Item Laptop</t>
  </si>
  <si>
    <t>Mobile</t>
  </si>
  <si>
    <t>Sum of Total Sales Amount For Laptop Of  Apple</t>
  </si>
  <si>
    <t>HP</t>
  </si>
  <si>
    <t>Count The Total Laptop Sold By The Company Apple</t>
  </si>
  <si>
    <t>Find The Minimum Commission Paid</t>
  </si>
  <si>
    <t>Find The Maximum Commission Paid</t>
  </si>
  <si>
    <t>Bangalore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</si>
  <si>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</si>
  <si>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</si>
  <si>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</si>
  <si>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Chennai</t>
  </si>
  <si>
    <t>Nagpur</t>
  </si>
  <si>
    <t>Pune</t>
  </si>
  <si>
    <t>Bhopal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</si>
</sst>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;[Red]&quot;₹&quot;\ \-#,##0"/>
    <numFmt numFmtId="165" formatCode="&quot;₹&quot;\ #,##0.00;[Red]&quot;₹&quot;\ \-#,##0.00"/>
    <numFmt numFmtId="166" formatCode="_ * #,##0.00_ ;_ * \-#,##0.00_ ;_ * &quot;-&quot;??_ ;_ @_ "/>
    <numFmt numFmtId="167" formatCode="_ * #,##0_ ;_ * \-#,##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 tint="0.499984740745262"/>
        <bgColor theme="1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4" fillId="4" borderId="2">
      <alignment horizontal="center"/>
    </xf>
    <xf numFmtId="0" fontId="1" fillId="0" borderId="2"/>
  </cellStyleXfs>
  <cellXfs count="18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15" fontId="0" fillId="0" borderId="2" xfId="0" applyNumberFormat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0" fillId="0" borderId="2" xfId="0" applyNumberFormat="1" applyBorder="1"/>
    <xf numFmtId="9" fontId="0" fillId="0" borderId="2" xfId="0" applyNumberFormat="1" applyBorder="1"/>
    <xf numFmtId="164" fontId="0" fillId="0" borderId="2" xfId="0" applyNumberFormat="1" applyBorder="1"/>
    <xf numFmtId="0" fontId="4" fillId="4" borderId="2" xfId="2">
      <alignment horizontal="center"/>
    </xf>
    <xf numFmtId="0" fontId="1" fillId="0" borderId="2" xfId="3"/>
    <xf numFmtId="14" fontId="0" fillId="0" borderId="0" xfId="0" applyNumberFormat="1"/>
    <xf numFmtId="167" fontId="1" fillId="0" borderId="2" xfId="1" applyNumberFormat="1" applyBorder="1"/>
    <xf numFmtId="166" fontId="0" fillId="0" borderId="0" xfId="1" applyFont="1"/>
    <xf numFmtId="0" fontId="2" fillId="0" borderId="2" xfId="0" applyFont="1" applyBorder="1"/>
    <xf numFmtId="0" fontId="2" fillId="0" borderId="2" xfId="3" applyFont="1"/>
    <xf numFmtId="167" fontId="1" fillId="0" borderId="2" xfId="1" applyNumberFormat="1" applyBorder="1" applyAlignment="1">
      <alignment wrapText="1"/>
    </xf>
  </cellXfs>
  <cellStyles count="4">
    <cellStyle name="Comma" xfId="1" builtinId="3"/>
    <cellStyle name="Normal" xfId="0" builtinId="0"/>
    <cellStyle name="Training Data" xfId="3" xr:uid="{3E165156-E31C-4B90-AF84-7F68BE636D37}"/>
    <cellStyle name="Workshop" xfId="2" xr:uid="{F5FF13EF-DC5B-4019-9B60-19CA8C539F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B231-CA13-4383-9F2B-A1F5BC8028F9}">
  <dimension ref="A1:O25"/>
  <sheetViews>
    <sheetView topLeftCell="E11" workbookViewId="0">
      <selection activeCell="M2" sqref="M2"/>
    </sheetView>
  </sheetViews>
  <sheetFormatPr defaultRowHeight="14.45"/>
  <cols>
    <col min="1" max="1" width="13.85546875" bestFit="1" customWidth="1"/>
    <col min="2" max="2" width="11.42578125" bestFit="1" customWidth="1"/>
    <col min="3" max="3" width="10" bestFit="1" customWidth="1"/>
    <col min="4" max="4" width="21" bestFit="1" customWidth="1"/>
    <col min="5" max="5" width="18.7109375" bestFit="1" customWidth="1"/>
    <col min="6" max="6" width="11.85546875" bestFit="1" customWidth="1"/>
    <col min="7" max="7" width="4.5703125" bestFit="1" customWidth="1"/>
    <col min="8" max="8" width="11.42578125" bestFit="1" customWidth="1"/>
    <col min="9" max="9" width="15.42578125" bestFit="1" customWidth="1"/>
    <col min="10" max="10" width="14" bestFit="1" customWidth="1"/>
    <col min="11" max="11" width="23" bestFit="1" customWidth="1"/>
    <col min="12" max="12" width="23.85546875" bestFit="1" customWidth="1"/>
    <col min="13" max="13" width="12.85546875" bestFit="1" customWidth="1"/>
    <col min="14" max="14" width="17.28515625" bestFit="1" customWidth="1"/>
    <col min="15" max="15" width="13.85546875" bestFit="1" customWidth="1"/>
  </cols>
  <sheetData>
    <row r="1" spans="1:15" ht="15.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spans="1:15">
      <c r="A2" s="3" t="s">
        <v>15</v>
      </c>
      <c r="B2" s="4">
        <v>43458</v>
      </c>
      <c r="C2" s="4">
        <v>43458</v>
      </c>
      <c r="D2" s="3">
        <f>MONTH(B2)</f>
        <v>12</v>
      </c>
      <c r="E2" s="3">
        <f>YEAR(B2)</f>
        <v>2018</v>
      </c>
      <c r="F2" s="3" t="str">
        <f>TEXT(B2,"MMM")</f>
        <v>Dec</v>
      </c>
      <c r="G2" s="3">
        <f>WEEKDAY(B2,1)</f>
        <v>2</v>
      </c>
      <c r="H2" s="3" t="str">
        <f>TEXT(B2,"DDDD")</f>
        <v>Monday</v>
      </c>
      <c r="I2" s="4">
        <f>EOMONTH(B2,0)</f>
        <v>43465</v>
      </c>
      <c r="J2" s="3">
        <f>NETWORKDAYS(B2,C2)</f>
        <v>1</v>
      </c>
      <c r="K2" s="4">
        <f>WORKDAY(B2,2)</f>
        <v>43460</v>
      </c>
      <c r="L2" s="4">
        <f>B2+15</f>
        <v>43473</v>
      </c>
      <c r="M2" s="4">
        <v>43586</v>
      </c>
      <c r="N2" s="3" t="s">
        <v>16</v>
      </c>
      <c r="O2" s="3" t="s">
        <v>17</v>
      </c>
    </row>
    <row r="3" spans="1:15">
      <c r="A3" s="3" t="s">
        <v>18</v>
      </c>
      <c r="B3" s="4">
        <v>43301</v>
      </c>
      <c r="C3" s="4">
        <v>43306</v>
      </c>
      <c r="D3" s="3">
        <f t="shared" ref="D3:D11" si="0">MONTH(B3)</f>
        <v>7</v>
      </c>
      <c r="E3" s="3">
        <f t="shared" ref="E3:E11" si="1">YEAR(B3)</f>
        <v>2018</v>
      </c>
      <c r="F3" s="3" t="str">
        <f t="shared" ref="F3:F11" si="2">TEXT(B3,"MMM")</f>
        <v>Jul</v>
      </c>
      <c r="G3" s="3">
        <f t="shared" ref="G3:G11" si="3">WEEKDAY(B3,1)</f>
        <v>6</v>
      </c>
      <c r="H3" s="3" t="str">
        <f t="shared" ref="H3:H11" si="4">TEXT(B3,"DDDD")</f>
        <v>Friday</v>
      </c>
      <c r="I3" s="4">
        <f t="shared" ref="I3:I11" si="5">EOMONTH(B3,0)</f>
        <v>43312</v>
      </c>
      <c r="J3" s="3">
        <f t="shared" ref="J3:J11" si="6">NETWORKDAYS(B3,C3)</f>
        <v>4</v>
      </c>
      <c r="K3" s="4">
        <f t="shared" ref="K3:K11" si="7">WORKDAY(B3,2)</f>
        <v>43305</v>
      </c>
      <c r="L3" s="4">
        <f t="shared" ref="L3:L11" si="8">B3+15</f>
        <v>43316</v>
      </c>
      <c r="M3" s="4">
        <v>43498</v>
      </c>
      <c r="N3" s="3" t="s">
        <v>16</v>
      </c>
      <c r="O3" s="3" t="s">
        <v>17</v>
      </c>
    </row>
    <row r="4" spans="1:15">
      <c r="A4" s="3" t="s">
        <v>19</v>
      </c>
      <c r="B4" s="4">
        <v>43397</v>
      </c>
      <c r="C4" s="4">
        <v>43399</v>
      </c>
      <c r="D4" s="3">
        <f t="shared" si="0"/>
        <v>10</v>
      </c>
      <c r="E4" s="3">
        <f t="shared" si="1"/>
        <v>2018</v>
      </c>
      <c r="F4" s="3" t="str">
        <f t="shared" si="2"/>
        <v>Oct</v>
      </c>
      <c r="G4" s="3">
        <f t="shared" si="3"/>
        <v>4</v>
      </c>
      <c r="H4" s="3" t="str">
        <f t="shared" si="4"/>
        <v>Wednesday</v>
      </c>
      <c r="I4" s="4">
        <f t="shared" si="5"/>
        <v>43404</v>
      </c>
      <c r="J4" s="3">
        <f t="shared" si="6"/>
        <v>3</v>
      </c>
      <c r="K4" s="4">
        <f t="shared" si="7"/>
        <v>43399</v>
      </c>
      <c r="L4" s="4">
        <f t="shared" si="8"/>
        <v>43412</v>
      </c>
      <c r="M4" s="4">
        <v>43598</v>
      </c>
      <c r="N4" s="3" t="s">
        <v>20</v>
      </c>
      <c r="O4" s="3" t="s">
        <v>21</v>
      </c>
    </row>
    <row r="5" spans="1:15">
      <c r="A5" s="3" t="s">
        <v>22</v>
      </c>
      <c r="B5" s="4">
        <v>43147</v>
      </c>
      <c r="C5" s="4">
        <v>43152</v>
      </c>
      <c r="D5" s="3">
        <f t="shared" si="0"/>
        <v>2</v>
      </c>
      <c r="E5" s="3">
        <f t="shared" si="1"/>
        <v>2018</v>
      </c>
      <c r="F5" s="3" t="str">
        <f t="shared" si="2"/>
        <v>Feb</v>
      </c>
      <c r="G5" s="3">
        <f t="shared" si="3"/>
        <v>6</v>
      </c>
      <c r="H5" s="3" t="str">
        <f t="shared" si="4"/>
        <v>Friday</v>
      </c>
      <c r="I5" s="4">
        <f t="shared" si="5"/>
        <v>43159</v>
      </c>
      <c r="J5" s="3">
        <f>NETWORKDAYS(B5,C5)</f>
        <v>4</v>
      </c>
      <c r="K5" s="4">
        <f>WORKDAY(B5,2)</f>
        <v>43151</v>
      </c>
      <c r="L5" s="4">
        <f t="shared" si="8"/>
        <v>43162</v>
      </c>
      <c r="M5" s="4">
        <v>43358</v>
      </c>
      <c r="N5" s="3" t="s">
        <v>16</v>
      </c>
      <c r="O5" s="3" t="s">
        <v>17</v>
      </c>
    </row>
    <row r="6" spans="1:15">
      <c r="A6" s="3" t="s">
        <v>23</v>
      </c>
      <c r="B6" s="4">
        <v>43369</v>
      </c>
      <c r="C6" s="4">
        <v>43371</v>
      </c>
      <c r="D6" s="3">
        <f t="shared" si="0"/>
        <v>9</v>
      </c>
      <c r="E6" s="3">
        <f t="shared" si="1"/>
        <v>2018</v>
      </c>
      <c r="F6" s="3" t="str">
        <f t="shared" si="2"/>
        <v>Sep</v>
      </c>
      <c r="G6" s="3">
        <f t="shared" si="3"/>
        <v>4</v>
      </c>
      <c r="H6" s="3" t="str">
        <f t="shared" si="4"/>
        <v>Wednesday</v>
      </c>
      <c r="I6" s="4">
        <f t="shared" si="5"/>
        <v>43373</v>
      </c>
      <c r="J6" s="3">
        <f t="shared" si="6"/>
        <v>3</v>
      </c>
      <c r="K6" s="4">
        <f t="shared" si="7"/>
        <v>43371</v>
      </c>
      <c r="L6" s="4">
        <f t="shared" si="8"/>
        <v>43384</v>
      </c>
      <c r="M6" s="4">
        <v>43482</v>
      </c>
      <c r="N6" s="3" t="s">
        <v>20</v>
      </c>
      <c r="O6" s="3" t="s">
        <v>24</v>
      </c>
    </row>
    <row r="7" spans="1:15">
      <c r="A7" s="3" t="s">
        <v>25</v>
      </c>
      <c r="B7" s="4">
        <v>43295</v>
      </c>
      <c r="C7" s="4">
        <v>43296</v>
      </c>
      <c r="D7" s="3">
        <f t="shared" si="0"/>
        <v>7</v>
      </c>
      <c r="E7" s="3">
        <f t="shared" si="1"/>
        <v>2018</v>
      </c>
      <c r="F7" s="3" t="str">
        <f t="shared" si="2"/>
        <v>Jul</v>
      </c>
      <c r="G7" s="3">
        <f t="shared" si="3"/>
        <v>7</v>
      </c>
      <c r="H7" s="3" t="str">
        <f t="shared" si="4"/>
        <v>Saturday</v>
      </c>
      <c r="I7" s="4">
        <f t="shared" si="5"/>
        <v>43312</v>
      </c>
      <c r="J7" s="3">
        <f t="shared" si="6"/>
        <v>0</v>
      </c>
      <c r="K7" s="4">
        <f t="shared" si="7"/>
        <v>43298</v>
      </c>
      <c r="L7" s="4">
        <f t="shared" si="8"/>
        <v>43310</v>
      </c>
      <c r="M7" s="4">
        <v>43335</v>
      </c>
      <c r="N7" s="3" t="s">
        <v>26</v>
      </c>
      <c r="O7" s="3" t="s">
        <v>27</v>
      </c>
    </row>
    <row r="8" spans="1:15">
      <c r="A8" s="3" t="s">
        <v>28</v>
      </c>
      <c r="B8" s="4">
        <v>43132</v>
      </c>
      <c r="C8" s="4">
        <v>43132</v>
      </c>
      <c r="D8" s="3">
        <f t="shared" si="0"/>
        <v>2</v>
      </c>
      <c r="E8" s="3">
        <f t="shared" si="1"/>
        <v>2018</v>
      </c>
      <c r="F8" s="3" t="str">
        <f t="shared" si="2"/>
        <v>Feb</v>
      </c>
      <c r="G8" s="3">
        <f t="shared" si="3"/>
        <v>5</v>
      </c>
      <c r="H8" s="3" t="str">
        <f t="shared" si="4"/>
        <v>Thursday</v>
      </c>
      <c r="I8" s="4">
        <f t="shared" si="5"/>
        <v>43159</v>
      </c>
      <c r="J8" s="3">
        <f t="shared" si="6"/>
        <v>1</v>
      </c>
      <c r="K8" s="4">
        <f t="shared" si="7"/>
        <v>43136</v>
      </c>
      <c r="L8" s="4">
        <f t="shared" si="8"/>
        <v>43147</v>
      </c>
      <c r="M8" s="4">
        <v>43140</v>
      </c>
      <c r="N8" s="3" t="s">
        <v>16</v>
      </c>
      <c r="O8" s="3" t="s">
        <v>21</v>
      </c>
    </row>
    <row r="9" spans="1:15">
      <c r="A9" s="3" t="s">
        <v>29</v>
      </c>
      <c r="B9" s="4">
        <v>43256</v>
      </c>
      <c r="C9" s="4">
        <v>43258</v>
      </c>
      <c r="D9" s="3">
        <f t="shared" si="0"/>
        <v>6</v>
      </c>
      <c r="E9" s="3">
        <f t="shared" si="1"/>
        <v>2018</v>
      </c>
      <c r="F9" s="3" t="str">
        <f t="shared" si="2"/>
        <v>Jun</v>
      </c>
      <c r="G9" s="3">
        <f t="shared" si="3"/>
        <v>3</v>
      </c>
      <c r="H9" s="3" t="str">
        <f t="shared" si="4"/>
        <v>Tuesday</v>
      </c>
      <c r="I9" s="4">
        <f t="shared" si="5"/>
        <v>43281</v>
      </c>
      <c r="J9" s="3">
        <f t="shared" si="6"/>
        <v>3</v>
      </c>
      <c r="K9" s="4">
        <f t="shared" si="7"/>
        <v>43258</v>
      </c>
      <c r="L9" s="4">
        <f t="shared" si="8"/>
        <v>43271</v>
      </c>
      <c r="M9" s="4">
        <v>43345</v>
      </c>
      <c r="N9" s="3" t="s">
        <v>26</v>
      </c>
      <c r="O9" s="3" t="s">
        <v>21</v>
      </c>
    </row>
    <row r="10" spans="1:15">
      <c r="A10" s="3" t="s">
        <v>30</v>
      </c>
      <c r="B10" s="4">
        <v>43315</v>
      </c>
      <c r="C10" s="4">
        <v>43315</v>
      </c>
      <c r="D10" s="3">
        <f t="shared" si="0"/>
        <v>8</v>
      </c>
      <c r="E10" s="3">
        <f t="shared" si="1"/>
        <v>2018</v>
      </c>
      <c r="F10" s="3" t="str">
        <f t="shared" si="2"/>
        <v>Aug</v>
      </c>
      <c r="G10" s="3">
        <f t="shared" si="3"/>
        <v>6</v>
      </c>
      <c r="H10" s="3" t="str">
        <f t="shared" si="4"/>
        <v>Friday</v>
      </c>
      <c r="I10" s="4">
        <f t="shared" si="5"/>
        <v>43343</v>
      </c>
      <c r="J10" s="3">
        <f t="shared" si="6"/>
        <v>1</v>
      </c>
      <c r="K10" s="4">
        <f t="shared" si="7"/>
        <v>43319</v>
      </c>
      <c r="L10" s="4">
        <f t="shared" si="8"/>
        <v>43330</v>
      </c>
      <c r="M10" s="4">
        <v>43420</v>
      </c>
      <c r="N10" s="3" t="s">
        <v>26</v>
      </c>
      <c r="O10" s="3" t="s">
        <v>24</v>
      </c>
    </row>
    <row r="11" spans="1:15">
      <c r="A11" s="3" t="s">
        <v>31</v>
      </c>
      <c r="B11" s="4">
        <v>43262</v>
      </c>
      <c r="C11" s="4">
        <v>43264</v>
      </c>
      <c r="D11" s="3">
        <f t="shared" si="0"/>
        <v>6</v>
      </c>
      <c r="E11" s="3">
        <f t="shared" si="1"/>
        <v>2018</v>
      </c>
      <c r="F11" s="3" t="str">
        <f t="shared" si="2"/>
        <v>Jun</v>
      </c>
      <c r="G11" s="3">
        <f t="shared" si="3"/>
        <v>2</v>
      </c>
      <c r="H11" s="3" t="str">
        <f t="shared" si="4"/>
        <v>Monday</v>
      </c>
      <c r="I11" s="4">
        <f t="shared" si="5"/>
        <v>43281</v>
      </c>
      <c r="J11" s="3">
        <f t="shared" si="6"/>
        <v>3</v>
      </c>
      <c r="K11" s="4">
        <f t="shared" si="7"/>
        <v>43264</v>
      </c>
      <c r="L11" s="4">
        <f t="shared" si="8"/>
        <v>43277</v>
      </c>
      <c r="M11" s="4">
        <v>43320</v>
      </c>
      <c r="N11" s="3" t="s">
        <v>16</v>
      </c>
      <c r="O11" s="3" t="s">
        <v>24</v>
      </c>
    </row>
    <row r="14" spans="1:15" ht="15" thickBot="1"/>
    <row r="15" spans="1:15" ht="15.6">
      <c r="A15" s="1" t="s">
        <v>0</v>
      </c>
      <c r="B15" s="1" t="s">
        <v>1</v>
      </c>
      <c r="C15" s="1" t="s">
        <v>2</v>
      </c>
      <c r="D15" s="2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2" t="s">
        <v>10</v>
      </c>
      <c r="L15" s="2" t="s">
        <v>11</v>
      </c>
      <c r="M15" s="1" t="s">
        <v>12</v>
      </c>
      <c r="N15" s="1" t="s">
        <v>13</v>
      </c>
      <c r="O15" s="1" t="s">
        <v>14</v>
      </c>
    </row>
    <row r="16" spans="1:15">
      <c r="A16" s="3" t="s">
        <v>15</v>
      </c>
      <c r="B16" s="4">
        <v>43458</v>
      </c>
      <c r="C16" s="4">
        <v>43458</v>
      </c>
      <c r="D16" s="3">
        <f>MONTH(B16)</f>
        <v>12</v>
      </c>
      <c r="E16" s="3">
        <f>YEAR(B16)</f>
        <v>2018</v>
      </c>
      <c r="F16" s="3" t="str">
        <f>TEXT(B16,"mmm")</f>
        <v>Dec</v>
      </c>
      <c r="G16" s="3">
        <f>WEEKDAY(B16)</f>
        <v>2</v>
      </c>
      <c r="H16" s="3" t="str">
        <f>TEXT(B16,"dddd")</f>
        <v>Monday</v>
      </c>
      <c r="I16" s="4">
        <f>EOMONTH(B16,0)</f>
        <v>43465</v>
      </c>
      <c r="J16" s="3">
        <f>NETWORKDAYS(B16,C16)</f>
        <v>1</v>
      </c>
      <c r="K16" s="4">
        <f>WORKDAY(B16,2)</f>
        <v>43460</v>
      </c>
      <c r="L16" s="4">
        <f>B16+15</f>
        <v>43473</v>
      </c>
      <c r="M16" s="4">
        <v>43586</v>
      </c>
      <c r="N16" s="3" t="s">
        <v>16</v>
      </c>
      <c r="O16" s="3" t="s">
        <v>17</v>
      </c>
    </row>
    <row r="17" spans="1:15">
      <c r="A17" s="3" t="s">
        <v>18</v>
      </c>
      <c r="B17" s="4">
        <v>43301</v>
      </c>
      <c r="C17" s="4">
        <v>43306</v>
      </c>
      <c r="D17" s="3">
        <f t="shared" ref="D17:D25" si="9">MONTH(B17)</f>
        <v>7</v>
      </c>
      <c r="E17" s="3">
        <f t="shared" ref="E17:E25" si="10">YEAR(B17)</f>
        <v>2018</v>
      </c>
      <c r="F17" s="3" t="str">
        <f t="shared" ref="F17:F25" si="11">TEXT(B17,"mmm")</f>
        <v>Jul</v>
      </c>
      <c r="G17" s="3">
        <f t="shared" ref="G17:G25" si="12">WEEKDAY(B17)</f>
        <v>6</v>
      </c>
      <c r="H17" s="3" t="str">
        <f t="shared" ref="H17:H25" si="13">TEXT(B17,"dddd")</f>
        <v>Friday</v>
      </c>
      <c r="I17" s="4">
        <f t="shared" ref="I17:I25" si="14">EOMONTH(B17,0)</f>
        <v>43312</v>
      </c>
      <c r="J17" s="3">
        <f t="shared" ref="J17:J25" si="15">NETWORKDAYS(B17,C17)</f>
        <v>4</v>
      </c>
      <c r="K17" s="4">
        <f t="shared" ref="K17:K25" si="16">WORKDAY(B17,2)</f>
        <v>43305</v>
      </c>
      <c r="L17" s="4">
        <f t="shared" ref="L17:L25" si="17">B17+15</f>
        <v>43316</v>
      </c>
      <c r="M17" s="4">
        <v>43498</v>
      </c>
      <c r="N17" s="3" t="s">
        <v>16</v>
      </c>
      <c r="O17" s="3" t="s">
        <v>17</v>
      </c>
    </row>
    <row r="18" spans="1:15">
      <c r="A18" s="3" t="s">
        <v>19</v>
      </c>
      <c r="B18" s="4">
        <v>43397</v>
      </c>
      <c r="C18" s="4">
        <v>43399</v>
      </c>
      <c r="D18" s="3">
        <f t="shared" si="9"/>
        <v>10</v>
      </c>
      <c r="E18" s="3">
        <f t="shared" si="10"/>
        <v>2018</v>
      </c>
      <c r="F18" s="3" t="str">
        <f t="shared" si="11"/>
        <v>Oct</v>
      </c>
      <c r="G18" s="3">
        <f t="shared" si="12"/>
        <v>4</v>
      </c>
      <c r="H18" s="3" t="str">
        <f t="shared" si="13"/>
        <v>Wednesday</v>
      </c>
      <c r="I18" s="4">
        <f t="shared" si="14"/>
        <v>43404</v>
      </c>
      <c r="J18" s="3">
        <f t="shared" si="15"/>
        <v>3</v>
      </c>
      <c r="K18" s="4">
        <f t="shared" si="16"/>
        <v>43399</v>
      </c>
      <c r="L18" s="4">
        <f t="shared" si="17"/>
        <v>43412</v>
      </c>
      <c r="M18" s="4">
        <v>43598</v>
      </c>
      <c r="N18" s="3" t="s">
        <v>20</v>
      </c>
      <c r="O18" s="3" t="s">
        <v>21</v>
      </c>
    </row>
    <row r="19" spans="1:15">
      <c r="A19" s="3" t="s">
        <v>22</v>
      </c>
      <c r="B19" s="4">
        <v>43147</v>
      </c>
      <c r="C19" s="4">
        <v>43152</v>
      </c>
      <c r="D19" s="3">
        <f t="shared" si="9"/>
        <v>2</v>
      </c>
      <c r="E19" s="3">
        <f t="shared" si="10"/>
        <v>2018</v>
      </c>
      <c r="F19" s="3" t="str">
        <f t="shared" si="11"/>
        <v>Feb</v>
      </c>
      <c r="G19" s="3">
        <f t="shared" si="12"/>
        <v>6</v>
      </c>
      <c r="H19" s="3" t="str">
        <f t="shared" si="13"/>
        <v>Friday</v>
      </c>
      <c r="I19" s="4">
        <f t="shared" si="14"/>
        <v>43159</v>
      </c>
      <c r="J19" s="3">
        <f t="shared" si="15"/>
        <v>4</v>
      </c>
      <c r="K19" s="4">
        <f t="shared" si="16"/>
        <v>43151</v>
      </c>
      <c r="L19" s="4">
        <f t="shared" si="17"/>
        <v>43162</v>
      </c>
      <c r="M19" s="4">
        <v>43358</v>
      </c>
      <c r="N19" s="3" t="s">
        <v>16</v>
      </c>
      <c r="O19" s="3" t="s">
        <v>17</v>
      </c>
    </row>
    <row r="20" spans="1:15">
      <c r="A20" s="3" t="s">
        <v>23</v>
      </c>
      <c r="B20" s="4">
        <v>43369</v>
      </c>
      <c r="C20" s="4">
        <v>43371</v>
      </c>
      <c r="D20" s="3">
        <f t="shared" si="9"/>
        <v>9</v>
      </c>
      <c r="E20" s="3">
        <f t="shared" si="10"/>
        <v>2018</v>
      </c>
      <c r="F20" s="3" t="str">
        <f t="shared" si="11"/>
        <v>Sep</v>
      </c>
      <c r="G20" s="3">
        <f t="shared" si="12"/>
        <v>4</v>
      </c>
      <c r="H20" s="3" t="str">
        <f t="shared" si="13"/>
        <v>Wednesday</v>
      </c>
      <c r="I20" s="4">
        <f t="shared" si="14"/>
        <v>43373</v>
      </c>
      <c r="J20" s="3">
        <f t="shared" si="15"/>
        <v>3</v>
      </c>
      <c r="K20" s="4">
        <f t="shared" si="16"/>
        <v>43371</v>
      </c>
      <c r="L20" s="4">
        <f t="shared" si="17"/>
        <v>43384</v>
      </c>
      <c r="M20" s="4">
        <v>43482</v>
      </c>
      <c r="N20" s="3" t="s">
        <v>20</v>
      </c>
      <c r="O20" s="3" t="s">
        <v>24</v>
      </c>
    </row>
    <row r="21" spans="1:15">
      <c r="A21" s="3" t="s">
        <v>25</v>
      </c>
      <c r="B21" s="4">
        <v>43295</v>
      </c>
      <c r="C21" s="4">
        <v>43296</v>
      </c>
      <c r="D21" s="3">
        <f t="shared" si="9"/>
        <v>7</v>
      </c>
      <c r="E21" s="3">
        <f t="shared" si="10"/>
        <v>2018</v>
      </c>
      <c r="F21" s="3" t="str">
        <f t="shared" si="11"/>
        <v>Jul</v>
      </c>
      <c r="G21" s="3">
        <f t="shared" si="12"/>
        <v>7</v>
      </c>
      <c r="H21" s="3" t="str">
        <f t="shared" si="13"/>
        <v>Saturday</v>
      </c>
      <c r="I21" s="4">
        <f t="shared" si="14"/>
        <v>43312</v>
      </c>
      <c r="J21" s="3">
        <f t="shared" si="15"/>
        <v>0</v>
      </c>
      <c r="K21" s="4">
        <f t="shared" si="16"/>
        <v>43298</v>
      </c>
      <c r="L21" s="4">
        <f t="shared" si="17"/>
        <v>43310</v>
      </c>
      <c r="M21" s="4">
        <v>43335</v>
      </c>
      <c r="N21" s="3" t="s">
        <v>26</v>
      </c>
      <c r="O21" s="3" t="s">
        <v>27</v>
      </c>
    </row>
    <row r="22" spans="1:15">
      <c r="A22" s="3" t="s">
        <v>28</v>
      </c>
      <c r="B22" s="4">
        <v>43132</v>
      </c>
      <c r="C22" s="4">
        <v>43132</v>
      </c>
      <c r="D22" s="3">
        <f t="shared" si="9"/>
        <v>2</v>
      </c>
      <c r="E22" s="3">
        <f t="shared" si="10"/>
        <v>2018</v>
      </c>
      <c r="F22" s="3" t="str">
        <f t="shared" si="11"/>
        <v>Feb</v>
      </c>
      <c r="G22" s="3">
        <f t="shared" si="12"/>
        <v>5</v>
      </c>
      <c r="H22" s="3" t="str">
        <f t="shared" si="13"/>
        <v>Thursday</v>
      </c>
      <c r="I22" s="4">
        <f t="shared" si="14"/>
        <v>43159</v>
      </c>
      <c r="J22" s="3">
        <f t="shared" si="15"/>
        <v>1</v>
      </c>
      <c r="K22" s="4">
        <f t="shared" si="16"/>
        <v>43136</v>
      </c>
      <c r="L22" s="4">
        <f t="shared" si="17"/>
        <v>43147</v>
      </c>
      <c r="M22" s="4">
        <v>43140</v>
      </c>
      <c r="N22" s="3" t="s">
        <v>16</v>
      </c>
      <c r="O22" s="3" t="s">
        <v>21</v>
      </c>
    </row>
    <row r="23" spans="1:15">
      <c r="A23" s="3" t="s">
        <v>29</v>
      </c>
      <c r="B23" s="4">
        <v>43256</v>
      </c>
      <c r="C23" s="4">
        <v>43258</v>
      </c>
      <c r="D23" s="3">
        <f t="shared" si="9"/>
        <v>6</v>
      </c>
      <c r="E23" s="3">
        <f t="shared" si="10"/>
        <v>2018</v>
      </c>
      <c r="F23" s="3" t="str">
        <f t="shared" si="11"/>
        <v>Jun</v>
      </c>
      <c r="G23" s="3">
        <f t="shared" si="12"/>
        <v>3</v>
      </c>
      <c r="H23" s="3" t="str">
        <f t="shared" si="13"/>
        <v>Tuesday</v>
      </c>
      <c r="I23" s="4">
        <f t="shared" si="14"/>
        <v>43281</v>
      </c>
      <c r="J23" s="3">
        <f t="shared" si="15"/>
        <v>3</v>
      </c>
      <c r="K23" s="4">
        <f t="shared" si="16"/>
        <v>43258</v>
      </c>
      <c r="L23" s="4">
        <f t="shared" si="17"/>
        <v>43271</v>
      </c>
      <c r="M23" s="4">
        <v>43345</v>
      </c>
      <c r="N23" s="3" t="s">
        <v>26</v>
      </c>
      <c r="O23" s="3" t="s">
        <v>21</v>
      </c>
    </row>
    <row r="24" spans="1:15">
      <c r="A24" s="3" t="s">
        <v>30</v>
      </c>
      <c r="B24" s="4">
        <v>43315</v>
      </c>
      <c r="C24" s="4">
        <v>43315</v>
      </c>
      <c r="D24" s="3">
        <f t="shared" si="9"/>
        <v>8</v>
      </c>
      <c r="E24" s="3">
        <f t="shared" si="10"/>
        <v>2018</v>
      </c>
      <c r="F24" s="3" t="str">
        <f t="shared" si="11"/>
        <v>Aug</v>
      </c>
      <c r="G24" s="3">
        <f t="shared" si="12"/>
        <v>6</v>
      </c>
      <c r="H24" s="3" t="str">
        <f t="shared" si="13"/>
        <v>Friday</v>
      </c>
      <c r="I24" s="4">
        <f t="shared" si="14"/>
        <v>43343</v>
      </c>
      <c r="J24" s="3">
        <f t="shared" si="15"/>
        <v>1</v>
      </c>
      <c r="K24" s="4">
        <f t="shared" si="16"/>
        <v>43319</v>
      </c>
      <c r="L24" s="4">
        <f t="shared" si="17"/>
        <v>43330</v>
      </c>
      <c r="M24" s="4">
        <v>43420</v>
      </c>
      <c r="N24" s="3" t="s">
        <v>26</v>
      </c>
      <c r="O24" s="3" t="s">
        <v>24</v>
      </c>
    </row>
    <row r="25" spans="1:15">
      <c r="A25" s="3" t="s">
        <v>31</v>
      </c>
      <c r="B25" s="4">
        <v>43262</v>
      </c>
      <c r="C25" s="4">
        <v>43264</v>
      </c>
      <c r="D25" s="3">
        <f t="shared" si="9"/>
        <v>6</v>
      </c>
      <c r="E25" s="3">
        <f t="shared" si="10"/>
        <v>2018</v>
      </c>
      <c r="F25" s="3" t="str">
        <f t="shared" si="11"/>
        <v>Jun</v>
      </c>
      <c r="G25" s="3">
        <f t="shared" si="12"/>
        <v>2</v>
      </c>
      <c r="H25" s="3" t="str">
        <f t="shared" si="13"/>
        <v>Monday</v>
      </c>
      <c r="I25" s="4">
        <f t="shared" si="14"/>
        <v>43281</v>
      </c>
      <c r="J25" s="3">
        <f t="shared" si="15"/>
        <v>3</v>
      </c>
      <c r="K25" s="4">
        <f t="shared" si="16"/>
        <v>43264</v>
      </c>
      <c r="L25" s="4">
        <f t="shared" si="17"/>
        <v>43277</v>
      </c>
      <c r="M25" s="4">
        <v>43320</v>
      </c>
      <c r="N25" s="3" t="s">
        <v>16</v>
      </c>
      <c r="O25" s="3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BA2B-2042-46DF-826E-26F08F3EEE82}">
  <dimension ref="A1:AB26"/>
  <sheetViews>
    <sheetView topLeftCell="K16" workbookViewId="0">
      <selection activeCell="X28" sqref="X28"/>
    </sheetView>
  </sheetViews>
  <sheetFormatPr defaultRowHeight="14.45"/>
  <cols>
    <col min="1" max="1" width="13.85546875" bestFit="1" customWidth="1"/>
    <col min="2" max="2" width="18.28515625" bestFit="1" customWidth="1"/>
    <col min="3" max="3" width="14.140625" bestFit="1" customWidth="1"/>
    <col min="4" max="4" width="11.42578125" bestFit="1" customWidth="1"/>
    <col min="5" max="5" width="10" bestFit="1" customWidth="1"/>
    <col min="6" max="6" width="17.28515625" bestFit="1" customWidth="1"/>
    <col min="7" max="7" width="14.85546875" bestFit="1" customWidth="1"/>
    <col min="8" max="8" width="12.7109375" bestFit="1" customWidth="1"/>
    <col min="9" max="9" width="13.140625" bestFit="1" customWidth="1"/>
    <col min="10" max="10" width="13.85546875" bestFit="1" customWidth="1"/>
    <col min="11" max="11" width="14.42578125" bestFit="1" customWidth="1"/>
    <col min="12" max="12" width="13.28515625" bestFit="1" customWidth="1"/>
    <col min="13" max="13" width="8.5703125" bestFit="1" customWidth="1"/>
    <col min="14" max="14" width="16.28515625" bestFit="1" customWidth="1"/>
    <col min="15" max="15" width="4.42578125" bestFit="1" customWidth="1"/>
    <col min="16" max="16" width="4.7109375" bestFit="1" customWidth="1"/>
    <col min="17" max="17" width="9" bestFit="1" customWidth="1"/>
    <col min="18" max="18" width="20" bestFit="1" customWidth="1"/>
    <col min="19" max="19" width="5.5703125" bestFit="1" customWidth="1"/>
    <col min="20" max="20" width="5.140625" bestFit="1" customWidth="1"/>
    <col min="21" max="21" width="9.28515625" bestFit="1" customWidth="1"/>
    <col min="22" max="23" width="11" bestFit="1" customWidth="1"/>
    <col min="24" max="24" width="9.28515625" bestFit="1" customWidth="1"/>
    <col min="25" max="25" width="12.42578125" bestFit="1" customWidth="1"/>
    <col min="26" max="26" width="15" bestFit="1" customWidth="1"/>
    <col min="27" max="27" width="6.85546875" bestFit="1" customWidth="1"/>
    <col min="28" max="28" width="14" bestFit="1" customWidth="1"/>
  </cols>
  <sheetData>
    <row r="1" spans="1:28" ht="15.6">
      <c r="A1" s="5" t="s">
        <v>0</v>
      </c>
      <c r="B1" s="6" t="s">
        <v>32</v>
      </c>
      <c r="C1" s="6" t="s">
        <v>33</v>
      </c>
      <c r="D1" s="5" t="s">
        <v>1</v>
      </c>
      <c r="E1" s="5" t="s">
        <v>2</v>
      </c>
      <c r="F1" s="5" t="s">
        <v>13</v>
      </c>
      <c r="G1" s="6" t="s">
        <v>34</v>
      </c>
      <c r="H1" s="6" t="s">
        <v>35</v>
      </c>
      <c r="I1" s="6" t="s">
        <v>36</v>
      </c>
      <c r="J1" s="5" t="s">
        <v>14</v>
      </c>
      <c r="K1" s="6" t="s">
        <v>37</v>
      </c>
      <c r="L1" s="5" t="s">
        <v>38</v>
      </c>
      <c r="M1" s="6" t="s">
        <v>39</v>
      </c>
      <c r="N1" s="5" t="s">
        <v>40</v>
      </c>
      <c r="O1" s="6" t="s">
        <v>41</v>
      </c>
      <c r="P1" s="6" t="s">
        <v>42</v>
      </c>
      <c r="Q1" s="6" t="s">
        <v>43</v>
      </c>
      <c r="R1" s="6" t="s">
        <v>44</v>
      </c>
      <c r="S1" s="5" t="s">
        <v>45</v>
      </c>
      <c r="T1" s="5" t="s">
        <v>46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5" t="s">
        <v>52</v>
      </c>
      <c r="AA1" s="5" t="s">
        <v>53</v>
      </c>
      <c r="AB1" s="5" t="s">
        <v>54</v>
      </c>
    </row>
    <row r="2" spans="1:28">
      <c r="A2" s="3" t="s">
        <v>55</v>
      </c>
      <c r="B2" s="3" t="str">
        <f>REPLACE(A2,3,1,"/")</f>
        <v>AU/2019-44759</v>
      </c>
      <c r="C2" s="3" t="str">
        <f>SUBSTITUTE(A2,"-","|",2)</f>
        <v>AU-2019|44759</v>
      </c>
      <c r="D2" s="4">
        <v>43479</v>
      </c>
      <c r="E2" s="4">
        <v>43480</v>
      </c>
      <c r="F2" s="3" t="s">
        <v>26</v>
      </c>
      <c r="G2" s="3" t="str">
        <f>UPPER(F2)</f>
        <v>OFFICE SUPPLIES</v>
      </c>
      <c r="H2" s="3" t="str">
        <f>LOWER(F2)</f>
        <v>office supplies</v>
      </c>
      <c r="I2" s="3" t="str">
        <f>PROPER(F2)</f>
        <v>Office Supplies</v>
      </c>
      <c r="J2" s="3" t="s">
        <v>56</v>
      </c>
      <c r="K2" s="3" t="str">
        <f>TRIM(J2)</f>
        <v>Flipkart</v>
      </c>
      <c r="L2" s="3" t="s">
        <v>57</v>
      </c>
      <c r="M2" s="3">
        <f>FIND("-",L2)</f>
        <v>3</v>
      </c>
      <c r="N2" s="3" t="s">
        <v>58</v>
      </c>
      <c r="O2" s="3" t="str">
        <f>LEFT(N2,3)</f>
        <v>FUR</v>
      </c>
      <c r="P2" s="3" t="str">
        <f>MID(N2,5,2)</f>
        <v>BO</v>
      </c>
      <c r="Q2" s="3" t="str">
        <f>RIGHT(N2,8)</f>
        <v>10004762</v>
      </c>
      <c r="R2" s="3" t="str">
        <f>O2&amp;"-"&amp;P2&amp;"-"&amp;Q2</f>
        <v>FUR-BO-10004762</v>
      </c>
      <c r="S2" s="3">
        <v>1125</v>
      </c>
      <c r="T2" s="3">
        <v>1040</v>
      </c>
      <c r="U2" s="3">
        <v>6</v>
      </c>
      <c r="V2" s="7">
        <f t="shared" ref="V2:V11" si="0">T2*U2</f>
        <v>6240</v>
      </c>
      <c r="W2" s="7">
        <f t="shared" ref="W2:W11" si="1">S2*U2</f>
        <v>6750</v>
      </c>
      <c r="X2" s="8">
        <v>0.01</v>
      </c>
      <c r="Y2" s="3">
        <v>40</v>
      </c>
      <c r="Z2" s="9">
        <f t="shared" ref="Z2:Z11" si="2">W2-(W2*X2)+Y2</f>
        <v>6722.5</v>
      </c>
      <c r="AA2" s="9">
        <f t="shared" ref="AA2:AA11" si="3">Z2-V2</f>
        <v>482.5</v>
      </c>
      <c r="AB2" s="3" t="s">
        <v>59</v>
      </c>
    </row>
    <row r="3" spans="1:28">
      <c r="A3" s="3" t="s">
        <v>60</v>
      </c>
      <c r="B3" s="3" t="str">
        <f t="shared" ref="B3:B11" si="4">REPLACE(A3,3,1,"/")</f>
        <v>CH/19-95235</v>
      </c>
      <c r="C3" s="3" t="str">
        <f t="shared" ref="C3:C11" si="5">SUBSTITUTE(A3,"-","|",2)</f>
        <v>CH-19|95235</v>
      </c>
      <c r="D3" s="4">
        <v>43490</v>
      </c>
      <c r="E3" s="4">
        <v>43491</v>
      </c>
      <c r="F3" s="3" t="s">
        <v>61</v>
      </c>
      <c r="G3" s="3" t="str">
        <f t="shared" ref="G3:G11" si="6">UPPER(F3)</f>
        <v>FURNITURE</v>
      </c>
      <c r="H3" s="3" t="str">
        <f t="shared" ref="H3:H11" si="7">LOWER(F3)</f>
        <v>furniture</v>
      </c>
      <c r="I3" s="3" t="str">
        <f t="shared" ref="I3:I11" si="8">PROPER(F3)</f>
        <v>Furniture</v>
      </c>
      <c r="J3" s="3" t="s">
        <v>62</v>
      </c>
      <c r="K3" s="3" t="str">
        <f t="shared" ref="K3:K11" si="9">TRIM(J3)</f>
        <v>Referral</v>
      </c>
      <c r="L3" s="3" t="s">
        <v>63</v>
      </c>
      <c r="M3" s="3">
        <f t="shared" ref="M3:M11" si="10">FIND("-",L3)</f>
        <v>3</v>
      </c>
      <c r="N3" s="3" t="s">
        <v>64</v>
      </c>
      <c r="O3" s="3" t="str">
        <f t="shared" ref="O3:O11" si="11">LEFT(N3,3)</f>
        <v>FUR</v>
      </c>
      <c r="P3" s="3" t="str">
        <f t="shared" ref="P3:P11" si="12">MID(N3,5,2)</f>
        <v>BO</v>
      </c>
      <c r="Q3" s="3" t="str">
        <f t="shared" ref="Q3:Q11" si="13">RIGHT(N3,8)</f>
        <v>10001336</v>
      </c>
      <c r="R3" s="3" t="str">
        <f t="shared" ref="R3:R11" si="14">O3&amp;"-"&amp;P3&amp;"-"&amp;Q3</f>
        <v>FUR-BO-10001336</v>
      </c>
      <c r="S3" s="3">
        <v>2205</v>
      </c>
      <c r="T3" s="3">
        <v>2061</v>
      </c>
      <c r="U3" s="3">
        <v>4</v>
      </c>
      <c r="V3" s="7">
        <f t="shared" si="0"/>
        <v>8244</v>
      </c>
      <c r="W3" s="7">
        <f t="shared" si="1"/>
        <v>8820</v>
      </c>
      <c r="X3" s="8">
        <v>0</v>
      </c>
      <c r="Y3" s="3">
        <v>85</v>
      </c>
      <c r="Z3" s="9">
        <f t="shared" si="2"/>
        <v>8905</v>
      </c>
      <c r="AA3" s="9">
        <f t="shared" si="3"/>
        <v>661</v>
      </c>
      <c r="AB3" s="3" t="s">
        <v>59</v>
      </c>
    </row>
    <row r="4" spans="1:28">
      <c r="A4" s="3" t="s">
        <v>65</v>
      </c>
      <c r="B4" s="3" t="str">
        <f t="shared" si="4"/>
        <v>CH/20-66247</v>
      </c>
      <c r="C4" s="3" t="str">
        <f t="shared" si="5"/>
        <v>CH-20|66247</v>
      </c>
      <c r="D4" s="4">
        <v>44032</v>
      </c>
      <c r="E4" s="4">
        <v>44032</v>
      </c>
      <c r="F4" s="3" t="s">
        <v>61</v>
      </c>
      <c r="G4" s="3" t="str">
        <f t="shared" si="6"/>
        <v>FURNITURE</v>
      </c>
      <c r="H4" s="3" t="str">
        <f t="shared" si="7"/>
        <v>furniture</v>
      </c>
      <c r="I4" s="3" t="str">
        <f t="shared" si="8"/>
        <v>Furniture</v>
      </c>
      <c r="J4" s="3" t="s">
        <v>66</v>
      </c>
      <c r="K4" s="3" t="str">
        <f t="shared" si="9"/>
        <v>Website</v>
      </c>
      <c r="L4" s="3" t="s">
        <v>67</v>
      </c>
      <c r="M4" s="3">
        <f t="shared" si="10"/>
        <v>3</v>
      </c>
      <c r="N4" s="3" t="s">
        <v>68</v>
      </c>
      <c r="O4" s="3" t="str">
        <f t="shared" si="11"/>
        <v>OFF</v>
      </c>
      <c r="P4" s="3" t="str">
        <f t="shared" si="12"/>
        <v>BI</v>
      </c>
      <c r="Q4" s="3" t="str">
        <f t="shared" si="13"/>
        <v>10002559</v>
      </c>
      <c r="R4" s="3" t="str">
        <f t="shared" si="14"/>
        <v>OFF-BI-10002559</v>
      </c>
      <c r="S4" s="3">
        <v>3321</v>
      </c>
      <c r="T4" s="3">
        <v>2989</v>
      </c>
      <c r="U4" s="3">
        <v>9</v>
      </c>
      <c r="V4" s="7">
        <f t="shared" si="0"/>
        <v>26901</v>
      </c>
      <c r="W4" s="7">
        <f t="shared" si="1"/>
        <v>29889</v>
      </c>
      <c r="X4" s="8">
        <v>0.01</v>
      </c>
      <c r="Y4" s="3">
        <v>59</v>
      </c>
      <c r="Z4" s="9">
        <f t="shared" si="2"/>
        <v>29649.11</v>
      </c>
      <c r="AA4" s="9">
        <f t="shared" si="3"/>
        <v>2748.1100000000006</v>
      </c>
      <c r="AB4" s="3" t="s">
        <v>69</v>
      </c>
    </row>
    <row r="5" spans="1:28">
      <c r="A5" s="3" t="s">
        <v>70</v>
      </c>
      <c r="B5" s="3" t="str">
        <f t="shared" si="4"/>
        <v>ID/2018-31300</v>
      </c>
      <c r="C5" s="3" t="str">
        <f t="shared" si="5"/>
        <v>ID-2018|31300</v>
      </c>
      <c r="D5" s="4">
        <v>43408</v>
      </c>
      <c r="E5" s="4">
        <v>43409</v>
      </c>
      <c r="F5" s="3" t="s">
        <v>71</v>
      </c>
      <c r="G5" s="3" t="str">
        <f t="shared" si="6"/>
        <v>OFFICE SUPPLIES</v>
      </c>
      <c r="H5" s="3" t="str">
        <f t="shared" si="7"/>
        <v>office supplies</v>
      </c>
      <c r="I5" s="3" t="str">
        <f t="shared" si="8"/>
        <v>Office Supplies</v>
      </c>
      <c r="J5" s="3" t="s">
        <v>66</v>
      </c>
      <c r="K5" s="3" t="str">
        <f t="shared" si="9"/>
        <v>Website</v>
      </c>
      <c r="L5" s="3" t="s">
        <v>72</v>
      </c>
      <c r="M5" s="3">
        <f t="shared" si="10"/>
        <v>3</v>
      </c>
      <c r="N5" s="3" t="s">
        <v>73</v>
      </c>
      <c r="O5" s="3" t="str">
        <f t="shared" si="11"/>
        <v>OFF</v>
      </c>
      <c r="P5" s="3" t="str">
        <f t="shared" si="12"/>
        <v>ST</v>
      </c>
      <c r="Q5" s="3" t="str">
        <f t="shared" si="13"/>
        <v>10008153</v>
      </c>
      <c r="R5" s="3" t="str">
        <f t="shared" si="14"/>
        <v>OFF-ST-10008153</v>
      </c>
      <c r="S5" s="3">
        <v>2478</v>
      </c>
      <c r="T5" s="3">
        <v>2406</v>
      </c>
      <c r="U5" s="3">
        <v>2</v>
      </c>
      <c r="V5" s="7">
        <f t="shared" si="0"/>
        <v>4812</v>
      </c>
      <c r="W5" s="7">
        <f t="shared" si="1"/>
        <v>4956</v>
      </c>
      <c r="X5" s="8">
        <v>0</v>
      </c>
      <c r="Y5" s="3">
        <v>77</v>
      </c>
      <c r="Z5" s="9">
        <f t="shared" si="2"/>
        <v>5033</v>
      </c>
      <c r="AA5" s="9">
        <f t="shared" si="3"/>
        <v>221</v>
      </c>
      <c r="AB5" s="3" t="s">
        <v>59</v>
      </c>
    </row>
    <row r="6" spans="1:28">
      <c r="A6" s="3" t="s">
        <v>74</v>
      </c>
      <c r="B6" s="3" t="str">
        <f t="shared" si="4"/>
        <v>ID/18-99362</v>
      </c>
      <c r="C6" s="3" t="str">
        <f t="shared" si="5"/>
        <v>ID-18|99362</v>
      </c>
      <c r="D6" s="4">
        <v>43465</v>
      </c>
      <c r="E6" s="4">
        <v>43466</v>
      </c>
      <c r="F6" s="3" t="s">
        <v>75</v>
      </c>
      <c r="G6" s="3" t="str">
        <f t="shared" si="6"/>
        <v>TECHNOLOGY</v>
      </c>
      <c r="H6" s="3" t="str">
        <f t="shared" si="7"/>
        <v>technology</v>
      </c>
      <c r="I6" s="3" t="str">
        <f t="shared" si="8"/>
        <v>Technology</v>
      </c>
      <c r="J6" s="3" t="s">
        <v>66</v>
      </c>
      <c r="K6" s="3" t="str">
        <f t="shared" si="9"/>
        <v>Website</v>
      </c>
      <c r="L6" s="3" t="s">
        <v>76</v>
      </c>
      <c r="M6" s="3">
        <f t="shared" si="10"/>
        <v>3</v>
      </c>
      <c r="N6" s="3" t="s">
        <v>77</v>
      </c>
      <c r="O6" s="3" t="str">
        <f t="shared" si="11"/>
        <v>FUR</v>
      </c>
      <c r="P6" s="3" t="str">
        <f t="shared" si="12"/>
        <v>FU</v>
      </c>
      <c r="Q6" s="3" t="str">
        <f t="shared" si="13"/>
        <v>10007219</v>
      </c>
      <c r="R6" s="3" t="str">
        <f t="shared" si="14"/>
        <v>FUR-FU-10007219</v>
      </c>
      <c r="S6" s="3">
        <v>9306</v>
      </c>
      <c r="T6" s="3">
        <v>8461</v>
      </c>
      <c r="U6" s="3">
        <v>7</v>
      </c>
      <c r="V6" s="7">
        <f t="shared" si="0"/>
        <v>59227</v>
      </c>
      <c r="W6" s="7">
        <f t="shared" si="1"/>
        <v>65142</v>
      </c>
      <c r="X6" s="8">
        <v>0.02</v>
      </c>
      <c r="Y6" s="3">
        <v>100</v>
      </c>
      <c r="Z6" s="9">
        <f t="shared" si="2"/>
        <v>63939.16</v>
      </c>
      <c r="AA6" s="9">
        <f t="shared" si="3"/>
        <v>4712.1600000000035</v>
      </c>
      <c r="AB6" s="3" t="s">
        <v>59</v>
      </c>
    </row>
    <row r="7" spans="1:28">
      <c r="A7" s="3" t="s">
        <v>78</v>
      </c>
      <c r="B7" s="3" t="str">
        <f t="shared" si="4"/>
        <v>ID/2020-49481</v>
      </c>
      <c r="C7" s="3" t="str">
        <f t="shared" si="5"/>
        <v>ID-2020|49481</v>
      </c>
      <c r="D7" s="4">
        <v>43964</v>
      </c>
      <c r="E7" s="4">
        <v>43966</v>
      </c>
      <c r="F7" s="3" t="s">
        <v>71</v>
      </c>
      <c r="G7" s="3" t="str">
        <f t="shared" si="6"/>
        <v>OFFICE SUPPLIES</v>
      </c>
      <c r="H7" s="3" t="str">
        <f t="shared" si="7"/>
        <v>office supplies</v>
      </c>
      <c r="I7" s="3" t="str">
        <f t="shared" si="8"/>
        <v>Office Supplies</v>
      </c>
      <c r="J7" s="3" t="s">
        <v>21</v>
      </c>
      <c r="K7" s="3" t="str">
        <f t="shared" si="9"/>
        <v>Amazon</v>
      </c>
      <c r="L7" s="3" t="s">
        <v>79</v>
      </c>
      <c r="M7" s="3">
        <f t="shared" si="10"/>
        <v>3</v>
      </c>
      <c r="N7" s="3" t="s">
        <v>80</v>
      </c>
      <c r="O7" s="3" t="str">
        <f t="shared" si="11"/>
        <v>FUR</v>
      </c>
      <c r="P7" s="3" t="str">
        <f t="shared" si="12"/>
        <v>FU</v>
      </c>
      <c r="Q7" s="3" t="str">
        <f t="shared" si="13"/>
        <v>10005268</v>
      </c>
      <c r="R7" s="3" t="str">
        <f t="shared" si="14"/>
        <v>FUR-FU-10005268</v>
      </c>
      <c r="S7" s="3">
        <v>1060</v>
      </c>
      <c r="T7" s="3">
        <v>964</v>
      </c>
      <c r="U7" s="3">
        <v>1</v>
      </c>
      <c r="V7" s="7">
        <f t="shared" si="0"/>
        <v>964</v>
      </c>
      <c r="W7" s="7">
        <f t="shared" si="1"/>
        <v>1060</v>
      </c>
      <c r="X7" s="8">
        <v>0</v>
      </c>
      <c r="Y7" s="3">
        <v>65</v>
      </c>
      <c r="Z7" s="9">
        <f t="shared" si="2"/>
        <v>1125</v>
      </c>
      <c r="AA7" s="9">
        <f t="shared" si="3"/>
        <v>161</v>
      </c>
      <c r="AB7" s="3" t="s">
        <v>81</v>
      </c>
    </row>
    <row r="8" spans="1:28">
      <c r="A8" s="3" t="s">
        <v>82</v>
      </c>
      <c r="B8" s="3" t="str">
        <f t="shared" si="4"/>
        <v>ID/2019-72749</v>
      </c>
      <c r="C8" s="3" t="str">
        <f t="shared" si="5"/>
        <v>ID-2019|72749</v>
      </c>
      <c r="D8" s="4">
        <v>43589</v>
      </c>
      <c r="E8" s="4">
        <v>43591</v>
      </c>
      <c r="F8" s="3" t="s">
        <v>75</v>
      </c>
      <c r="G8" s="3" t="str">
        <f t="shared" si="6"/>
        <v>TECHNOLOGY</v>
      </c>
      <c r="H8" s="3" t="str">
        <f t="shared" si="7"/>
        <v>technology</v>
      </c>
      <c r="I8" s="3" t="str">
        <f t="shared" si="8"/>
        <v>Technology</v>
      </c>
      <c r="J8" s="3" t="s">
        <v>17</v>
      </c>
      <c r="K8" s="3" t="str">
        <f t="shared" si="9"/>
        <v>Flipkart</v>
      </c>
      <c r="L8" s="3" t="s">
        <v>83</v>
      </c>
      <c r="M8" s="3">
        <f t="shared" si="10"/>
        <v>3</v>
      </c>
      <c r="N8" s="3" t="s">
        <v>84</v>
      </c>
      <c r="O8" s="3" t="str">
        <f t="shared" si="11"/>
        <v>FUR</v>
      </c>
      <c r="P8" s="3" t="str">
        <f t="shared" si="12"/>
        <v>BO</v>
      </c>
      <c r="Q8" s="3" t="str">
        <f t="shared" si="13"/>
        <v>10008662</v>
      </c>
      <c r="R8" s="3" t="str">
        <f t="shared" si="14"/>
        <v>FUR-BO-10008662</v>
      </c>
      <c r="S8" s="3">
        <v>9306</v>
      </c>
      <c r="T8" s="3">
        <v>8461</v>
      </c>
      <c r="U8" s="3">
        <v>3</v>
      </c>
      <c r="V8" s="7">
        <f t="shared" si="0"/>
        <v>25383</v>
      </c>
      <c r="W8" s="7">
        <f t="shared" si="1"/>
        <v>27918</v>
      </c>
      <c r="X8" s="8">
        <v>0.01</v>
      </c>
      <c r="Y8" s="3">
        <v>51</v>
      </c>
      <c r="Z8" s="9">
        <f t="shared" si="2"/>
        <v>27689.82</v>
      </c>
      <c r="AA8" s="9">
        <f t="shared" si="3"/>
        <v>2306.8199999999997</v>
      </c>
      <c r="AB8" s="3" t="s">
        <v>69</v>
      </c>
    </row>
    <row r="9" spans="1:28">
      <c r="A9" s="3" t="s">
        <v>85</v>
      </c>
      <c r="B9" s="3" t="str">
        <f t="shared" si="4"/>
        <v>AU/2019-71900</v>
      </c>
      <c r="C9" s="3" t="str">
        <f t="shared" si="5"/>
        <v>AU-2019|71900</v>
      </c>
      <c r="D9" s="4">
        <v>43746</v>
      </c>
      <c r="E9" s="4">
        <v>43748</v>
      </c>
      <c r="F9" s="3" t="s">
        <v>16</v>
      </c>
      <c r="G9" s="3" t="str">
        <f t="shared" si="6"/>
        <v>FURNITURE</v>
      </c>
      <c r="H9" s="3" t="str">
        <f t="shared" si="7"/>
        <v>furniture</v>
      </c>
      <c r="I9" s="3" t="str">
        <f t="shared" si="8"/>
        <v>Furniture</v>
      </c>
      <c r="J9" s="3" t="s">
        <v>62</v>
      </c>
      <c r="K9" s="3" t="str">
        <f t="shared" si="9"/>
        <v>Referral</v>
      </c>
      <c r="L9" s="3" t="s">
        <v>86</v>
      </c>
      <c r="M9" s="3">
        <f t="shared" si="10"/>
        <v>3</v>
      </c>
      <c r="N9" s="3" t="s">
        <v>87</v>
      </c>
      <c r="O9" s="3" t="str">
        <f t="shared" si="11"/>
        <v>OFF</v>
      </c>
      <c r="P9" s="3" t="str">
        <f t="shared" si="12"/>
        <v>ST</v>
      </c>
      <c r="Q9" s="3" t="str">
        <f t="shared" si="13"/>
        <v>10001557</v>
      </c>
      <c r="R9" s="3" t="str">
        <f t="shared" si="14"/>
        <v>OFF-ST-10001557</v>
      </c>
      <c r="S9" s="3">
        <v>1576</v>
      </c>
      <c r="T9" s="3">
        <v>1531</v>
      </c>
      <c r="U9" s="3">
        <v>2</v>
      </c>
      <c r="V9" s="7">
        <f t="shared" si="0"/>
        <v>3062</v>
      </c>
      <c r="W9" s="7">
        <f t="shared" si="1"/>
        <v>3152</v>
      </c>
      <c r="X9" s="8">
        <v>0.01</v>
      </c>
      <c r="Y9" s="3">
        <v>63</v>
      </c>
      <c r="Z9" s="9">
        <f t="shared" si="2"/>
        <v>3183.48</v>
      </c>
      <c r="AA9" s="9">
        <f t="shared" si="3"/>
        <v>121.48000000000002</v>
      </c>
      <c r="AB9" s="3" t="s">
        <v>81</v>
      </c>
    </row>
    <row r="10" spans="1:28">
      <c r="A10" s="3" t="s">
        <v>88</v>
      </c>
      <c r="B10" s="3" t="str">
        <f t="shared" si="4"/>
        <v>CH/2018-50887</v>
      </c>
      <c r="C10" s="3" t="str">
        <f t="shared" si="5"/>
        <v>CH-2018|50887</v>
      </c>
      <c r="D10" s="4">
        <v>43170</v>
      </c>
      <c r="E10" s="4">
        <v>43170</v>
      </c>
      <c r="F10" s="3" t="s">
        <v>71</v>
      </c>
      <c r="G10" s="3" t="str">
        <f t="shared" si="6"/>
        <v>OFFICE SUPPLIES</v>
      </c>
      <c r="H10" s="3" t="str">
        <f t="shared" si="7"/>
        <v>office supplies</v>
      </c>
      <c r="I10" s="3" t="str">
        <f t="shared" si="8"/>
        <v>Office Supplies</v>
      </c>
      <c r="J10" s="3" t="s">
        <v>21</v>
      </c>
      <c r="K10" s="3" t="str">
        <f t="shared" si="9"/>
        <v>Amazon</v>
      </c>
      <c r="L10" s="3" t="s">
        <v>89</v>
      </c>
      <c r="M10" s="3">
        <f t="shared" si="10"/>
        <v>3</v>
      </c>
      <c r="N10" s="3" t="s">
        <v>90</v>
      </c>
      <c r="O10" s="3" t="str">
        <f t="shared" si="11"/>
        <v>OFF</v>
      </c>
      <c r="P10" s="3" t="str">
        <f t="shared" si="12"/>
        <v>FA</v>
      </c>
      <c r="Q10" s="3" t="str">
        <f t="shared" si="13"/>
        <v>10008410</v>
      </c>
      <c r="R10" s="3" t="str">
        <f t="shared" si="14"/>
        <v>OFF-FA-10008410</v>
      </c>
      <c r="S10" s="3">
        <v>188</v>
      </c>
      <c r="T10" s="3">
        <v>173</v>
      </c>
      <c r="U10" s="3">
        <v>12</v>
      </c>
      <c r="V10" s="7">
        <f t="shared" si="0"/>
        <v>2076</v>
      </c>
      <c r="W10" s="7">
        <f t="shared" si="1"/>
        <v>2256</v>
      </c>
      <c r="X10" s="8">
        <v>0.01</v>
      </c>
      <c r="Y10" s="3">
        <v>30</v>
      </c>
      <c r="Z10" s="9">
        <f t="shared" si="2"/>
        <v>2263.44</v>
      </c>
      <c r="AA10" s="9">
        <f t="shared" si="3"/>
        <v>187.44000000000005</v>
      </c>
      <c r="AB10" s="3" t="s">
        <v>81</v>
      </c>
    </row>
    <row r="11" spans="1:28">
      <c r="A11" s="3" t="s">
        <v>91</v>
      </c>
      <c r="B11" s="3" t="str">
        <f t="shared" si="4"/>
        <v>GE/2018-20428</v>
      </c>
      <c r="C11" s="3" t="str">
        <f t="shared" si="5"/>
        <v>GE-2018|20428</v>
      </c>
      <c r="D11" s="4">
        <v>43135</v>
      </c>
      <c r="E11" s="4">
        <v>43136</v>
      </c>
      <c r="F11" s="3" t="s">
        <v>61</v>
      </c>
      <c r="G11" s="3" t="str">
        <f t="shared" si="6"/>
        <v>FURNITURE</v>
      </c>
      <c r="H11" s="3" t="str">
        <f t="shared" si="7"/>
        <v>furniture</v>
      </c>
      <c r="I11" s="3" t="str">
        <f t="shared" si="8"/>
        <v>Furniture</v>
      </c>
      <c r="J11" s="3" t="s">
        <v>17</v>
      </c>
      <c r="K11" s="3" t="str">
        <f t="shared" si="9"/>
        <v>Flipkart</v>
      </c>
      <c r="L11" s="3" t="s">
        <v>92</v>
      </c>
      <c r="M11" s="3">
        <f t="shared" si="10"/>
        <v>3</v>
      </c>
      <c r="N11" s="3" t="s">
        <v>93</v>
      </c>
      <c r="O11" s="3" t="str">
        <f t="shared" si="11"/>
        <v>OFF</v>
      </c>
      <c r="P11" s="3" t="str">
        <f t="shared" si="12"/>
        <v>AR</v>
      </c>
      <c r="Q11" s="3" t="str">
        <f t="shared" si="13"/>
        <v>10008010</v>
      </c>
      <c r="R11" s="3" t="str">
        <f t="shared" si="14"/>
        <v>OFF-AR-10008010</v>
      </c>
      <c r="S11" s="3">
        <v>2681</v>
      </c>
      <c r="T11" s="3">
        <v>2458</v>
      </c>
      <c r="U11" s="3">
        <v>6</v>
      </c>
      <c r="V11" s="7">
        <f t="shared" si="0"/>
        <v>14748</v>
      </c>
      <c r="W11" s="7">
        <f t="shared" si="1"/>
        <v>16086</v>
      </c>
      <c r="X11" s="8">
        <v>0.01</v>
      </c>
      <c r="Y11" s="3">
        <v>22</v>
      </c>
      <c r="Z11" s="9">
        <f t="shared" si="2"/>
        <v>15947.14</v>
      </c>
      <c r="AA11" s="9">
        <f t="shared" si="3"/>
        <v>1199.1399999999994</v>
      </c>
      <c r="AB11" s="3" t="s">
        <v>81</v>
      </c>
    </row>
    <row r="14" spans="1:28" ht="15" thickBot="1"/>
    <row r="15" spans="1:28" ht="15.6">
      <c r="A15" s="5" t="s">
        <v>0</v>
      </c>
      <c r="B15" s="6" t="s">
        <v>32</v>
      </c>
      <c r="C15" s="6" t="s">
        <v>33</v>
      </c>
      <c r="D15" s="5" t="s">
        <v>1</v>
      </c>
      <c r="E15" s="5" t="s">
        <v>2</v>
      </c>
      <c r="F15" s="5" t="s">
        <v>13</v>
      </c>
      <c r="G15" s="6" t="s">
        <v>34</v>
      </c>
      <c r="H15" s="6" t="s">
        <v>35</v>
      </c>
      <c r="I15" s="6" t="s">
        <v>36</v>
      </c>
      <c r="J15" s="5" t="s">
        <v>14</v>
      </c>
      <c r="K15" s="6" t="s">
        <v>37</v>
      </c>
      <c r="L15" s="5" t="s">
        <v>38</v>
      </c>
      <c r="M15" s="6" t="s">
        <v>39</v>
      </c>
      <c r="N15" s="5" t="s">
        <v>40</v>
      </c>
      <c r="O15" s="6" t="s">
        <v>41</v>
      </c>
      <c r="P15" s="6" t="s">
        <v>42</v>
      </c>
      <c r="Q15" s="6" t="s">
        <v>43</v>
      </c>
      <c r="R15" s="6" t="s">
        <v>44</v>
      </c>
      <c r="S15" s="5" t="s">
        <v>45</v>
      </c>
      <c r="T15" s="5" t="s">
        <v>46</v>
      </c>
      <c r="U15" s="5" t="s">
        <v>47</v>
      </c>
      <c r="V15" s="5" t="s">
        <v>48</v>
      </c>
      <c r="W15" s="5" t="s">
        <v>49</v>
      </c>
      <c r="X15" s="5" t="s">
        <v>50</v>
      </c>
      <c r="Y15" s="5" t="s">
        <v>51</v>
      </c>
      <c r="Z15" s="5" t="s">
        <v>52</v>
      </c>
      <c r="AA15" s="5" t="s">
        <v>53</v>
      </c>
      <c r="AB15" s="5" t="s">
        <v>54</v>
      </c>
    </row>
    <row r="16" spans="1:28">
      <c r="A16" s="3" t="s">
        <v>55</v>
      </c>
      <c r="B16" s="3" t="str">
        <f>REPLACE(A16,3,1,"/")</f>
        <v>AU/2019-44759</v>
      </c>
      <c r="C16" s="3" t="str">
        <f>SUBSTITUTE(A16,"-","|",2)</f>
        <v>AU-2019|44759</v>
      </c>
      <c r="D16" s="4">
        <v>43479</v>
      </c>
      <c r="E16" s="4">
        <v>43480</v>
      </c>
      <c r="F16" s="3" t="s">
        <v>26</v>
      </c>
      <c r="G16" s="3" t="str">
        <f>UPPER(F16)</f>
        <v>OFFICE SUPPLIES</v>
      </c>
      <c r="H16" s="3" t="str">
        <f>LOWER(F16)</f>
        <v>office supplies</v>
      </c>
      <c r="I16" s="3" t="str">
        <f>PROPER(F16)</f>
        <v>Office Supplies</v>
      </c>
      <c r="J16" s="3" t="s">
        <v>56</v>
      </c>
      <c r="K16" s="3" t="str">
        <f>TRIM(J16)</f>
        <v>Flipkart</v>
      </c>
      <c r="L16" s="3" t="s">
        <v>57</v>
      </c>
      <c r="M16" s="3">
        <f>FIND("-",L16)</f>
        <v>3</v>
      </c>
      <c r="N16" s="3" t="s">
        <v>58</v>
      </c>
      <c r="O16" s="3" t="str">
        <f>LEFT(N16,3)</f>
        <v>FUR</v>
      </c>
      <c r="P16" s="3" t="str">
        <f>MID(N16,5,2)</f>
        <v>BO</v>
      </c>
      <c r="Q16" s="3" t="str">
        <f>RIGHT(N16,8)</f>
        <v>10004762</v>
      </c>
      <c r="R16" s="3" t="str">
        <f>_xlfn.TEXTJOIN("-",TRUE,O16:Q16)</f>
        <v>FUR-BO-10004762</v>
      </c>
      <c r="S16" s="3">
        <v>1125</v>
      </c>
      <c r="T16" s="3">
        <v>1040</v>
      </c>
      <c r="U16" s="3">
        <v>6</v>
      </c>
      <c r="V16" s="7">
        <f t="shared" ref="V16:V25" si="15">T16*U16</f>
        <v>6240</v>
      </c>
      <c r="W16" s="7">
        <f t="shared" ref="W16:W25" si="16">S16*U16</f>
        <v>6750</v>
      </c>
      <c r="X16" s="8">
        <v>0.01</v>
      </c>
      <c r="Y16" s="3">
        <v>40</v>
      </c>
      <c r="Z16" s="9">
        <f t="shared" ref="Z16:Z25" si="17">W16-(W16*X16)+Y16</f>
        <v>6722.5</v>
      </c>
      <c r="AA16" s="9">
        <f t="shared" ref="AA16:AA25" si="18">Z16-V16</f>
        <v>482.5</v>
      </c>
      <c r="AB16" s="3" t="s">
        <v>59</v>
      </c>
    </row>
    <row r="17" spans="1:28">
      <c r="A17" s="3" t="s">
        <v>60</v>
      </c>
      <c r="B17" s="3" t="str">
        <f t="shared" ref="B17:B25" si="19">REPLACE(A17,3,1,"/")</f>
        <v>CH/19-95235</v>
      </c>
      <c r="C17" s="3" t="str">
        <f t="shared" ref="C17:C25" si="20">SUBSTITUTE(A17,"-","|",2)</f>
        <v>CH-19|95235</v>
      </c>
      <c r="D17" s="4">
        <v>43490</v>
      </c>
      <c r="E17" s="4">
        <v>43491</v>
      </c>
      <c r="F17" s="3" t="s">
        <v>61</v>
      </c>
      <c r="G17" s="3" t="str">
        <f t="shared" ref="G17:G25" si="21">UPPER(F17)</f>
        <v>FURNITURE</v>
      </c>
      <c r="H17" s="3" t="str">
        <f t="shared" ref="H17:H25" si="22">LOWER(F17)</f>
        <v>furniture</v>
      </c>
      <c r="I17" s="3" t="str">
        <f t="shared" ref="I17:I25" si="23">PROPER(F17)</f>
        <v>Furniture</v>
      </c>
      <c r="J17" s="3" t="s">
        <v>62</v>
      </c>
      <c r="K17" s="3" t="str">
        <f t="shared" ref="K17:K25" si="24">TRIM(J17)</f>
        <v>Referral</v>
      </c>
      <c r="L17" s="3" t="s">
        <v>63</v>
      </c>
      <c r="M17" s="3">
        <f t="shared" ref="M17:M26" si="25">FIND("-",L17)</f>
        <v>3</v>
      </c>
      <c r="N17" s="3" t="s">
        <v>64</v>
      </c>
      <c r="O17" s="3" t="str">
        <f t="shared" ref="O17:O25" si="26">LEFT(N17,3)</f>
        <v>FUR</v>
      </c>
      <c r="P17" s="3" t="str">
        <f t="shared" ref="P17:P25" si="27">MID(N17,5,2)</f>
        <v>BO</v>
      </c>
      <c r="Q17" s="3" t="str">
        <f t="shared" ref="Q17:Q25" si="28">RIGHT(N17,8)</f>
        <v>10001336</v>
      </c>
      <c r="R17" s="3" t="str">
        <f t="shared" ref="R17:R25" si="29">_xlfn.TEXTJOIN("-",TRUE,O17:Q17)</f>
        <v>FUR-BO-10001336</v>
      </c>
      <c r="S17" s="3">
        <v>2205</v>
      </c>
      <c r="T17" s="3">
        <v>2061</v>
      </c>
      <c r="U17" s="3">
        <v>4</v>
      </c>
      <c r="V17" s="7">
        <f t="shared" si="15"/>
        <v>8244</v>
      </c>
      <c r="W17" s="7">
        <f t="shared" si="16"/>
        <v>8820</v>
      </c>
      <c r="X17" s="8">
        <v>0</v>
      </c>
      <c r="Y17" s="3">
        <v>85</v>
      </c>
      <c r="Z17" s="9">
        <f t="shared" si="17"/>
        <v>8905</v>
      </c>
      <c r="AA17" s="9">
        <f t="shared" si="18"/>
        <v>661</v>
      </c>
      <c r="AB17" s="3" t="s">
        <v>59</v>
      </c>
    </row>
    <row r="18" spans="1:28">
      <c r="A18" s="3" t="s">
        <v>65</v>
      </c>
      <c r="B18" s="3" t="str">
        <f t="shared" si="19"/>
        <v>CH/20-66247</v>
      </c>
      <c r="C18" s="3" t="str">
        <f t="shared" si="20"/>
        <v>CH-20|66247</v>
      </c>
      <c r="D18" s="4">
        <v>44032</v>
      </c>
      <c r="E18" s="4">
        <v>44032</v>
      </c>
      <c r="F18" s="3" t="s">
        <v>61</v>
      </c>
      <c r="G18" s="3" t="str">
        <f t="shared" si="21"/>
        <v>FURNITURE</v>
      </c>
      <c r="H18" s="3" t="str">
        <f t="shared" si="22"/>
        <v>furniture</v>
      </c>
      <c r="I18" s="3" t="str">
        <f t="shared" si="23"/>
        <v>Furniture</v>
      </c>
      <c r="J18" s="3" t="s">
        <v>66</v>
      </c>
      <c r="K18" s="3" t="str">
        <f t="shared" si="24"/>
        <v>Website</v>
      </c>
      <c r="L18" s="3" t="s">
        <v>67</v>
      </c>
      <c r="M18" s="3">
        <f t="shared" si="25"/>
        <v>3</v>
      </c>
      <c r="N18" s="3" t="s">
        <v>68</v>
      </c>
      <c r="O18" s="3" t="str">
        <f t="shared" si="26"/>
        <v>OFF</v>
      </c>
      <c r="P18" s="3" t="str">
        <f t="shared" si="27"/>
        <v>BI</v>
      </c>
      <c r="Q18" s="3" t="str">
        <f t="shared" si="28"/>
        <v>10002559</v>
      </c>
      <c r="R18" s="3" t="str">
        <f t="shared" si="29"/>
        <v>OFF-BI-10002559</v>
      </c>
      <c r="S18" s="3">
        <v>3321</v>
      </c>
      <c r="T18" s="3">
        <v>2989</v>
      </c>
      <c r="U18" s="3">
        <v>9</v>
      </c>
      <c r="V18" s="7">
        <f t="shared" si="15"/>
        <v>26901</v>
      </c>
      <c r="W18" s="7">
        <f t="shared" si="16"/>
        <v>29889</v>
      </c>
      <c r="X18" s="8">
        <v>0.01</v>
      </c>
      <c r="Y18" s="3">
        <v>59</v>
      </c>
      <c r="Z18" s="9">
        <f t="shared" si="17"/>
        <v>29649.11</v>
      </c>
      <c r="AA18" s="9">
        <f t="shared" si="18"/>
        <v>2748.1100000000006</v>
      </c>
      <c r="AB18" s="3" t="s">
        <v>69</v>
      </c>
    </row>
    <row r="19" spans="1:28">
      <c r="A19" s="3" t="s">
        <v>70</v>
      </c>
      <c r="B19" s="3" t="str">
        <f t="shared" si="19"/>
        <v>ID/2018-31300</v>
      </c>
      <c r="C19" s="3" t="str">
        <f t="shared" si="20"/>
        <v>ID-2018|31300</v>
      </c>
      <c r="D19" s="4">
        <v>43408</v>
      </c>
      <c r="E19" s="4">
        <v>43409</v>
      </c>
      <c r="F19" s="3" t="s">
        <v>71</v>
      </c>
      <c r="G19" s="3" t="str">
        <f t="shared" si="21"/>
        <v>OFFICE SUPPLIES</v>
      </c>
      <c r="H19" s="3" t="str">
        <f t="shared" si="22"/>
        <v>office supplies</v>
      </c>
      <c r="I19" s="3" t="str">
        <f t="shared" si="23"/>
        <v>Office Supplies</v>
      </c>
      <c r="J19" s="3" t="s">
        <v>66</v>
      </c>
      <c r="K19" s="3" t="str">
        <f t="shared" si="24"/>
        <v>Website</v>
      </c>
      <c r="L19" s="3" t="s">
        <v>72</v>
      </c>
      <c r="M19" s="3">
        <f t="shared" si="25"/>
        <v>3</v>
      </c>
      <c r="N19" s="3" t="s">
        <v>73</v>
      </c>
      <c r="O19" s="3" t="str">
        <f t="shared" si="26"/>
        <v>OFF</v>
      </c>
      <c r="P19" s="3" t="str">
        <f t="shared" si="27"/>
        <v>ST</v>
      </c>
      <c r="Q19" s="3" t="str">
        <f t="shared" si="28"/>
        <v>10008153</v>
      </c>
      <c r="R19" s="3" t="str">
        <f t="shared" si="29"/>
        <v>OFF-ST-10008153</v>
      </c>
      <c r="S19" s="3">
        <v>2478</v>
      </c>
      <c r="T19" s="3">
        <v>2406</v>
      </c>
      <c r="U19" s="3">
        <v>2</v>
      </c>
      <c r="V19" s="7">
        <f t="shared" si="15"/>
        <v>4812</v>
      </c>
      <c r="W19" s="7">
        <f t="shared" si="16"/>
        <v>4956</v>
      </c>
      <c r="X19" s="8">
        <v>0</v>
      </c>
      <c r="Y19" s="3">
        <v>77</v>
      </c>
      <c r="Z19" s="9">
        <f t="shared" si="17"/>
        <v>5033</v>
      </c>
      <c r="AA19" s="9">
        <f t="shared" si="18"/>
        <v>221</v>
      </c>
      <c r="AB19" s="3" t="s">
        <v>59</v>
      </c>
    </row>
    <row r="20" spans="1:28">
      <c r="A20" s="3" t="s">
        <v>74</v>
      </c>
      <c r="B20" s="3" t="str">
        <f t="shared" si="19"/>
        <v>ID/18-99362</v>
      </c>
      <c r="C20" s="3" t="str">
        <f t="shared" si="20"/>
        <v>ID-18|99362</v>
      </c>
      <c r="D20" s="4">
        <v>43465</v>
      </c>
      <c r="E20" s="4">
        <v>43466</v>
      </c>
      <c r="F20" s="3" t="s">
        <v>75</v>
      </c>
      <c r="G20" s="3" t="str">
        <f t="shared" si="21"/>
        <v>TECHNOLOGY</v>
      </c>
      <c r="H20" s="3" t="str">
        <f t="shared" si="22"/>
        <v>technology</v>
      </c>
      <c r="I20" s="3" t="str">
        <f t="shared" si="23"/>
        <v>Technology</v>
      </c>
      <c r="J20" s="3" t="s">
        <v>66</v>
      </c>
      <c r="K20" s="3" t="str">
        <f t="shared" si="24"/>
        <v>Website</v>
      </c>
      <c r="L20" s="3" t="s">
        <v>76</v>
      </c>
      <c r="M20" s="3">
        <f t="shared" si="25"/>
        <v>3</v>
      </c>
      <c r="N20" s="3" t="s">
        <v>77</v>
      </c>
      <c r="O20" s="3" t="str">
        <f t="shared" si="26"/>
        <v>FUR</v>
      </c>
      <c r="P20" s="3" t="str">
        <f t="shared" si="27"/>
        <v>FU</v>
      </c>
      <c r="Q20" s="3" t="str">
        <f t="shared" si="28"/>
        <v>10007219</v>
      </c>
      <c r="R20" s="3" t="str">
        <f t="shared" si="29"/>
        <v>FUR-FU-10007219</v>
      </c>
      <c r="S20" s="3">
        <v>9306</v>
      </c>
      <c r="T20" s="3">
        <v>8461</v>
      </c>
      <c r="U20" s="3">
        <v>7</v>
      </c>
      <c r="V20" s="7">
        <f t="shared" si="15"/>
        <v>59227</v>
      </c>
      <c r="W20" s="7">
        <f t="shared" si="16"/>
        <v>65142</v>
      </c>
      <c r="X20" s="8">
        <v>0.02</v>
      </c>
      <c r="Y20" s="3">
        <v>100</v>
      </c>
      <c r="Z20" s="9">
        <f t="shared" si="17"/>
        <v>63939.16</v>
      </c>
      <c r="AA20" s="9">
        <f t="shared" si="18"/>
        <v>4712.1600000000035</v>
      </c>
      <c r="AB20" s="3" t="s">
        <v>59</v>
      </c>
    </row>
    <row r="21" spans="1:28">
      <c r="A21" s="3" t="s">
        <v>78</v>
      </c>
      <c r="B21" s="3" t="str">
        <f t="shared" si="19"/>
        <v>ID/2020-49481</v>
      </c>
      <c r="C21" s="3" t="str">
        <f t="shared" si="20"/>
        <v>ID-2020|49481</v>
      </c>
      <c r="D21" s="4">
        <v>43964</v>
      </c>
      <c r="E21" s="4">
        <v>43966</v>
      </c>
      <c r="F21" s="3" t="s">
        <v>71</v>
      </c>
      <c r="G21" s="3" t="str">
        <f t="shared" si="21"/>
        <v>OFFICE SUPPLIES</v>
      </c>
      <c r="H21" s="3" t="str">
        <f t="shared" si="22"/>
        <v>office supplies</v>
      </c>
      <c r="I21" s="3" t="str">
        <f t="shared" si="23"/>
        <v>Office Supplies</v>
      </c>
      <c r="J21" s="3" t="s">
        <v>21</v>
      </c>
      <c r="K21" s="3" t="str">
        <f t="shared" si="24"/>
        <v>Amazon</v>
      </c>
      <c r="L21" s="3" t="s">
        <v>79</v>
      </c>
      <c r="M21" s="3">
        <f t="shared" si="25"/>
        <v>3</v>
      </c>
      <c r="N21" s="3" t="s">
        <v>80</v>
      </c>
      <c r="O21" s="3" t="str">
        <f t="shared" si="26"/>
        <v>FUR</v>
      </c>
      <c r="P21" s="3" t="str">
        <f t="shared" si="27"/>
        <v>FU</v>
      </c>
      <c r="Q21" s="3" t="str">
        <f t="shared" si="28"/>
        <v>10005268</v>
      </c>
      <c r="R21" s="3" t="str">
        <f t="shared" si="29"/>
        <v>FUR-FU-10005268</v>
      </c>
      <c r="S21" s="3">
        <v>1060</v>
      </c>
      <c r="T21" s="3">
        <v>964</v>
      </c>
      <c r="U21" s="3">
        <v>1</v>
      </c>
      <c r="V21" s="7">
        <f t="shared" si="15"/>
        <v>964</v>
      </c>
      <c r="W21" s="7">
        <f t="shared" si="16"/>
        <v>1060</v>
      </c>
      <c r="X21" s="8">
        <v>0</v>
      </c>
      <c r="Y21" s="3">
        <v>65</v>
      </c>
      <c r="Z21" s="9">
        <f t="shared" si="17"/>
        <v>1125</v>
      </c>
      <c r="AA21" s="9">
        <f t="shared" si="18"/>
        <v>161</v>
      </c>
      <c r="AB21" s="3" t="s">
        <v>81</v>
      </c>
    </row>
    <row r="22" spans="1:28">
      <c r="A22" s="3" t="s">
        <v>82</v>
      </c>
      <c r="B22" s="3" t="str">
        <f t="shared" si="19"/>
        <v>ID/2019-72749</v>
      </c>
      <c r="C22" s="3" t="str">
        <f t="shared" si="20"/>
        <v>ID-2019|72749</v>
      </c>
      <c r="D22" s="4">
        <v>43589</v>
      </c>
      <c r="E22" s="4">
        <v>43591</v>
      </c>
      <c r="F22" s="3" t="s">
        <v>75</v>
      </c>
      <c r="G22" s="3" t="str">
        <f t="shared" si="21"/>
        <v>TECHNOLOGY</v>
      </c>
      <c r="H22" s="3" t="str">
        <f t="shared" si="22"/>
        <v>technology</v>
      </c>
      <c r="I22" s="3" t="str">
        <f t="shared" si="23"/>
        <v>Technology</v>
      </c>
      <c r="J22" s="3" t="s">
        <v>17</v>
      </c>
      <c r="K22" s="3" t="str">
        <f t="shared" si="24"/>
        <v>Flipkart</v>
      </c>
      <c r="L22" s="3" t="s">
        <v>83</v>
      </c>
      <c r="M22" s="3">
        <f t="shared" si="25"/>
        <v>3</v>
      </c>
      <c r="N22" s="3" t="s">
        <v>84</v>
      </c>
      <c r="O22" s="3" t="str">
        <f t="shared" si="26"/>
        <v>FUR</v>
      </c>
      <c r="P22" s="3" t="str">
        <f t="shared" si="27"/>
        <v>BO</v>
      </c>
      <c r="Q22" s="3" t="str">
        <f t="shared" si="28"/>
        <v>10008662</v>
      </c>
      <c r="R22" s="3" t="str">
        <f t="shared" si="29"/>
        <v>FUR-BO-10008662</v>
      </c>
      <c r="S22" s="3">
        <v>9306</v>
      </c>
      <c r="T22" s="3">
        <v>8461</v>
      </c>
      <c r="U22" s="3">
        <v>3</v>
      </c>
      <c r="V22" s="7">
        <f t="shared" si="15"/>
        <v>25383</v>
      </c>
      <c r="W22" s="7">
        <f t="shared" si="16"/>
        <v>27918</v>
      </c>
      <c r="X22" s="8">
        <v>0.01</v>
      </c>
      <c r="Y22" s="3">
        <v>51</v>
      </c>
      <c r="Z22" s="9">
        <f t="shared" si="17"/>
        <v>27689.82</v>
      </c>
      <c r="AA22" s="9">
        <f t="shared" si="18"/>
        <v>2306.8199999999997</v>
      </c>
      <c r="AB22" s="3" t="s">
        <v>69</v>
      </c>
    </row>
    <row r="23" spans="1:28">
      <c r="A23" s="3" t="s">
        <v>85</v>
      </c>
      <c r="B23" s="3" t="str">
        <f t="shared" si="19"/>
        <v>AU/2019-71900</v>
      </c>
      <c r="C23" s="3" t="str">
        <f t="shared" si="20"/>
        <v>AU-2019|71900</v>
      </c>
      <c r="D23" s="4">
        <v>43746</v>
      </c>
      <c r="E23" s="4">
        <v>43748</v>
      </c>
      <c r="F23" s="3" t="s">
        <v>16</v>
      </c>
      <c r="G23" s="3" t="str">
        <f t="shared" si="21"/>
        <v>FURNITURE</v>
      </c>
      <c r="H23" s="3" t="str">
        <f t="shared" si="22"/>
        <v>furniture</v>
      </c>
      <c r="I23" s="3" t="str">
        <f t="shared" si="23"/>
        <v>Furniture</v>
      </c>
      <c r="J23" s="3" t="s">
        <v>62</v>
      </c>
      <c r="K23" s="3" t="str">
        <f t="shared" si="24"/>
        <v>Referral</v>
      </c>
      <c r="L23" s="3" t="s">
        <v>86</v>
      </c>
      <c r="M23" s="3">
        <f t="shared" si="25"/>
        <v>3</v>
      </c>
      <c r="N23" s="3" t="s">
        <v>87</v>
      </c>
      <c r="O23" s="3" t="str">
        <f t="shared" si="26"/>
        <v>OFF</v>
      </c>
      <c r="P23" s="3" t="str">
        <f t="shared" si="27"/>
        <v>ST</v>
      </c>
      <c r="Q23" s="3" t="str">
        <f t="shared" si="28"/>
        <v>10001557</v>
      </c>
      <c r="R23" s="3" t="str">
        <f t="shared" si="29"/>
        <v>OFF-ST-10001557</v>
      </c>
      <c r="S23" s="3">
        <v>1576</v>
      </c>
      <c r="T23" s="3">
        <v>1531</v>
      </c>
      <c r="U23" s="3">
        <v>2</v>
      </c>
      <c r="V23" s="7">
        <f t="shared" si="15"/>
        <v>3062</v>
      </c>
      <c r="W23" s="7">
        <f t="shared" si="16"/>
        <v>3152</v>
      </c>
      <c r="X23" s="8">
        <v>0.01</v>
      </c>
      <c r="Y23" s="3">
        <v>63</v>
      </c>
      <c r="Z23" s="9">
        <f t="shared" si="17"/>
        <v>3183.48</v>
      </c>
      <c r="AA23" s="9">
        <f t="shared" si="18"/>
        <v>121.48000000000002</v>
      </c>
      <c r="AB23" s="3" t="s">
        <v>81</v>
      </c>
    </row>
    <row r="24" spans="1:28">
      <c r="A24" s="3" t="s">
        <v>88</v>
      </c>
      <c r="B24" s="3" t="str">
        <f t="shared" si="19"/>
        <v>CH/2018-50887</v>
      </c>
      <c r="C24" s="3" t="str">
        <f t="shared" si="20"/>
        <v>CH-2018|50887</v>
      </c>
      <c r="D24" s="4">
        <v>43170</v>
      </c>
      <c r="E24" s="4">
        <v>43170</v>
      </c>
      <c r="F24" s="3" t="s">
        <v>71</v>
      </c>
      <c r="G24" s="3" t="str">
        <f t="shared" si="21"/>
        <v>OFFICE SUPPLIES</v>
      </c>
      <c r="H24" s="3" t="str">
        <f t="shared" si="22"/>
        <v>office supplies</v>
      </c>
      <c r="I24" s="3" t="str">
        <f t="shared" si="23"/>
        <v>Office Supplies</v>
      </c>
      <c r="J24" s="3" t="s">
        <v>21</v>
      </c>
      <c r="K24" s="3" t="str">
        <f t="shared" si="24"/>
        <v>Amazon</v>
      </c>
      <c r="L24" s="3" t="s">
        <v>89</v>
      </c>
      <c r="M24" s="3">
        <f t="shared" si="25"/>
        <v>3</v>
      </c>
      <c r="N24" s="3" t="s">
        <v>90</v>
      </c>
      <c r="O24" s="3" t="str">
        <f t="shared" si="26"/>
        <v>OFF</v>
      </c>
      <c r="P24" s="3" t="str">
        <f t="shared" si="27"/>
        <v>FA</v>
      </c>
      <c r="Q24" s="3" t="str">
        <f t="shared" si="28"/>
        <v>10008410</v>
      </c>
      <c r="R24" s="3" t="str">
        <f t="shared" si="29"/>
        <v>OFF-FA-10008410</v>
      </c>
      <c r="S24" s="3">
        <v>188</v>
      </c>
      <c r="T24" s="3">
        <v>173</v>
      </c>
      <c r="U24" s="3">
        <v>12</v>
      </c>
      <c r="V24" s="7">
        <f t="shared" si="15"/>
        <v>2076</v>
      </c>
      <c r="W24" s="7">
        <f t="shared" si="16"/>
        <v>2256</v>
      </c>
      <c r="X24" s="8">
        <v>0.01</v>
      </c>
      <c r="Y24" s="3">
        <v>30</v>
      </c>
      <c r="Z24" s="9">
        <f t="shared" si="17"/>
        <v>2263.44</v>
      </c>
      <c r="AA24" s="9">
        <f t="shared" si="18"/>
        <v>187.44000000000005</v>
      </c>
      <c r="AB24" s="3" t="s">
        <v>81</v>
      </c>
    </row>
    <row r="25" spans="1:28">
      <c r="A25" s="3" t="s">
        <v>91</v>
      </c>
      <c r="B25" s="3" t="str">
        <f t="shared" si="19"/>
        <v>GE/2018-20428</v>
      </c>
      <c r="C25" s="3" t="str">
        <f t="shared" si="20"/>
        <v>GE-2018|20428</v>
      </c>
      <c r="D25" s="4">
        <v>43135</v>
      </c>
      <c r="E25" s="4">
        <v>43136</v>
      </c>
      <c r="F25" s="3" t="s">
        <v>61</v>
      </c>
      <c r="G25" s="3" t="str">
        <f t="shared" si="21"/>
        <v>FURNITURE</v>
      </c>
      <c r="H25" s="3" t="str">
        <f t="shared" si="22"/>
        <v>furniture</v>
      </c>
      <c r="I25" s="3" t="str">
        <f t="shared" si="23"/>
        <v>Furniture</v>
      </c>
      <c r="J25" s="3" t="s">
        <v>17</v>
      </c>
      <c r="K25" s="3" t="str">
        <f t="shared" si="24"/>
        <v>Flipkart</v>
      </c>
      <c r="L25" s="3" t="s">
        <v>92</v>
      </c>
      <c r="M25" s="3">
        <f t="shared" si="25"/>
        <v>3</v>
      </c>
      <c r="N25" s="3" t="s">
        <v>93</v>
      </c>
      <c r="O25" s="3" t="str">
        <f t="shared" si="26"/>
        <v>OFF</v>
      </c>
      <c r="P25" s="3" t="str">
        <f t="shared" si="27"/>
        <v>AR</v>
      </c>
      <c r="Q25" s="3" t="str">
        <f t="shared" si="28"/>
        <v>10008010</v>
      </c>
      <c r="R25" s="3" t="str">
        <f t="shared" si="29"/>
        <v>OFF-AR-10008010</v>
      </c>
      <c r="S25" s="3">
        <v>2681</v>
      </c>
      <c r="T25" s="3">
        <v>2458</v>
      </c>
      <c r="U25" s="3">
        <v>6</v>
      </c>
      <c r="V25" s="7">
        <f t="shared" si="15"/>
        <v>14748</v>
      </c>
      <c r="W25" s="7">
        <f t="shared" si="16"/>
        <v>16086</v>
      </c>
      <c r="X25" s="8">
        <v>0.01</v>
      </c>
      <c r="Y25" s="3">
        <v>22</v>
      </c>
      <c r="Z25" s="9">
        <f t="shared" si="17"/>
        <v>15947.14</v>
      </c>
      <c r="AA25" s="9">
        <f t="shared" si="18"/>
        <v>1199.1399999999994</v>
      </c>
      <c r="AB25" s="3" t="s">
        <v>81</v>
      </c>
    </row>
    <row r="26" spans="1:28">
      <c r="M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8E53-5E87-4D4E-AD1D-749504B793F7}">
  <dimension ref="A1:K119"/>
  <sheetViews>
    <sheetView tabSelected="1" workbookViewId="0">
      <selection activeCell="J18" sqref="J18"/>
    </sheetView>
  </sheetViews>
  <sheetFormatPr defaultRowHeight="14.45"/>
  <cols>
    <col min="2" max="2" width="6.7109375" bestFit="1" customWidth="1"/>
    <col min="3" max="3" width="15.85546875" bestFit="1" customWidth="1"/>
    <col min="4" max="4" width="19.28515625" bestFit="1" customWidth="1"/>
    <col min="5" max="5" width="12.28515625" bestFit="1" customWidth="1"/>
    <col min="6" max="6" width="3.85546875" customWidth="1"/>
    <col min="7" max="7" width="11.28515625" bestFit="1" customWidth="1"/>
    <col min="8" max="8" width="2.85546875" customWidth="1"/>
    <col min="9" max="9" width="62.7109375" customWidth="1"/>
    <col min="10" max="10" width="13.85546875" bestFit="1" customWidth="1"/>
    <col min="11" max="11" width="18.28515625" customWidth="1"/>
  </cols>
  <sheetData>
    <row r="1" spans="1:11" ht="15.6">
      <c r="A1" s="10" t="s">
        <v>94</v>
      </c>
      <c r="B1" s="10" t="s">
        <v>95</v>
      </c>
      <c r="C1" s="10" t="s">
        <v>96</v>
      </c>
      <c r="D1" s="10" t="s">
        <v>97</v>
      </c>
      <c r="E1" s="10" t="s">
        <v>98</v>
      </c>
    </row>
    <row r="2" spans="1:11">
      <c r="A2" s="11" t="s">
        <v>99</v>
      </c>
      <c r="B2" s="11" t="s">
        <v>100</v>
      </c>
      <c r="C2" s="11" t="s">
        <v>101</v>
      </c>
      <c r="D2" s="11">
        <v>263293</v>
      </c>
      <c r="E2" s="11">
        <v>10531.72</v>
      </c>
    </row>
    <row r="3" spans="1:11">
      <c r="A3" s="11" t="s">
        <v>102</v>
      </c>
      <c r="B3" s="11" t="s">
        <v>103</v>
      </c>
      <c r="C3" s="11" t="s">
        <v>104</v>
      </c>
      <c r="D3" s="11">
        <v>186073</v>
      </c>
      <c r="E3" s="11">
        <v>5582.19</v>
      </c>
      <c r="F3" s="12"/>
      <c r="I3" s="16" t="s">
        <v>105</v>
      </c>
      <c r="J3" s="13">
        <f>SUMIF(Total_Sales_Amount,"&gt;500000")</f>
        <v>9959676</v>
      </c>
      <c r="K3" s="13">
        <f>SUMIF(D2:D119,"&gt;500000")</f>
        <v>9959676</v>
      </c>
    </row>
    <row r="4" spans="1:11">
      <c r="A4" s="11" t="s">
        <v>102</v>
      </c>
      <c r="B4" s="11" t="s">
        <v>100</v>
      </c>
      <c r="C4" s="11" t="s">
        <v>101</v>
      </c>
      <c r="D4" s="11">
        <v>359374</v>
      </c>
      <c r="E4" s="11">
        <v>17968.7</v>
      </c>
      <c r="F4" s="12"/>
      <c r="I4" s="16" t="s">
        <v>106</v>
      </c>
      <c r="J4" s="13">
        <f>SUMIF(Item,"laptop",Total_Sales_Amount)</f>
        <v>15114742</v>
      </c>
      <c r="K4" s="13">
        <f>SUMIF(B2:B119,"laptop",D2:D119)</f>
        <v>15114742</v>
      </c>
    </row>
    <row r="5" spans="1:11">
      <c r="A5" s="11" t="s">
        <v>99</v>
      </c>
      <c r="B5" s="11" t="s">
        <v>103</v>
      </c>
      <c r="C5" s="11" t="s">
        <v>104</v>
      </c>
      <c r="D5" s="11">
        <v>160847</v>
      </c>
      <c r="E5" s="11">
        <v>4825.41</v>
      </c>
      <c r="F5" s="12"/>
      <c r="I5" s="16" t="s">
        <v>107</v>
      </c>
      <c r="J5" s="13">
        <f>COUNTIF(Item,"laptop")</f>
        <v>44</v>
      </c>
      <c r="K5" s="13">
        <f>COUNTIF(Item,"laptop")</f>
        <v>44</v>
      </c>
    </row>
    <row r="6" spans="1:11" ht="60.75">
      <c r="A6" s="11" t="s">
        <v>102</v>
      </c>
      <c r="B6" s="11" t="s">
        <v>108</v>
      </c>
      <c r="C6" s="11" t="s">
        <v>101</v>
      </c>
      <c r="D6" s="11">
        <v>166116</v>
      </c>
      <c r="E6" s="11">
        <v>4983.4799999999996</v>
      </c>
      <c r="F6" s="12"/>
      <c r="I6" s="16" t="s">
        <v>109</v>
      </c>
      <c r="J6" s="13">
        <f>SUMIFS(Total_Sales_Amount,Item,"laptop",Company_Name,"apple")</f>
        <v>6593786</v>
      </c>
      <c r="K6" s="17">
        <f>SUMIFS(D2:D119,Item,"laptop",C2:C119,"apple")</f>
        <v>6593786</v>
      </c>
    </row>
    <row r="7" spans="1:11">
      <c r="A7" s="11" t="s">
        <v>102</v>
      </c>
      <c r="B7" s="11" t="s">
        <v>100</v>
      </c>
      <c r="C7" s="11" t="s">
        <v>110</v>
      </c>
      <c r="D7" s="11">
        <v>216602</v>
      </c>
      <c r="E7" s="11">
        <v>8664.08</v>
      </c>
      <c r="F7" s="12"/>
      <c r="I7" s="16" t="s">
        <v>111</v>
      </c>
      <c r="J7" s="13">
        <f>COUNTIFS(Item,"laptop",Company_Name,"apple")</f>
        <v>18</v>
      </c>
      <c r="K7" s="13">
        <f>COUNTIFS(Item,"laptop",C2:C119,"apple")</f>
        <v>18</v>
      </c>
    </row>
    <row r="8" spans="1:11">
      <c r="A8" s="11" t="s">
        <v>99</v>
      </c>
      <c r="B8" s="11" t="s">
        <v>108</v>
      </c>
      <c r="C8" s="11" t="s">
        <v>101</v>
      </c>
      <c r="D8" s="11">
        <v>239749</v>
      </c>
      <c r="E8" s="11">
        <v>9589.9600000000009</v>
      </c>
      <c r="F8" s="12"/>
      <c r="I8" s="16" t="s">
        <v>112</v>
      </c>
      <c r="J8" s="13">
        <f>MIN(Commission)</f>
        <v>3310.1099999999997</v>
      </c>
      <c r="K8" s="13">
        <f>MIN(E:E)</f>
        <v>3310.1099999999997</v>
      </c>
    </row>
    <row r="9" spans="1:11">
      <c r="A9" s="11" t="s">
        <v>102</v>
      </c>
      <c r="B9" s="11" t="s">
        <v>100</v>
      </c>
      <c r="C9" s="11" t="s">
        <v>101</v>
      </c>
      <c r="D9" s="11">
        <v>269164</v>
      </c>
      <c r="E9" s="11">
        <v>10766.56</v>
      </c>
      <c r="F9" s="12"/>
      <c r="I9" s="16" t="s">
        <v>113</v>
      </c>
      <c r="J9" s="13">
        <f>MAX(Commission)</f>
        <v>59941</v>
      </c>
      <c r="K9" s="13">
        <f>MAX(E:E)</f>
        <v>59941</v>
      </c>
    </row>
    <row r="10" spans="1:11">
      <c r="A10" s="11" t="s">
        <v>114</v>
      </c>
      <c r="B10" s="11" t="s">
        <v>100</v>
      </c>
      <c r="C10" s="11" t="s">
        <v>104</v>
      </c>
      <c r="D10" s="11">
        <v>189574</v>
      </c>
      <c r="E10" s="11">
        <v>5687.2199999999993</v>
      </c>
      <c r="F10" s="12"/>
      <c r="I10" s="16" t="s">
        <v>115</v>
      </c>
      <c r="J10" s="13">
        <f>AVERAGE(Commission)</f>
        <v>18678.626779661023</v>
      </c>
      <c r="K10" s="13">
        <f>AVERAGE(E:E)</f>
        <v>18678.626779661023</v>
      </c>
    </row>
    <row r="11" spans="1:11">
      <c r="A11" s="11" t="s">
        <v>102</v>
      </c>
      <c r="B11" s="11" t="s">
        <v>103</v>
      </c>
      <c r="C11" s="11" t="s">
        <v>110</v>
      </c>
      <c r="D11" s="11">
        <v>259237</v>
      </c>
      <c r="E11" s="11">
        <v>10369.48</v>
      </c>
      <c r="F11" s="12"/>
      <c r="I11" s="16" t="s">
        <v>116</v>
      </c>
      <c r="J11" s="13">
        <f>AVERAGEIF(Item,"laptop",Commission)</f>
        <v>23617.810909090909</v>
      </c>
      <c r="K11" s="13">
        <f>AVERAGEIF(Item,"laptop",E2:E119)</f>
        <v>23617.810909090909</v>
      </c>
    </row>
    <row r="12" spans="1:11">
      <c r="A12" s="11" t="s">
        <v>99</v>
      </c>
      <c r="B12" s="11" t="s">
        <v>103</v>
      </c>
      <c r="C12" s="11" t="s">
        <v>110</v>
      </c>
      <c r="D12" s="11">
        <v>157481</v>
      </c>
      <c r="E12" s="11">
        <v>4724.4299999999994</v>
      </c>
      <c r="F12" s="12"/>
      <c r="I12" s="16" t="s">
        <v>117</v>
      </c>
      <c r="J12" s="13">
        <f>AVERAGEIFS(Commission,Item,"laptop",Company_Name,"apple")</f>
        <v>26739.383333333335</v>
      </c>
      <c r="K12" s="13">
        <f>AVERAGEIFS(E2:E119,C2:C119,"apple",Item,"laptop")</f>
        <v>26739.383333333335</v>
      </c>
    </row>
    <row r="13" spans="1:11">
      <c r="A13" s="11" t="s">
        <v>102</v>
      </c>
      <c r="B13" s="11" t="s">
        <v>103</v>
      </c>
      <c r="C13" s="11" t="s">
        <v>104</v>
      </c>
      <c r="D13" s="11">
        <v>297769</v>
      </c>
      <c r="E13" s="11">
        <v>11910.76</v>
      </c>
    </row>
    <row r="14" spans="1:11">
      <c r="A14" s="11" t="s">
        <v>99</v>
      </c>
      <c r="B14" s="11" t="s">
        <v>108</v>
      </c>
      <c r="C14" s="11" t="s">
        <v>101</v>
      </c>
      <c r="D14" s="11">
        <v>197482</v>
      </c>
      <c r="E14" s="11">
        <v>5924.46</v>
      </c>
      <c r="G14" s="14"/>
    </row>
    <row r="15" spans="1:11">
      <c r="A15" s="11" t="s">
        <v>99</v>
      </c>
      <c r="B15" s="11" t="s">
        <v>100</v>
      </c>
      <c r="C15" s="11" t="s">
        <v>110</v>
      </c>
      <c r="D15" s="11">
        <v>273542</v>
      </c>
      <c r="E15" s="11">
        <v>10941.68</v>
      </c>
      <c r="I15" s="15" t="s">
        <v>94</v>
      </c>
      <c r="J15" s="16" t="s">
        <v>102</v>
      </c>
      <c r="K15" s="16"/>
    </row>
    <row r="16" spans="1:11">
      <c r="A16" s="11" t="s">
        <v>114</v>
      </c>
      <c r="B16" s="11" t="s">
        <v>108</v>
      </c>
      <c r="C16" s="11" t="s">
        <v>101</v>
      </c>
      <c r="D16" s="11">
        <v>255290</v>
      </c>
      <c r="E16" s="11">
        <v>10211.6</v>
      </c>
      <c r="I16" s="15" t="s">
        <v>95</v>
      </c>
      <c r="J16" s="16" t="s">
        <v>103</v>
      </c>
      <c r="K16" s="16"/>
    </row>
    <row r="17" spans="1:11">
      <c r="A17" s="11" t="s">
        <v>114</v>
      </c>
      <c r="B17" s="11" t="s">
        <v>108</v>
      </c>
      <c r="C17" s="11" t="s">
        <v>101</v>
      </c>
      <c r="D17" s="11">
        <v>342143</v>
      </c>
      <c r="E17" s="11">
        <v>17107.150000000001</v>
      </c>
      <c r="I17" s="15" t="s">
        <v>96</v>
      </c>
      <c r="J17" s="16" t="s">
        <v>110</v>
      </c>
      <c r="K17" s="16"/>
    </row>
    <row r="18" spans="1:11" ht="15.6">
      <c r="A18" s="11" t="s">
        <v>114</v>
      </c>
      <c r="B18" s="11" t="s">
        <v>108</v>
      </c>
      <c r="C18" s="11" t="s">
        <v>101</v>
      </c>
      <c r="D18" s="11">
        <v>177269</v>
      </c>
      <c r="E18" s="11">
        <v>5318.07</v>
      </c>
      <c r="I18" s="10" t="s">
        <v>97</v>
      </c>
      <c r="J18" s="11">
        <f>SUMIFS(D2:D119,A2:A119,J15,B2:B119,J16,C2:C119,J17)</f>
        <v>518474</v>
      </c>
      <c r="K18" s="11">
        <f>SUMIFS(D2:D119,A2:A119,J15,B2:B119,J16,C2:C119,J17)</f>
        <v>518474</v>
      </c>
    </row>
    <row r="19" spans="1:11">
      <c r="A19" s="11" t="s">
        <v>114</v>
      </c>
      <c r="B19" s="11" t="s">
        <v>100</v>
      </c>
      <c r="C19" s="11" t="s">
        <v>104</v>
      </c>
      <c r="D19" s="11">
        <v>162179</v>
      </c>
      <c r="E19" s="11">
        <v>4865.37</v>
      </c>
    </row>
    <row r="20" spans="1:11">
      <c r="A20" s="11" t="s">
        <v>114</v>
      </c>
      <c r="B20" s="11" t="s">
        <v>103</v>
      </c>
      <c r="C20" s="11" t="s">
        <v>110</v>
      </c>
      <c r="D20" s="11">
        <v>260557</v>
      </c>
      <c r="E20" s="11">
        <v>10422.280000000001</v>
      </c>
    </row>
    <row r="21" spans="1:11">
      <c r="A21" s="11" t="s">
        <v>102</v>
      </c>
      <c r="B21" s="11" t="s">
        <v>100</v>
      </c>
      <c r="C21" s="11" t="s">
        <v>110</v>
      </c>
      <c r="D21" s="11">
        <v>191997</v>
      </c>
      <c r="E21" s="11">
        <v>5759.91</v>
      </c>
    </row>
    <row r="22" spans="1:11">
      <c r="A22" s="11" t="s">
        <v>102</v>
      </c>
      <c r="B22" s="11" t="s">
        <v>103</v>
      </c>
      <c r="C22" s="11" t="s">
        <v>104</v>
      </c>
      <c r="D22" s="11">
        <v>340531</v>
      </c>
      <c r="E22" s="11">
        <v>17026.55</v>
      </c>
    </row>
    <row r="23" spans="1:11">
      <c r="A23" s="11" t="s">
        <v>118</v>
      </c>
      <c r="B23" s="11" t="s">
        <v>100</v>
      </c>
      <c r="C23" s="11" t="s">
        <v>101</v>
      </c>
      <c r="D23" s="11">
        <v>446852</v>
      </c>
      <c r="E23" s="11">
        <v>26811.119999999999</v>
      </c>
    </row>
    <row r="24" spans="1:11">
      <c r="A24" s="11" t="s">
        <v>119</v>
      </c>
      <c r="B24" s="11" t="s">
        <v>103</v>
      </c>
      <c r="C24" s="11" t="s">
        <v>104</v>
      </c>
      <c r="D24" s="11">
        <v>136867</v>
      </c>
      <c r="E24" s="11">
        <v>4106.01</v>
      </c>
    </row>
    <row r="25" spans="1:11">
      <c r="A25" s="11" t="s">
        <v>118</v>
      </c>
      <c r="B25" s="11" t="s">
        <v>100</v>
      </c>
      <c r="C25" s="11" t="s">
        <v>101</v>
      </c>
      <c r="D25" s="11">
        <v>516616</v>
      </c>
      <c r="E25" s="11">
        <v>51661.600000000006</v>
      </c>
    </row>
    <row r="26" spans="1:11">
      <c r="A26" s="11" t="s">
        <v>118</v>
      </c>
      <c r="B26" s="11" t="s">
        <v>103</v>
      </c>
      <c r="C26" s="11" t="s">
        <v>104</v>
      </c>
      <c r="D26" s="11">
        <v>214977</v>
      </c>
      <c r="E26" s="11">
        <v>8599.08</v>
      </c>
    </row>
    <row r="27" spans="1:11">
      <c r="A27" s="11" t="s">
        <v>119</v>
      </c>
      <c r="B27" s="11" t="s">
        <v>108</v>
      </c>
      <c r="C27" s="11" t="s">
        <v>101</v>
      </c>
      <c r="D27" s="11">
        <v>164982</v>
      </c>
      <c r="E27" s="11">
        <v>4949.46</v>
      </c>
    </row>
    <row r="28" spans="1:11">
      <c r="A28" s="11" t="s">
        <v>118</v>
      </c>
      <c r="B28" s="11" t="s">
        <v>100</v>
      </c>
      <c r="C28" s="11" t="s">
        <v>110</v>
      </c>
      <c r="D28" s="11">
        <v>599410</v>
      </c>
      <c r="E28" s="11">
        <v>59941</v>
      </c>
    </row>
    <row r="29" spans="1:11">
      <c r="A29" s="11" t="s">
        <v>120</v>
      </c>
      <c r="B29" s="11" t="s">
        <v>108</v>
      </c>
      <c r="C29" s="11" t="s">
        <v>101</v>
      </c>
      <c r="D29" s="11">
        <v>525266</v>
      </c>
      <c r="E29" s="11">
        <v>52526.600000000006</v>
      </c>
    </row>
    <row r="30" spans="1:11">
      <c r="A30" s="11" t="s">
        <v>118</v>
      </c>
      <c r="B30" s="11" t="s">
        <v>100</v>
      </c>
      <c r="C30" s="11" t="s">
        <v>101</v>
      </c>
      <c r="D30" s="11">
        <v>208439</v>
      </c>
      <c r="E30" s="11">
        <v>8337.56</v>
      </c>
    </row>
    <row r="31" spans="1:11">
      <c r="A31" s="11" t="s">
        <v>120</v>
      </c>
      <c r="B31" s="11" t="s">
        <v>100</v>
      </c>
      <c r="C31" s="11" t="s">
        <v>104</v>
      </c>
      <c r="D31" s="11">
        <v>596943</v>
      </c>
      <c r="E31" s="11">
        <v>59694.3</v>
      </c>
    </row>
    <row r="32" spans="1:11">
      <c r="A32" s="11" t="s">
        <v>118</v>
      </c>
      <c r="B32" s="11" t="s">
        <v>103</v>
      </c>
      <c r="C32" s="11" t="s">
        <v>110</v>
      </c>
      <c r="D32" s="11">
        <v>244388</v>
      </c>
      <c r="E32" s="11">
        <v>9775.52</v>
      </c>
    </row>
    <row r="33" spans="1:5">
      <c r="A33" s="11" t="s">
        <v>119</v>
      </c>
      <c r="B33" s="11" t="s">
        <v>103</v>
      </c>
      <c r="C33" s="11" t="s">
        <v>110</v>
      </c>
      <c r="D33" s="11">
        <v>131993</v>
      </c>
      <c r="E33" s="11">
        <v>3959.79</v>
      </c>
    </row>
    <row r="34" spans="1:5">
      <c r="A34" s="11" t="s">
        <v>121</v>
      </c>
      <c r="B34" s="11" t="s">
        <v>103</v>
      </c>
      <c r="C34" s="11" t="s">
        <v>104</v>
      </c>
      <c r="D34" s="11">
        <v>471720</v>
      </c>
      <c r="E34" s="11">
        <v>28303.200000000001</v>
      </c>
    </row>
    <row r="35" spans="1:5">
      <c r="A35" s="11" t="s">
        <v>120</v>
      </c>
      <c r="B35" s="11" t="s">
        <v>108</v>
      </c>
      <c r="C35" s="11" t="s">
        <v>101</v>
      </c>
      <c r="D35" s="11">
        <v>121713</v>
      </c>
      <c r="E35" s="11">
        <v>3651.39</v>
      </c>
    </row>
    <row r="36" spans="1:5">
      <c r="A36" s="11" t="s">
        <v>119</v>
      </c>
      <c r="B36" s="11" t="s">
        <v>100</v>
      </c>
      <c r="C36" s="11" t="s">
        <v>110</v>
      </c>
      <c r="D36" s="11">
        <v>292765</v>
      </c>
      <c r="E36" s="11">
        <v>11710.6</v>
      </c>
    </row>
    <row r="37" spans="1:5">
      <c r="A37" s="11" t="s">
        <v>119</v>
      </c>
      <c r="B37" s="11" t="s">
        <v>108</v>
      </c>
      <c r="C37" s="11" t="s">
        <v>101</v>
      </c>
      <c r="D37" s="11">
        <v>394736</v>
      </c>
      <c r="E37" s="11">
        <v>19736.800000000003</v>
      </c>
    </row>
    <row r="38" spans="1:5">
      <c r="A38" s="11" t="s">
        <v>118</v>
      </c>
      <c r="B38" s="11" t="s">
        <v>108</v>
      </c>
      <c r="C38" s="11" t="s">
        <v>101</v>
      </c>
      <c r="D38" s="11">
        <v>289678</v>
      </c>
      <c r="E38" s="11">
        <v>11587.12</v>
      </c>
    </row>
    <row r="39" spans="1:5">
      <c r="A39" s="11" t="s">
        <v>118</v>
      </c>
      <c r="B39" s="11" t="s">
        <v>108</v>
      </c>
      <c r="C39" s="11" t="s">
        <v>101</v>
      </c>
      <c r="D39" s="11">
        <v>311501</v>
      </c>
      <c r="E39" s="11">
        <v>15575.050000000001</v>
      </c>
    </row>
    <row r="40" spans="1:5">
      <c r="A40" s="11" t="s">
        <v>118</v>
      </c>
      <c r="B40" s="11" t="s">
        <v>100</v>
      </c>
      <c r="C40" s="11" t="s">
        <v>104</v>
      </c>
      <c r="D40" s="11">
        <v>470422</v>
      </c>
      <c r="E40" s="11">
        <v>28225.32</v>
      </c>
    </row>
    <row r="41" spans="1:5">
      <c r="A41" s="11" t="s">
        <v>120</v>
      </c>
      <c r="B41" s="11" t="s">
        <v>103</v>
      </c>
      <c r="C41" s="11" t="s">
        <v>110</v>
      </c>
      <c r="D41" s="11">
        <v>419842</v>
      </c>
      <c r="E41" s="11">
        <v>25190.52</v>
      </c>
    </row>
    <row r="42" spans="1:5">
      <c r="A42" s="11" t="s">
        <v>120</v>
      </c>
      <c r="B42" s="11" t="s">
        <v>100</v>
      </c>
      <c r="C42" s="11" t="s">
        <v>110</v>
      </c>
      <c r="D42" s="11">
        <v>213748</v>
      </c>
      <c r="E42" s="11">
        <v>8549.92</v>
      </c>
    </row>
    <row r="43" spans="1:5">
      <c r="A43" s="11" t="s">
        <v>119</v>
      </c>
      <c r="B43" s="11" t="s">
        <v>103</v>
      </c>
      <c r="C43" s="11" t="s">
        <v>104</v>
      </c>
      <c r="D43" s="11">
        <v>493013</v>
      </c>
      <c r="E43" s="11">
        <v>29580.78</v>
      </c>
    </row>
    <row r="44" spans="1:5">
      <c r="A44" s="11" t="s">
        <v>121</v>
      </c>
      <c r="B44" s="11" t="s">
        <v>100</v>
      </c>
      <c r="C44" s="11" t="s">
        <v>101</v>
      </c>
      <c r="D44" s="11">
        <v>124833</v>
      </c>
      <c r="E44" s="11">
        <v>3744.99</v>
      </c>
    </row>
    <row r="45" spans="1:5">
      <c r="A45" s="11" t="s">
        <v>120</v>
      </c>
      <c r="B45" s="11" t="s">
        <v>103</v>
      </c>
      <c r="C45" s="11" t="s">
        <v>104</v>
      </c>
      <c r="D45" s="11">
        <v>132529</v>
      </c>
      <c r="E45" s="11">
        <v>3975.87</v>
      </c>
    </row>
    <row r="46" spans="1:5">
      <c r="A46" s="11" t="s">
        <v>119</v>
      </c>
      <c r="B46" s="11" t="s">
        <v>100</v>
      </c>
      <c r="C46" s="11" t="s">
        <v>101</v>
      </c>
      <c r="D46" s="11">
        <v>517324</v>
      </c>
      <c r="E46" s="11">
        <v>51732.4</v>
      </c>
    </row>
    <row r="47" spans="1:5">
      <c r="A47" s="11" t="s">
        <v>118</v>
      </c>
      <c r="B47" s="11" t="s">
        <v>103</v>
      </c>
      <c r="C47" s="11" t="s">
        <v>104</v>
      </c>
      <c r="D47" s="11">
        <v>110337</v>
      </c>
      <c r="E47" s="11">
        <v>3310.1099999999997</v>
      </c>
    </row>
    <row r="48" spans="1:5">
      <c r="A48" s="11" t="s">
        <v>120</v>
      </c>
      <c r="B48" s="11" t="s">
        <v>108</v>
      </c>
      <c r="C48" s="11" t="s">
        <v>101</v>
      </c>
      <c r="D48" s="11">
        <v>246001</v>
      </c>
      <c r="E48" s="11">
        <v>9840.0400000000009</v>
      </c>
    </row>
    <row r="49" spans="1:5">
      <c r="A49" s="11" t="s">
        <v>119</v>
      </c>
      <c r="B49" s="11" t="s">
        <v>100</v>
      </c>
      <c r="C49" s="11" t="s">
        <v>110</v>
      </c>
      <c r="D49" s="11">
        <v>367030</v>
      </c>
      <c r="E49" s="11">
        <v>18351.5</v>
      </c>
    </row>
    <row r="50" spans="1:5">
      <c r="A50" s="11" t="s">
        <v>121</v>
      </c>
      <c r="B50" s="11" t="s">
        <v>108</v>
      </c>
      <c r="C50" s="11" t="s">
        <v>101</v>
      </c>
      <c r="D50" s="11">
        <v>357759</v>
      </c>
      <c r="E50" s="11">
        <v>17887.95</v>
      </c>
    </row>
    <row r="51" spans="1:5">
      <c r="A51" s="11" t="s">
        <v>121</v>
      </c>
      <c r="B51" s="11" t="s">
        <v>100</v>
      </c>
      <c r="C51" s="11" t="s">
        <v>101</v>
      </c>
      <c r="D51" s="11">
        <v>590998</v>
      </c>
      <c r="E51" s="11">
        <v>59099.8</v>
      </c>
    </row>
    <row r="52" spans="1:5">
      <c r="A52" s="11" t="s">
        <v>120</v>
      </c>
      <c r="B52" s="11" t="s">
        <v>100</v>
      </c>
      <c r="C52" s="11" t="s">
        <v>104</v>
      </c>
      <c r="D52" s="11">
        <v>513693</v>
      </c>
      <c r="E52" s="11">
        <v>51369.3</v>
      </c>
    </row>
    <row r="53" spans="1:5">
      <c r="A53" s="11" t="s">
        <v>120</v>
      </c>
      <c r="B53" s="11" t="s">
        <v>103</v>
      </c>
      <c r="C53" s="11" t="s">
        <v>110</v>
      </c>
      <c r="D53" s="11">
        <v>479792</v>
      </c>
      <c r="E53" s="11">
        <v>28787.52</v>
      </c>
    </row>
    <row r="54" spans="1:5">
      <c r="A54" s="11" t="s">
        <v>121</v>
      </c>
      <c r="B54" s="11" t="s">
        <v>103</v>
      </c>
      <c r="C54" s="11" t="s">
        <v>110</v>
      </c>
      <c r="D54" s="11">
        <v>573226</v>
      </c>
      <c r="E54" s="11">
        <v>57322.600000000006</v>
      </c>
    </row>
    <row r="55" spans="1:5">
      <c r="A55" s="11" t="s">
        <v>119</v>
      </c>
      <c r="B55" s="11" t="s">
        <v>103</v>
      </c>
      <c r="C55" s="11" t="s">
        <v>104</v>
      </c>
      <c r="D55" s="11">
        <v>317874</v>
      </c>
      <c r="E55" s="11">
        <v>15893.7</v>
      </c>
    </row>
    <row r="56" spans="1:5">
      <c r="A56" s="11" t="s">
        <v>118</v>
      </c>
      <c r="B56" s="11" t="s">
        <v>108</v>
      </c>
      <c r="C56" s="11" t="s">
        <v>101</v>
      </c>
      <c r="D56" s="11">
        <v>294690</v>
      </c>
      <c r="E56" s="11">
        <v>11787.6</v>
      </c>
    </row>
    <row r="57" spans="1:5">
      <c r="A57" s="11" t="s">
        <v>119</v>
      </c>
      <c r="B57" s="11" t="s">
        <v>100</v>
      </c>
      <c r="C57" s="11" t="s">
        <v>110</v>
      </c>
      <c r="D57" s="11">
        <v>172573</v>
      </c>
      <c r="E57" s="11">
        <v>5177.1899999999996</v>
      </c>
    </row>
    <row r="58" spans="1:5">
      <c r="A58" s="11" t="s">
        <v>119</v>
      </c>
      <c r="B58" s="11" t="s">
        <v>108</v>
      </c>
      <c r="C58" s="11" t="s">
        <v>101</v>
      </c>
      <c r="D58" s="11">
        <v>546362</v>
      </c>
      <c r="E58" s="11">
        <v>54636.200000000004</v>
      </c>
    </row>
    <row r="59" spans="1:5">
      <c r="A59" s="11" t="s">
        <v>121</v>
      </c>
      <c r="B59" s="11" t="s">
        <v>108</v>
      </c>
      <c r="C59" s="11" t="s">
        <v>101</v>
      </c>
      <c r="D59" s="11">
        <v>417091</v>
      </c>
      <c r="E59" s="11">
        <v>25025.46</v>
      </c>
    </row>
    <row r="60" spans="1:5">
      <c r="A60" s="11" t="s">
        <v>119</v>
      </c>
      <c r="B60" s="11" t="s">
        <v>108</v>
      </c>
      <c r="C60" s="11" t="s">
        <v>101</v>
      </c>
      <c r="D60" s="11">
        <v>368859</v>
      </c>
      <c r="E60" s="11">
        <v>18442.95</v>
      </c>
    </row>
    <row r="61" spans="1:5">
      <c r="A61" s="11" t="s">
        <v>99</v>
      </c>
      <c r="B61" s="11" t="s">
        <v>100</v>
      </c>
      <c r="C61" s="11" t="s">
        <v>101</v>
      </c>
      <c r="D61" s="11">
        <v>263293</v>
      </c>
      <c r="E61" s="11">
        <v>10531.72</v>
      </c>
    </row>
    <row r="62" spans="1:5">
      <c r="A62" s="11" t="s">
        <v>102</v>
      </c>
      <c r="B62" s="11" t="s">
        <v>103</v>
      </c>
      <c r="C62" s="11" t="s">
        <v>104</v>
      </c>
      <c r="D62" s="11">
        <v>186073</v>
      </c>
      <c r="E62" s="11">
        <v>5582.19</v>
      </c>
    </row>
    <row r="63" spans="1:5">
      <c r="A63" s="11" t="s">
        <v>102</v>
      </c>
      <c r="B63" s="11" t="s">
        <v>100</v>
      </c>
      <c r="C63" s="11" t="s">
        <v>101</v>
      </c>
      <c r="D63" s="11">
        <v>359374</v>
      </c>
      <c r="E63" s="11">
        <v>17968.7</v>
      </c>
    </row>
    <row r="64" spans="1:5">
      <c r="A64" s="11" t="s">
        <v>99</v>
      </c>
      <c r="B64" s="11" t="s">
        <v>103</v>
      </c>
      <c r="C64" s="11" t="s">
        <v>104</v>
      </c>
      <c r="D64" s="11">
        <v>160847</v>
      </c>
      <c r="E64" s="11">
        <v>4825.41</v>
      </c>
    </row>
    <row r="65" spans="1:5">
      <c r="A65" s="11" t="s">
        <v>102</v>
      </c>
      <c r="B65" s="11" t="s">
        <v>108</v>
      </c>
      <c r="C65" s="11" t="s">
        <v>101</v>
      </c>
      <c r="D65" s="11">
        <v>166116</v>
      </c>
      <c r="E65" s="11">
        <v>4983.4799999999996</v>
      </c>
    </row>
    <row r="66" spans="1:5">
      <c r="A66" s="11" t="s">
        <v>102</v>
      </c>
      <c r="B66" s="11" t="s">
        <v>100</v>
      </c>
      <c r="C66" s="11" t="s">
        <v>110</v>
      </c>
      <c r="D66" s="11">
        <v>216602</v>
      </c>
      <c r="E66" s="11">
        <v>8664.08</v>
      </c>
    </row>
    <row r="67" spans="1:5">
      <c r="A67" s="11" t="s">
        <v>99</v>
      </c>
      <c r="B67" s="11" t="s">
        <v>108</v>
      </c>
      <c r="C67" s="11" t="s">
        <v>101</v>
      </c>
      <c r="D67" s="11">
        <v>239749</v>
      </c>
      <c r="E67" s="11">
        <v>9589.9600000000009</v>
      </c>
    </row>
    <row r="68" spans="1:5">
      <c r="A68" s="11" t="s">
        <v>102</v>
      </c>
      <c r="B68" s="11" t="s">
        <v>100</v>
      </c>
      <c r="C68" s="11" t="s">
        <v>101</v>
      </c>
      <c r="D68" s="11">
        <v>269164</v>
      </c>
      <c r="E68" s="11">
        <v>10766.56</v>
      </c>
    </row>
    <row r="69" spans="1:5">
      <c r="A69" s="11" t="s">
        <v>114</v>
      </c>
      <c r="B69" s="11" t="s">
        <v>100</v>
      </c>
      <c r="C69" s="11" t="s">
        <v>104</v>
      </c>
      <c r="D69" s="11">
        <v>189574</v>
      </c>
      <c r="E69" s="11">
        <v>5687.2199999999993</v>
      </c>
    </row>
    <row r="70" spans="1:5">
      <c r="A70" s="11" t="s">
        <v>102</v>
      </c>
      <c r="B70" s="11" t="s">
        <v>103</v>
      </c>
      <c r="C70" s="11" t="s">
        <v>110</v>
      </c>
      <c r="D70" s="11">
        <v>259237</v>
      </c>
      <c r="E70" s="11">
        <v>10369.48</v>
      </c>
    </row>
    <row r="71" spans="1:5">
      <c r="A71" s="11" t="s">
        <v>99</v>
      </c>
      <c r="B71" s="11" t="s">
        <v>103</v>
      </c>
      <c r="C71" s="11" t="s">
        <v>110</v>
      </c>
      <c r="D71" s="11">
        <v>157481</v>
      </c>
      <c r="E71" s="11">
        <v>4724.4299999999994</v>
      </c>
    </row>
    <row r="72" spans="1:5">
      <c r="A72" s="11" t="s">
        <v>102</v>
      </c>
      <c r="B72" s="11" t="s">
        <v>103</v>
      </c>
      <c r="C72" s="11" t="s">
        <v>104</v>
      </c>
      <c r="D72" s="11">
        <v>297769</v>
      </c>
      <c r="E72" s="11">
        <v>11910.76</v>
      </c>
    </row>
    <row r="73" spans="1:5">
      <c r="A73" s="11" t="s">
        <v>99</v>
      </c>
      <c r="B73" s="11" t="s">
        <v>108</v>
      </c>
      <c r="C73" s="11" t="s">
        <v>101</v>
      </c>
      <c r="D73" s="11">
        <v>197482</v>
      </c>
      <c r="E73" s="11">
        <v>5924.46</v>
      </c>
    </row>
    <row r="74" spans="1:5">
      <c r="A74" s="11" t="s">
        <v>99</v>
      </c>
      <c r="B74" s="11" t="s">
        <v>100</v>
      </c>
      <c r="C74" s="11" t="s">
        <v>110</v>
      </c>
      <c r="D74" s="11">
        <v>273542</v>
      </c>
      <c r="E74" s="11">
        <v>10941.68</v>
      </c>
    </row>
    <row r="75" spans="1:5">
      <c r="A75" s="11" t="s">
        <v>114</v>
      </c>
      <c r="B75" s="11" t="s">
        <v>108</v>
      </c>
      <c r="C75" s="11" t="s">
        <v>101</v>
      </c>
      <c r="D75" s="11">
        <v>255290</v>
      </c>
      <c r="E75" s="11">
        <v>10211.6</v>
      </c>
    </row>
    <row r="76" spans="1:5">
      <c r="A76" s="11" t="s">
        <v>114</v>
      </c>
      <c r="B76" s="11" t="s">
        <v>108</v>
      </c>
      <c r="C76" s="11" t="s">
        <v>101</v>
      </c>
      <c r="D76" s="11">
        <v>342143</v>
      </c>
      <c r="E76" s="11">
        <v>17107.150000000001</v>
      </c>
    </row>
    <row r="77" spans="1:5">
      <c r="A77" s="11" t="s">
        <v>114</v>
      </c>
      <c r="B77" s="11" t="s">
        <v>108</v>
      </c>
      <c r="C77" s="11" t="s">
        <v>101</v>
      </c>
      <c r="D77" s="11">
        <v>177269</v>
      </c>
      <c r="E77" s="11">
        <v>5318.07</v>
      </c>
    </row>
    <row r="78" spans="1:5">
      <c r="A78" s="11" t="s">
        <v>114</v>
      </c>
      <c r="B78" s="11" t="s">
        <v>100</v>
      </c>
      <c r="C78" s="11" t="s">
        <v>104</v>
      </c>
      <c r="D78" s="11">
        <v>162179</v>
      </c>
      <c r="E78" s="11">
        <v>4865.37</v>
      </c>
    </row>
    <row r="79" spans="1:5">
      <c r="A79" s="11" t="s">
        <v>114</v>
      </c>
      <c r="B79" s="11" t="s">
        <v>103</v>
      </c>
      <c r="C79" s="11" t="s">
        <v>110</v>
      </c>
      <c r="D79" s="11">
        <v>260557</v>
      </c>
      <c r="E79" s="11">
        <v>10422.280000000001</v>
      </c>
    </row>
    <row r="80" spans="1:5">
      <c r="A80" s="11" t="s">
        <v>102</v>
      </c>
      <c r="B80" s="11" t="s">
        <v>100</v>
      </c>
      <c r="C80" s="11" t="s">
        <v>110</v>
      </c>
      <c r="D80" s="11">
        <v>191997</v>
      </c>
      <c r="E80" s="11">
        <v>5759.91</v>
      </c>
    </row>
    <row r="81" spans="1:5">
      <c r="A81" s="11" t="s">
        <v>102</v>
      </c>
      <c r="B81" s="11" t="s">
        <v>103</v>
      </c>
      <c r="C81" s="11" t="s">
        <v>104</v>
      </c>
      <c r="D81" s="11">
        <v>340531</v>
      </c>
      <c r="E81" s="11">
        <v>17026.55</v>
      </c>
    </row>
    <row r="82" spans="1:5">
      <c r="A82" s="11" t="s">
        <v>118</v>
      </c>
      <c r="B82" s="11" t="s">
        <v>100</v>
      </c>
      <c r="C82" s="11" t="s">
        <v>101</v>
      </c>
      <c r="D82" s="11">
        <v>446852</v>
      </c>
      <c r="E82" s="11">
        <v>26811.119999999999</v>
      </c>
    </row>
    <row r="83" spans="1:5">
      <c r="A83" s="11" t="s">
        <v>119</v>
      </c>
      <c r="B83" s="11" t="s">
        <v>103</v>
      </c>
      <c r="C83" s="11" t="s">
        <v>104</v>
      </c>
      <c r="D83" s="11">
        <v>136867</v>
      </c>
      <c r="E83" s="11">
        <v>4106.01</v>
      </c>
    </row>
    <row r="84" spans="1:5">
      <c r="A84" s="11" t="s">
        <v>118</v>
      </c>
      <c r="B84" s="11" t="s">
        <v>100</v>
      </c>
      <c r="C84" s="11" t="s">
        <v>101</v>
      </c>
      <c r="D84" s="11">
        <v>516616</v>
      </c>
      <c r="E84" s="11">
        <v>51661.600000000006</v>
      </c>
    </row>
    <row r="85" spans="1:5">
      <c r="A85" s="11" t="s">
        <v>118</v>
      </c>
      <c r="B85" s="11" t="s">
        <v>103</v>
      </c>
      <c r="C85" s="11" t="s">
        <v>104</v>
      </c>
      <c r="D85" s="11">
        <v>214977</v>
      </c>
      <c r="E85" s="11">
        <v>8599.08</v>
      </c>
    </row>
    <row r="86" spans="1:5">
      <c r="A86" s="11" t="s">
        <v>119</v>
      </c>
      <c r="B86" s="11" t="s">
        <v>108</v>
      </c>
      <c r="C86" s="11" t="s">
        <v>101</v>
      </c>
      <c r="D86" s="11">
        <v>164982</v>
      </c>
      <c r="E86" s="11">
        <v>4949.46</v>
      </c>
    </row>
    <row r="87" spans="1:5">
      <c r="A87" s="11" t="s">
        <v>118</v>
      </c>
      <c r="B87" s="11" t="s">
        <v>100</v>
      </c>
      <c r="C87" s="11" t="s">
        <v>110</v>
      </c>
      <c r="D87" s="11">
        <v>599410</v>
      </c>
      <c r="E87" s="11">
        <v>59941</v>
      </c>
    </row>
    <row r="88" spans="1:5">
      <c r="A88" s="11" t="s">
        <v>120</v>
      </c>
      <c r="B88" s="11" t="s">
        <v>108</v>
      </c>
      <c r="C88" s="11" t="s">
        <v>101</v>
      </c>
      <c r="D88" s="11">
        <v>525266</v>
      </c>
      <c r="E88" s="11">
        <v>52526.600000000006</v>
      </c>
    </row>
    <row r="89" spans="1:5">
      <c r="A89" s="11" t="s">
        <v>118</v>
      </c>
      <c r="B89" s="11" t="s">
        <v>100</v>
      </c>
      <c r="C89" s="11" t="s">
        <v>101</v>
      </c>
      <c r="D89" s="11">
        <v>208439</v>
      </c>
      <c r="E89" s="11">
        <v>8337.56</v>
      </c>
    </row>
    <row r="90" spans="1:5">
      <c r="A90" s="11" t="s">
        <v>120</v>
      </c>
      <c r="B90" s="11" t="s">
        <v>100</v>
      </c>
      <c r="C90" s="11" t="s">
        <v>104</v>
      </c>
      <c r="D90" s="11">
        <v>596943</v>
      </c>
      <c r="E90" s="11">
        <v>59694.3</v>
      </c>
    </row>
    <row r="91" spans="1:5">
      <c r="A91" s="11" t="s">
        <v>118</v>
      </c>
      <c r="B91" s="11" t="s">
        <v>103</v>
      </c>
      <c r="C91" s="11" t="s">
        <v>110</v>
      </c>
      <c r="D91" s="11">
        <v>244388</v>
      </c>
      <c r="E91" s="11">
        <v>9775.52</v>
      </c>
    </row>
    <row r="92" spans="1:5">
      <c r="A92" s="11" t="s">
        <v>119</v>
      </c>
      <c r="B92" s="11" t="s">
        <v>103</v>
      </c>
      <c r="C92" s="11" t="s">
        <v>110</v>
      </c>
      <c r="D92" s="11">
        <v>131993</v>
      </c>
      <c r="E92" s="11">
        <v>3959.79</v>
      </c>
    </row>
    <row r="93" spans="1:5">
      <c r="A93" s="11" t="s">
        <v>121</v>
      </c>
      <c r="B93" s="11" t="s">
        <v>103</v>
      </c>
      <c r="C93" s="11" t="s">
        <v>104</v>
      </c>
      <c r="D93" s="11">
        <v>471720</v>
      </c>
      <c r="E93" s="11">
        <v>28303.200000000001</v>
      </c>
    </row>
    <row r="94" spans="1:5">
      <c r="A94" s="11" t="s">
        <v>120</v>
      </c>
      <c r="B94" s="11" t="s">
        <v>108</v>
      </c>
      <c r="C94" s="11" t="s">
        <v>101</v>
      </c>
      <c r="D94" s="11">
        <v>121713</v>
      </c>
      <c r="E94" s="11">
        <v>3651.39</v>
      </c>
    </row>
    <row r="95" spans="1:5">
      <c r="A95" s="11" t="s">
        <v>119</v>
      </c>
      <c r="B95" s="11" t="s">
        <v>100</v>
      </c>
      <c r="C95" s="11" t="s">
        <v>110</v>
      </c>
      <c r="D95" s="11">
        <v>292765</v>
      </c>
      <c r="E95" s="11">
        <v>11710.6</v>
      </c>
    </row>
    <row r="96" spans="1:5">
      <c r="A96" s="11" t="s">
        <v>119</v>
      </c>
      <c r="B96" s="11" t="s">
        <v>108</v>
      </c>
      <c r="C96" s="11" t="s">
        <v>101</v>
      </c>
      <c r="D96" s="11">
        <v>394736</v>
      </c>
      <c r="E96" s="11">
        <v>19736.800000000003</v>
      </c>
    </row>
    <row r="97" spans="1:5">
      <c r="A97" s="11" t="s">
        <v>118</v>
      </c>
      <c r="B97" s="11" t="s">
        <v>108</v>
      </c>
      <c r="C97" s="11" t="s">
        <v>101</v>
      </c>
      <c r="D97" s="11">
        <v>289678</v>
      </c>
      <c r="E97" s="11">
        <v>11587.12</v>
      </c>
    </row>
    <row r="98" spans="1:5">
      <c r="A98" s="11" t="s">
        <v>118</v>
      </c>
      <c r="B98" s="11" t="s">
        <v>108</v>
      </c>
      <c r="C98" s="11" t="s">
        <v>101</v>
      </c>
      <c r="D98" s="11">
        <v>311501</v>
      </c>
      <c r="E98" s="11">
        <v>15575.050000000001</v>
      </c>
    </row>
    <row r="99" spans="1:5">
      <c r="A99" s="11" t="s">
        <v>118</v>
      </c>
      <c r="B99" s="11" t="s">
        <v>100</v>
      </c>
      <c r="C99" s="11" t="s">
        <v>104</v>
      </c>
      <c r="D99" s="11">
        <v>470422</v>
      </c>
      <c r="E99" s="11">
        <v>28225.32</v>
      </c>
    </row>
    <row r="100" spans="1:5">
      <c r="A100" s="11" t="s">
        <v>120</v>
      </c>
      <c r="B100" s="11" t="s">
        <v>103</v>
      </c>
      <c r="C100" s="11" t="s">
        <v>110</v>
      </c>
      <c r="D100" s="11">
        <v>419842</v>
      </c>
      <c r="E100" s="11">
        <v>25190.52</v>
      </c>
    </row>
    <row r="101" spans="1:5">
      <c r="A101" s="11" t="s">
        <v>120</v>
      </c>
      <c r="B101" s="11" t="s">
        <v>100</v>
      </c>
      <c r="C101" s="11" t="s">
        <v>110</v>
      </c>
      <c r="D101" s="11">
        <v>213748</v>
      </c>
      <c r="E101" s="11">
        <v>8549.92</v>
      </c>
    </row>
    <row r="102" spans="1:5">
      <c r="A102" s="11" t="s">
        <v>119</v>
      </c>
      <c r="B102" s="11" t="s">
        <v>103</v>
      </c>
      <c r="C102" s="11" t="s">
        <v>104</v>
      </c>
      <c r="D102" s="11">
        <v>493013</v>
      </c>
      <c r="E102" s="11">
        <v>29580.78</v>
      </c>
    </row>
    <row r="103" spans="1:5">
      <c r="A103" s="11" t="s">
        <v>121</v>
      </c>
      <c r="B103" s="11" t="s">
        <v>100</v>
      </c>
      <c r="C103" s="11" t="s">
        <v>101</v>
      </c>
      <c r="D103" s="11">
        <v>124833</v>
      </c>
      <c r="E103" s="11">
        <v>3744.99</v>
      </c>
    </row>
    <row r="104" spans="1:5">
      <c r="A104" s="11" t="s">
        <v>120</v>
      </c>
      <c r="B104" s="11" t="s">
        <v>103</v>
      </c>
      <c r="C104" s="11" t="s">
        <v>104</v>
      </c>
      <c r="D104" s="11">
        <v>132529</v>
      </c>
      <c r="E104" s="11">
        <v>3975.87</v>
      </c>
    </row>
    <row r="105" spans="1:5">
      <c r="A105" s="11" t="s">
        <v>119</v>
      </c>
      <c r="B105" s="11" t="s">
        <v>100</v>
      </c>
      <c r="C105" s="11" t="s">
        <v>101</v>
      </c>
      <c r="D105" s="11">
        <v>517324</v>
      </c>
      <c r="E105" s="11">
        <v>51732.4</v>
      </c>
    </row>
    <row r="106" spans="1:5">
      <c r="A106" s="11" t="s">
        <v>118</v>
      </c>
      <c r="B106" s="11" t="s">
        <v>103</v>
      </c>
      <c r="C106" s="11" t="s">
        <v>104</v>
      </c>
      <c r="D106" s="11">
        <v>110337</v>
      </c>
      <c r="E106" s="11">
        <v>3310.1099999999997</v>
      </c>
    </row>
    <row r="107" spans="1:5">
      <c r="A107" s="11" t="s">
        <v>120</v>
      </c>
      <c r="B107" s="11" t="s">
        <v>108</v>
      </c>
      <c r="C107" s="11" t="s">
        <v>101</v>
      </c>
      <c r="D107" s="11">
        <v>246001</v>
      </c>
      <c r="E107" s="11">
        <v>9840.0400000000009</v>
      </c>
    </row>
    <row r="108" spans="1:5">
      <c r="A108" s="11" t="s">
        <v>119</v>
      </c>
      <c r="B108" s="11" t="s">
        <v>100</v>
      </c>
      <c r="C108" s="11" t="s">
        <v>110</v>
      </c>
      <c r="D108" s="11">
        <v>367030</v>
      </c>
      <c r="E108" s="11">
        <v>18351.5</v>
      </c>
    </row>
    <row r="109" spans="1:5">
      <c r="A109" s="11" t="s">
        <v>121</v>
      </c>
      <c r="B109" s="11" t="s">
        <v>108</v>
      </c>
      <c r="C109" s="11" t="s">
        <v>101</v>
      </c>
      <c r="D109" s="11">
        <v>357759</v>
      </c>
      <c r="E109" s="11">
        <v>17887.95</v>
      </c>
    </row>
    <row r="110" spans="1:5">
      <c r="A110" s="11" t="s">
        <v>121</v>
      </c>
      <c r="B110" s="11" t="s">
        <v>100</v>
      </c>
      <c r="C110" s="11" t="s">
        <v>101</v>
      </c>
      <c r="D110" s="11">
        <v>590998</v>
      </c>
      <c r="E110" s="11">
        <v>59099.8</v>
      </c>
    </row>
    <row r="111" spans="1:5">
      <c r="A111" s="11" t="s">
        <v>120</v>
      </c>
      <c r="B111" s="11" t="s">
        <v>100</v>
      </c>
      <c r="C111" s="11" t="s">
        <v>104</v>
      </c>
      <c r="D111" s="11">
        <v>513693</v>
      </c>
      <c r="E111" s="11">
        <v>51369.3</v>
      </c>
    </row>
    <row r="112" spans="1:5">
      <c r="A112" s="11" t="s">
        <v>120</v>
      </c>
      <c r="B112" s="11" t="s">
        <v>103</v>
      </c>
      <c r="C112" s="11" t="s">
        <v>110</v>
      </c>
      <c r="D112" s="11">
        <v>479792</v>
      </c>
      <c r="E112" s="11">
        <v>28787.52</v>
      </c>
    </row>
    <row r="113" spans="1:5">
      <c r="A113" s="11" t="s">
        <v>121</v>
      </c>
      <c r="B113" s="11" t="s">
        <v>103</v>
      </c>
      <c r="C113" s="11" t="s">
        <v>110</v>
      </c>
      <c r="D113" s="11">
        <v>573226</v>
      </c>
      <c r="E113" s="11">
        <v>57322.600000000006</v>
      </c>
    </row>
    <row r="114" spans="1:5">
      <c r="A114" s="11" t="s">
        <v>119</v>
      </c>
      <c r="B114" s="11" t="s">
        <v>103</v>
      </c>
      <c r="C114" s="11" t="s">
        <v>104</v>
      </c>
      <c r="D114" s="11">
        <v>317874</v>
      </c>
      <c r="E114" s="11">
        <v>15893.7</v>
      </c>
    </row>
    <row r="115" spans="1:5">
      <c r="A115" s="11" t="s">
        <v>118</v>
      </c>
      <c r="B115" s="11" t="s">
        <v>108</v>
      </c>
      <c r="C115" s="11" t="s">
        <v>101</v>
      </c>
      <c r="D115" s="11">
        <v>294690</v>
      </c>
      <c r="E115" s="11">
        <v>11787.6</v>
      </c>
    </row>
    <row r="116" spans="1:5">
      <c r="A116" s="11" t="s">
        <v>119</v>
      </c>
      <c r="B116" s="11" t="s">
        <v>100</v>
      </c>
      <c r="C116" s="11" t="s">
        <v>110</v>
      </c>
      <c r="D116" s="11">
        <v>172573</v>
      </c>
      <c r="E116" s="11">
        <v>5177.1899999999996</v>
      </c>
    </row>
    <row r="117" spans="1:5">
      <c r="A117" s="11" t="s">
        <v>119</v>
      </c>
      <c r="B117" s="11" t="s">
        <v>108</v>
      </c>
      <c r="C117" s="11" t="s">
        <v>101</v>
      </c>
      <c r="D117" s="11">
        <v>546362</v>
      </c>
      <c r="E117" s="11">
        <v>54636.200000000004</v>
      </c>
    </row>
    <row r="118" spans="1:5">
      <c r="A118" s="11" t="s">
        <v>121</v>
      </c>
      <c r="B118" s="11" t="s">
        <v>108</v>
      </c>
      <c r="C118" s="11" t="s">
        <v>101</v>
      </c>
      <c r="D118" s="11">
        <v>417091</v>
      </c>
      <c r="E118" s="11">
        <v>25025.46</v>
      </c>
    </row>
    <row r="119" spans="1:5">
      <c r="A119" s="11" t="s">
        <v>119</v>
      </c>
      <c r="B119" s="11" t="s">
        <v>108</v>
      </c>
      <c r="C119" s="11" t="s">
        <v>101</v>
      </c>
      <c r="D119" s="11">
        <v>368859</v>
      </c>
      <c r="E119" s="11">
        <v>18442.95</v>
      </c>
    </row>
  </sheetData>
  <dataValidations count="3">
    <dataValidation type="list" allowBlank="1" showInputMessage="1" showErrorMessage="1" sqref="J15:K15" xr:uid="{09F11140-88E3-4067-A831-350582B9A8A0}">
      <formula1>"Delhi, Mumbai, Bangalore"</formula1>
    </dataValidation>
    <dataValidation type="list" allowBlank="1" showInputMessage="1" showErrorMessage="1" sqref="J16:K16" xr:uid="{E8BA5FE1-1D67-44E9-A3EF-15F7A51310F8}">
      <formula1>"Laptop, Tablet, Mobile"</formula1>
    </dataValidation>
    <dataValidation type="list" allowBlank="1" showInputMessage="1" showErrorMessage="1" sqref="J17:K17" xr:uid="{1B3A85B9-2B51-4C9D-8CAB-7DA5D52CAEBD}">
      <formula1>"Apple, Samsung, HP"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jayshree tawari</dc:creator>
  <cp:keywords/>
  <dc:description/>
  <cp:lastModifiedBy/>
  <cp:revision/>
  <dcterms:created xsi:type="dcterms:W3CDTF">2023-07-03T18:11:14Z</dcterms:created>
  <dcterms:modified xsi:type="dcterms:W3CDTF">2025-08-11T13:29:04Z</dcterms:modified>
  <cp:category/>
  <cp:contentStatus/>
</cp:coreProperties>
</file>