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ocuments/"/>
    </mc:Choice>
  </mc:AlternateContent>
  <xr:revisionPtr revIDLastSave="228" documentId="8_{54FE4CCC-8EAA-4F63-ABE2-ABFC0161CD79}" xr6:coauthVersionLast="47" xr6:coauthVersionMax="47" xr10:uidLastSave="{6133E11E-BE1D-402C-9FDE-F8D88D5A0000}"/>
  <bookViews>
    <workbookView xWindow="-98" yWindow="-98" windowWidth="21795" windowHeight="13695" activeTab="1" xr2:uid="{49225062-30CB-4951-AD44-E17C53573BB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N27" i="2"/>
  <c r="O27" i="2"/>
  <c r="C27" i="2"/>
  <c r="D9" i="2"/>
  <c r="E9" i="2"/>
  <c r="F9" i="2"/>
  <c r="G9" i="2"/>
  <c r="H9" i="2"/>
  <c r="I9" i="2"/>
  <c r="I13" i="2" s="1"/>
  <c r="J9" i="2"/>
  <c r="J13" i="2" s="1"/>
  <c r="K9" i="2"/>
  <c r="K13" i="2" s="1"/>
  <c r="L9" i="2"/>
  <c r="L13" i="2" s="1"/>
  <c r="M9" i="2"/>
  <c r="M13" i="2" s="1"/>
  <c r="N9" i="2"/>
  <c r="N13" i="2" s="1"/>
  <c r="O9" i="2"/>
  <c r="O13" i="2" s="1"/>
  <c r="C9" i="2"/>
  <c r="E26" i="2"/>
  <c r="F26" i="2"/>
  <c r="G26" i="2"/>
  <c r="H26" i="2"/>
  <c r="I26" i="2"/>
  <c r="J26" i="2"/>
  <c r="K26" i="2"/>
  <c r="L26" i="2"/>
  <c r="M26" i="2"/>
  <c r="N26" i="2"/>
  <c r="O26" i="2"/>
  <c r="D26" i="2"/>
  <c r="L24" i="2"/>
  <c r="O24" i="2"/>
  <c r="H25" i="2"/>
  <c r="I25" i="2"/>
  <c r="J25" i="2"/>
  <c r="K25" i="2"/>
  <c r="L25" i="2"/>
  <c r="M25" i="2"/>
  <c r="N25" i="2"/>
  <c r="O25" i="2"/>
  <c r="G25" i="2"/>
  <c r="F20" i="2"/>
  <c r="E20" i="2"/>
  <c r="D20" i="2"/>
  <c r="C20" i="2"/>
  <c r="F13" i="2"/>
  <c r="E13" i="2"/>
  <c r="D13" i="2"/>
  <c r="C13" i="2"/>
  <c r="F7" i="2"/>
  <c r="E7" i="2"/>
  <c r="D7" i="2"/>
  <c r="C7" i="2"/>
  <c r="H20" i="2"/>
  <c r="G20" i="2"/>
  <c r="I20" i="2"/>
  <c r="H13" i="2"/>
  <c r="G13" i="2"/>
  <c r="I7" i="2"/>
  <c r="H7" i="2"/>
  <c r="G7" i="2"/>
  <c r="L20" i="2"/>
  <c r="J20" i="2"/>
  <c r="K20" i="2"/>
  <c r="K7" i="2"/>
  <c r="L7" i="2"/>
  <c r="O20" i="2"/>
  <c r="O7" i="2"/>
  <c r="O23" i="2" s="1"/>
  <c r="M20" i="2"/>
  <c r="J7" i="2"/>
  <c r="M17" i="2"/>
  <c r="M7" i="2"/>
  <c r="M23" i="2" s="1"/>
  <c r="N20" i="2"/>
  <c r="N17" i="2"/>
  <c r="N7" i="2"/>
  <c r="H9" i="1"/>
  <c r="H8" i="1"/>
  <c r="H7" i="1"/>
  <c r="H6" i="1"/>
  <c r="D14" i="2" l="1"/>
  <c r="D16" i="2" s="1"/>
  <c r="D18" i="2" s="1"/>
  <c r="D19" i="2" s="1"/>
  <c r="C14" i="2"/>
  <c r="C16" i="2" s="1"/>
  <c r="C18" i="2" s="1"/>
  <c r="C19" i="2" s="1"/>
  <c r="K24" i="2"/>
  <c r="N24" i="2"/>
  <c r="J24" i="2"/>
  <c r="I24" i="2"/>
  <c r="H24" i="2"/>
  <c r="G24" i="2"/>
  <c r="F24" i="2"/>
  <c r="M24" i="2"/>
  <c r="E24" i="2"/>
  <c r="D24" i="2"/>
  <c r="N23" i="2"/>
  <c r="L23" i="2"/>
  <c r="K23" i="2"/>
  <c r="H23" i="2"/>
  <c r="J23" i="2"/>
  <c r="F14" i="2"/>
  <c r="F16" i="2" s="1"/>
  <c r="F18" i="2" s="1"/>
  <c r="F19" i="2" s="1"/>
  <c r="G23" i="2"/>
  <c r="I23" i="2"/>
  <c r="E14" i="2"/>
  <c r="E16" i="2" s="1"/>
  <c r="E18" i="2" s="1"/>
  <c r="E19" i="2" s="1"/>
  <c r="G14" i="2"/>
  <c r="G16" i="2" s="1"/>
  <c r="G18" i="2" s="1"/>
  <c r="G19" i="2" s="1"/>
  <c r="H14" i="2"/>
  <c r="H16" i="2" s="1"/>
  <c r="H18" i="2" s="1"/>
  <c r="H19" i="2" s="1"/>
  <c r="I14" i="2"/>
  <c r="I16" i="2" s="1"/>
  <c r="I18" i="2" s="1"/>
  <c r="I19" i="2" s="1"/>
  <c r="O14" i="2"/>
  <c r="O16" i="2" s="1"/>
  <c r="O18" i="2" s="1"/>
  <c r="O19" i="2" s="1"/>
  <c r="L14" i="2"/>
  <c r="K14" i="2"/>
  <c r="K16" i="2" s="1"/>
  <c r="K18" i="2" s="1"/>
  <c r="K19" i="2" s="1"/>
  <c r="J14" i="2"/>
  <c r="J16" i="2" s="1"/>
  <c r="J18" i="2" s="1"/>
  <c r="J19" i="2" s="1"/>
  <c r="M14" i="2"/>
  <c r="M16" i="2" s="1"/>
  <c r="M18" i="2" s="1"/>
  <c r="M19" i="2" s="1"/>
  <c r="N14" i="2"/>
  <c r="N16" i="2" s="1"/>
  <c r="N18" i="2" s="1"/>
  <c r="N19" i="2" s="1"/>
  <c r="L16" i="2" l="1"/>
  <c r="L18" i="2" s="1"/>
  <c r="L19" i="2" s="1"/>
</calcChain>
</file>

<file path=xl/sharedStrings.xml><?xml version="1.0" encoding="utf-8"?>
<sst xmlns="http://schemas.openxmlformats.org/spreadsheetml/2006/main" count="44" uniqueCount="42">
  <si>
    <t>HAPPSTMNDS</t>
  </si>
  <si>
    <t>Happiest Minds Technologies Limited</t>
  </si>
  <si>
    <t>Price</t>
  </si>
  <si>
    <t>Shares</t>
  </si>
  <si>
    <t>Market Cap</t>
  </si>
  <si>
    <t>Debt</t>
  </si>
  <si>
    <t>Cash</t>
  </si>
  <si>
    <t>EV</t>
  </si>
  <si>
    <t>Operating Revenue</t>
  </si>
  <si>
    <t>Other</t>
  </si>
  <si>
    <t>Revenue</t>
  </si>
  <si>
    <t>EBE</t>
  </si>
  <si>
    <t>FC</t>
  </si>
  <si>
    <t>D&amp;A</t>
  </si>
  <si>
    <t>OpEx</t>
  </si>
  <si>
    <t>OpInc</t>
  </si>
  <si>
    <t>Exceptional</t>
  </si>
  <si>
    <t>Pretax Income</t>
  </si>
  <si>
    <t>Tax</t>
  </si>
  <si>
    <t>Net Income</t>
  </si>
  <si>
    <t>EPS</t>
  </si>
  <si>
    <t>Q4F24</t>
  </si>
  <si>
    <t>Q3F24</t>
  </si>
  <si>
    <t>Q4F23</t>
  </si>
  <si>
    <t>Revenue Growth Q/Q</t>
  </si>
  <si>
    <t>Q1F25</t>
  </si>
  <si>
    <t>Q2F24</t>
  </si>
  <si>
    <t>Q1F24</t>
  </si>
  <si>
    <t>Q1F23</t>
  </si>
  <si>
    <t>Q2F23</t>
  </si>
  <si>
    <t>Q3F23</t>
  </si>
  <si>
    <t>Notes:</t>
  </si>
  <si>
    <t>Operating rev is revenue from contracts</t>
  </si>
  <si>
    <t>Q4F22</t>
  </si>
  <si>
    <t>Q3F22</t>
  </si>
  <si>
    <t>Q2F22</t>
  </si>
  <si>
    <t>Q1F22</t>
  </si>
  <si>
    <t>EBE Growth Q/Q</t>
  </si>
  <si>
    <t>Revenue Growth Y/Y</t>
  </si>
  <si>
    <t>EBE Growth Y/Y</t>
  </si>
  <si>
    <t>Gross Margin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</si>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</sst>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9" fontId="0" fillId="0" borderId="0" xfId="1" applyFont="1" applyAlignment="1">
      <alignment horizontal="right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B3CD-0F82-4116-B17A-2317151F3393}">
  <dimension ref="B4:H13"/>
  <sheetViews>
    <sheetView workbookViewId="0">
      <selection activeCell="B14" sqref="B14"/>
    </sheetView>
  </sheetViews>
  <sheetFormatPr defaultRowHeight="14.25" x14ac:dyDescent="0.45"/>
  <cols>
    <col min="7" max="7" width="9.86328125" bestFit="1" customWidth="1"/>
  </cols>
  <sheetData>
    <row r="4" spans="2:8" x14ac:dyDescent="0.45">
      <c r="B4" t="s">
        <v>0</v>
      </c>
      <c r="G4" t="s">
        <v>2</v>
      </c>
      <c r="H4" s="1">
        <v>785.75</v>
      </c>
    </row>
    <row r="5" spans="2:8" x14ac:dyDescent="0.45">
      <c r="B5" t="s">
        <v>1</v>
      </c>
      <c r="G5" t="s">
        <v>3</v>
      </c>
      <c r="H5" s="2">
        <v>1495.5</v>
      </c>
    </row>
    <row r="6" spans="2:8" x14ac:dyDescent="0.45">
      <c r="G6" t="s">
        <v>4</v>
      </c>
      <c r="H6" s="2">
        <f>H5*H4</f>
        <v>1175089.125</v>
      </c>
    </row>
    <row r="7" spans="2:8" x14ac:dyDescent="0.45">
      <c r="G7" t="s">
        <v>5</v>
      </c>
      <c r="H7" s="2">
        <f>2412+33792</f>
        <v>36204</v>
      </c>
    </row>
    <row r="8" spans="2:8" x14ac:dyDescent="0.45">
      <c r="G8" t="s">
        <v>6</v>
      </c>
      <c r="H8" s="2">
        <f>11470+122183</f>
        <v>133653</v>
      </c>
    </row>
    <row r="9" spans="2:8" x14ac:dyDescent="0.45">
      <c r="G9" t="s">
        <v>7</v>
      </c>
      <c r="H9" s="2">
        <f>H6+H7-H8</f>
        <v>1077640.125</v>
      </c>
    </row>
    <row r="12" spans="2:8" x14ac:dyDescent="0.45">
      <c r="B12" s="12" t="s">
        <v>31</v>
      </c>
    </row>
    <row r="13" spans="2:8" x14ac:dyDescent="0.45">
      <c r="B13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764A0-A4CD-44EF-A0ED-FBF4250A7015}">
  <dimension ref="A1:O27"/>
  <sheetViews>
    <sheetView tabSelected="1" workbookViewId="0">
      <pane xSplit="2" ySplit="2" topLeftCell="D5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defaultRowHeight="14.25" x14ac:dyDescent="0.45"/>
  <cols>
    <col min="2" max="2" width="17.86328125" style="3" bestFit="1" customWidth="1"/>
    <col min="3" max="3" width="10.19921875" style="6" customWidth="1"/>
    <col min="4" max="6" width="10.19921875" style="6" bestFit="1" customWidth="1"/>
    <col min="7" max="7" width="10.19921875" style="6" customWidth="1"/>
    <col min="8" max="15" width="10.19921875" style="6" bestFit="1" customWidth="1"/>
    <col min="16" max="16384" width="9.06640625" style="6"/>
  </cols>
  <sheetData>
    <row r="1" spans="1:15" customFormat="1" x14ac:dyDescent="0.45">
      <c r="C1" s="10">
        <v>44377</v>
      </c>
      <c r="D1" s="10">
        <v>44469</v>
      </c>
      <c r="E1" s="10">
        <v>44561</v>
      </c>
      <c r="F1" s="10">
        <v>44651</v>
      </c>
      <c r="G1" s="10">
        <v>44742</v>
      </c>
      <c r="H1" s="10">
        <v>44834</v>
      </c>
      <c r="I1" s="10">
        <v>44926</v>
      </c>
      <c r="J1" s="10">
        <v>45016</v>
      </c>
      <c r="K1" s="10">
        <v>45107</v>
      </c>
      <c r="L1" s="10">
        <v>45199</v>
      </c>
      <c r="M1" s="10">
        <v>45291</v>
      </c>
      <c r="N1" s="10">
        <v>45382</v>
      </c>
      <c r="O1" s="10">
        <v>45473</v>
      </c>
    </row>
    <row r="2" spans="1:15" s="3" customFormat="1" x14ac:dyDescent="0.45">
      <c r="A2"/>
      <c r="B2"/>
      <c r="C2" s="3" t="s">
        <v>36</v>
      </c>
      <c r="D2" s="3" t="s">
        <v>35</v>
      </c>
      <c r="E2" s="3" t="s">
        <v>34</v>
      </c>
      <c r="F2" s="3" t="s">
        <v>33</v>
      </c>
      <c r="G2" s="3" t="s">
        <v>28</v>
      </c>
      <c r="H2" s="3" t="s">
        <v>29</v>
      </c>
      <c r="I2" s="3" t="s">
        <v>30</v>
      </c>
      <c r="J2" s="3" t="s">
        <v>23</v>
      </c>
      <c r="K2" s="3" t="s">
        <v>27</v>
      </c>
      <c r="L2" s="3" t="s">
        <v>26</v>
      </c>
      <c r="M2" s="3" t="s">
        <v>22</v>
      </c>
      <c r="N2" s="3" t="s">
        <v>21</v>
      </c>
      <c r="O2" s="3" t="s">
        <v>25</v>
      </c>
    </row>
    <row r="3" spans="1:15" x14ac:dyDescent="0.45">
      <c r="B3"/>
    </row>
    <row r="4" spans="1:15" x14ac:dyDescent="0.45">
      <c r="B4"/>
    </row>
    <row r="5" spans="1:15" x14ac:dyDescent="0.45">
      <c r="B5" s="3" t="s">
        <v>8</v>
      </c>
      <c r="C5" s="6">
        <v>24461</v>
      </c>
      <c r="D5" s="6">
        <v>26453</v>
      </c>
      <c r="E5" s="6">
        <v>28394</v>
      </c>
      <c r="F5" s="6">
        <v>30057</v>
      </c>
      <c r="G5" s="6">
        <v>32892</v>
      </c>
      <c r="H5" s="6">
        <v>35551</v>
      </c>
      <c r="I5" s="6">
        <v>36688</v>
      </c>
      <c r="J5" s="6">
        <v>37798</v>
      </c>
      <c r="K5" s="6">
        <v>39087</v>
      </c>
      <c r="L5" s="6">
        <v>40662</v>
      </c>
      <c r="M5" s="6">
        <v>40988</v>
      </c>
      <c r="N5" s="6">
        <v>41729</v>
      </c>
      <c r="O5" s="6">
        <v>46382</v>
      </c>
    </row>
    <row r="6" spans="1:15" x14ac:dyDescent="0.45">
      <c r="B6" s="3" t="s">
        <v>9</v>
      </c>
      <c r="C6" s="6">
        <v>926</v>
      </c>
      <c r="D6" s="6">
        <v>959</v>
      </c>
      <c r="E6" s="6">
        <v>834</v>
      </c>
      <c r="F6" s="6">
        <v>991</v>
      </c>
      <c r="G6" s="6">
        <v>382</v>
      </c>
      <c r="H6" s="6">
        <v>382</v>
      </c>
      <c r="I6" s="6">
        <v>780</v>
      </c>
      <c r="J6" s="6">
        <v>845</v>
      </c>
      <c r="K6" s="6">
        <v>1366</v>
      </c>
      <c r="L6" s="6">
        <v>2221</v>
      </c>
      <c r="M6" s="6">
        <v>2429</v>
      </c>
      <c r="N6" s="6">
        <v>2521</v>
      </c>
      <c r="O6" s="6">
        <v>2544</v>
      </c>
    </row>
    <row r="7" spans="1:15" x14ac:dyDescent="0.45">
      <c r="B7" s="4" t="s">
        <v>10</v>
      </c>
      <c r="C7" s="7">
        <f t="shared" ref="C7" si="0">C5+C6</f>
        <v>25387</v>
      </c>
      <c r="D7" s="7">
        <f t="shared" ref="D7" si="1">D5+D6</f>
        <v>27412</v>
      </c>
      <c r="E7" s="7">
        <f>E5+E6</f>
        <v>29228</v>
      </c>
      <c r="F7" s="7">
        <f>F5+F6</f>
        <v>31048</v>
      </c>
      <c r="G7" s="7">
        <f t="shared" ref="G7" si="2">G5+G6</f>
        <v>33274</v>
      </c>
      <c r="H7" s="7">
        <f t="shared" ref="H7" si="3">H5+H6</f>
        <v>35933</v>
      </c>
      <c r="I7" s="7">
        <f>I5+I6</f>
        <v>37468</v>
      </c>
      <c r="J7" s="7">
        <f>J5+J6</f>
        <v>38643</v>
      </c>
      <c r="K7" s="7">
        <f t="shared" ref="K7:L7" si="4">K5+K6</f>
        <v>40453</v>
      </c>
      <c r="L7" s="7">
        <f t="shared" si="4"/>
        <v>42883</v>
      </c>
      <c r="M7" s="7">
        <f>M5+M6</f>
        <v>43417</v>
      </c>
      <c r="N7" s="7">
        <f>N5+N6</f>
        <v>44250</v>
      </c>
      <c r="O7" s="7">
        <f>O5+O6</f>
        <v>48926</v>
      </c>
    </row>
    <row r="8" spans="1:15" x14ac:dyDescent="0.45">
      <c r="B8" s="3" t="s">
        <v>11</v>
      </c>
      <c r="C8" s="6">
        <v>13928</v>
      </c>
      <c r="D8" s="6">
        <v>15329</v>
      </c>
      <c r="E8" s="6">
        <v>16049</v>
      </c>
      <c r="F8" s="6">
        <v>16694</v>
      </c>
      <c r="G8" s="6">
        <v>17834</v>
      </c>
      <c r="H8" s="6">
        <v>19856</v>
      </c>
      <c r="I8" s="6">
        <v>20882</v>
      </c>
      <c r="J8" s="6">
        <v>22109</v>
      </c>
      <c r="K8" s="6">
        <v>23543</v>
      </c>
      <c r="L8" s="6">
        <v>25510</v>
      </c>
      <c r="M8" s="6">
        <v>26139</v>
      </c>
      <c r="N8" s="6">
        <v>26277</v>
      </c>
      <c r="O8" s="6">
        <v>29986</v>
      </c>
    </row>
    <row r="9" spans="1:15" x14ac:dyDescent="0.45">
      <c r="B9" s="4" t="s">
        <v>41</v>
      </c>
      <c r="C9" s="7">
        <f>C7-C8</f>
        <v>11459</v>
      </c>
      <c r="D9" s="7">
        <f t="shared" ref="D9:O9" si="5">D7-D8</f>
        <v>12083</v>
      </c>
      <c r="E9" s="7">
        <f t="shared" si="5"/>
        <v>13179</v>
      </c>
      <c r="F9" s="7">
        <f t="shared" si="5"/>
        <v>14354</v>
      </c>
      <c r="G9" s="7">
        <f t="shared" si="5"/>
        <v>15440</v>
      </c>
      <c r="H9" s="7">
        <f t="shared" si="5"/>
        <v>16077</v>
      </c>
      <c r="I9" s="7">
        <f t="shared" si="5"/>
        <v>16586</v>
      </c>
      <c r="J9" s="7">
        <f t="shared" si="5"/>
        <v>16534</v>
      </c>
      <c r="K9" s="7">
        <f t="shared" si="5"/>
        <v>16910</v>
      </c>
      <c r="L9" s="7">
        <f t="shared" si="5"/>
        <v>17373</v>
      </c>
      <c r="M9" s="7">
        <f t="shared" si="5"/>
        <v>17278</v>
      </c>
      <c r="N9" s="7">
        <f t="shared" si="5"/>
        <v>17973</v>
      </c>
      <c r="O9" s="7">
        <f t="shared" si="5"/>
        <v>18940</v>
      </c>
    </row>
    <row r="10" spans="1:15" x14ac:dyDescent="0.45">
      <c r="B10" s="3" t="s">
        <v>12</v>
      </c>
      <c r="C10" s="6">
        <v>164</v>
      </c>
      <c r="D10" s="6">
        <v>243</v>
      </c>
      <c r="E10" s="6">
        <v>241</v>
      </c>
      <c r="F10" s="6">
        <v>286</v>
      </c>
      <c r="G10" s="6">
        <v>283</v>
      </c>
      <c r="H10" s="6">
        <v>452</v>
      </c>
      <c r="I10" s="6">
        <v>576</v>
      </c>
      <c r="J10" s="6">
        <v>875</v>
      </c>
      <c r="K10" s="6">
        <v>1007</v>
      </c>
      <c r="L10" s="6">
        <v>1115</v>
      </c>
      <c r="M10" s="6">
        <v>875</v>
      </c>
      <c r="N10" s="6">
        <v>1033</v>
      </c>
      <c r="O10" s="6">
        <v>1983</v>
      </c>
    </row>
    <row r="11" spans="1:15" x14ac:dyDescent="0.45">
      <c r="B11" s="3" t="s">
        <v>13</v>
      </c>
      <c r="C11" s="6">
        <v>723</v>
      </c>
      <c r="D11" s="6">
        <v>834</v>
      </c>
      <c r="E11" s="6">
        <v>847</v>
      </c>
      <c r="F11" s="6">
        <v>884</v>
      </c>
      <c r="G11" s="6">
        <v>934</v>
      </c>
      <c r="H11" s="6">
        <v>971</v>
      </c>
      <c r="I11" s="6">
        <v>992</v>
      </c>
      <c r="J11" s="6">
        <v>1294</v>
      </c>
      <c r="K11" s="6">
        <v>1427</v>
      </c>
      <c r="L11" s="6">
        <v>1455</v>
      </c>
      <c r="M11" s="6">
        <v>1294</v>
      </c>
      <c r="N11" s="6">
        <v>1469</v>
      </c>
      <c r="O11" s="6">
        <v>2204</v>
      </c>
    </row>
    <row r="12" spans="1:15" x14ac:dyDescent="0.45">
      <c r="B12" s="3" t="s">
        <v>9</v>
      </c>
      <c r="C12" s="6">
        <v>4844</v>
      </c>
      <c r="D12" s="6">
        <v>5071</v>
      </c>
      <c r="E12" s="6">
        <v>5548</v>
      </c>
      <c r="F12" s="6">
        <v>6196</v>
      </c>
      <c r="G12" s="6">
        <v>6665</v>
      </c>
      <c r="H12" s="6">
        <v>6643</v>
      </c>
      <c r="I12" s="6">
        <v>6860</v>
      </c>
      <c r="J12" s="6">
        <v>6472</v>
      </c>
      <c r="K12" s="6">
        <v>6611</v>
      </c>
      <c r="L12" s="6">
        <v>6891</v>
      </c>
      <c r="M12" s="6">
        <v>6472</v>
      </c>
      <c r="N12" s="6">
        <v>7151</v>
      </c>
      <c r="O12" s="6">
        <v>7912</v>
      </c>
    </row>
    <row r="13" spans="1:15" x14ac:dyDescent="0.45">
      <c r="B13" s="4" t="s">
        <v>14</v>
      </c>
      <c r="C13" s="7">
        <f t="shared" ref="C13" si="6">SUM(C8:C12)</f>
        <v>31118</v>
      </c>
      <c r="D13" s="7">
        <f t="shared" ref="D13" si="7">SUM(D8:D12)</f>
        <v>33560</v>
      </c>
      <c r="E13" s="7">
        <f>SUM(E8:E12)</f>
        <v>35864</v>
      </c>
      <c r="F13" s="7">
        <f>SUM(F8:F12)</f>
        <v>38414</v>
      </c>
      <c r="G13" s="7">
        <f t="shared" ref="G13" si="8">SUM(G8:G12)</f>
        <v>41156</v>
      </c>
      <c r="H13" s="7">
        <f t="shared" ref="H13" si="9">SUM(H8:H12)</f>
        <v>43999</v>
      </c>
      <c r="I13" s="7">
        <f>SUM(I8:I12)</f>
        <v>45896</v>
      </c>
      <c r="J13" s="7">
        <f>SUM(J8:J12)</f>
        <v>47284</v>
      </c>
      <c r="K13" s="7">
        <f t="shared" ref="K13:L13" si="10">SUM(K8:K12)</f>
        <v>49498</v>
      </c>
      <c r="L13" s="7">
        <f t="shared" si="10"/>
        <v>52344</v>
      </c>
      <c r="M13" s="7">
        <f>SUM(M8:M12)</f>
        <v>52058</v>
      </c>
      <c r="N13" s="7">
        <f>SUM(N8:N12)</f>
        <v>53903</v>
      </c>
      <c r="O13" s="7">
        <f>SUM(O8:O12)</f>
        <v>61025</v>
      </c>
    </row>
    <row r="14" spans="1:15" x14ac:dyDescent="0.45">
      <c r="B14" s="4" t="s">
        <v>15</v>
      </c>
      <c r="C14" s="7">
        <f t="shared" ref="C14" si="11">C7-C13</f>
        <v>-5731</v>
      </c>
      <c r="D14" s="7">
        <f t="shared" ref="D14" si="12">D7-D13</f>
        <v>-6148</v>
      </c>
      <c r="E14" s="7">
        <f>E7-E13</f>
        <v>-6636</v>
      </c>
      <c r="F14" s="7">
        <f>F7-F13</f>
        <v>-7366</v>
      </c>
      <c r="G14" s="7">
        <f t="shared" ref="G14" si="13">G7-G13</f>
        <v>-7882</v>
      </c>
      <c r="H14" s="7">
        <f t="shared" ref="H14" si="14">H7-H13</f>
        <v>-8066</v>
      </c>
      <c r="I14" s="7">
        <f>I7-I13</f>
        <v>-8428</v>
      </c>
      <c r="J14" s="7">
        <f>J7-J13</f>
        <v>-8641</v>
      </c>
      <c r="K14" s="7">
        <f t="shared" ref="K14:L14" si="15">K7-K13</f>
        <v>-9045</v>
      </c>
      <c r="L14" s="7">
        <f t="shared" si="15"/>
        <v>-9461</v>
      </c>
      <c r="M14" s="7">
        <f>M7-M13</f>
        <v>-8641</v>
      </c>
      <c r="N14" s="7">
        <f>N7-N13</f>
        <v>-9653</v>
      </c>
      <c r="O14" s="7">
        <f>O7-O13</f>
        <v>-12099</v>
      </c>
    </row>
    <row r="15" spans="1:15" x14ac:dyDescent="0.45">
      <c r="B15" s="3" t="s">
        <v>16</v>
      </c>
      <c r="C15" s="6">
        <v>-609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-634</v>
      </c>
      <c r="J15" s="6">
        <v>0</v>
      </c>
      <c r="K15" s="6">
        <v>0</v>
      </c>
      <c r="L15" s="6">
        <v>0</v>
      </c>
      <c r="M15" s="6">
        <v>107</v>
      </c>
      <c r="N15" s="6">
        <v>1295</v>
      </c>
      <c r="O15" s="6">
        <v>0</v>
      </c>
    </row>
    <row r="16" spans="1:15" x14ac:dyDescent="0.45">
      <c r="B16" s="4" t="s">
        <v>17</v>
      </c>
      <c r="C16" s="7">
        <f t="shared" ref="C16" si="16">C14+C15</f>
        <v>-6340</v>
      </c>
      <c r="D16" s="7">
        <f t="shared" ref="D16" si="17">D14+D15</f>
        <v>-6148</v>
      </c>
      <c r="E16" s="7">
        <f>E14+E15</f>
        <v>-6636</v>
      </c>
      <c r="F16" s="7">
        <f>F14+F15</f>
        <v>-7366</v>
      </c>
      <c r="G16" s="7">
        <f t="shared" ref="G16" si="18">G14+G15</f>
        <v>-7882</v>
      </c>
      <c r="H16" s="7">
        <f t="shared" ref="H16" si="19">H14+H15</f>
        <v>-8066</v>
      </c>
      <c r="I16" s="7">
        <f>I14+I15</f>
        <v>-9062</v>
      </c>
      <c r="J16" s="7">
        <f>J14+J15</f>
        <v>-8641</v>
      </c>
      <c r="K16" s="7">
        <f t="shared" ref="K16:L16" si="20">K14+K15</f>
        <v>-9045</v>
      </c>
      <c r="L16" s="7">
        <f t="shared" si="20"/>
        <v>-9461</v>
      </c>
      <c r="M16" s="7">
        <f>M14+M15</f>
        <v>-8534</v>
      </c>
      <c r="N16" s="7">
        <f>N14+N15</f>
        <v>-8358</v>
      </c>
      <c r="O16" s="7">
        <f>O14+O15</f>
        <v>-12099</v>
      </c>
    </row>
    <row r="17" spans="2:15" x14ac:dyDescent="0.45">
      <c r="B17" s="3" t="s">
        <v>18</v>
      </c>
      <c r="C17" s="6">
        <v>1546</v>
      </c>
      <c r="D17" s="6">
        <v>1491</v>
      </c>
      <c r="E17" s="6">
        <v>1651</v>
      </c>
      <c r="F17" s="6">
        <v>1777</v>
      </c>
      <c r="G17" s="6">
        <v>1924</v>
      </c>
      <c r="H17" s="6">
        <v>2070</v>
      </c>
      <c r="I17" s="6">
        <v>1766</v>
      </c>
      <c r="J17" s="6">
        <v>2127</v>
      </c>
      <c r="K17" s="6">
        <v>2035</v>
      </c>
      <c r="L17" s="6">
        <v>2066</v>
      </c>
      <c r="M17" s="6">
        <f>2192-81</f>
        <v>2111</v>
      </c>
      <c r="N17" s="6">
        <f>2809-392</f>
        <v>2417</v>
      </c>
      <c r="O17" s="6">
        <v>1738</v>
      </c>
    </row>
    <row r="18" spans="2:15" x14ac:dyDescent="0.45">
      <c r="B18" s="5" t="s">
        <v>19</v>
      </c>
      <c r="C18" s="8">
        <f t="shared" ref="C18" si="21">C16-C17</f>
        <v>-7886</v>
      </c>
      <c r="D18" s="8">
        <f t="shared" ref="D18" si="22">D16-D17</f>
        <v>-7639</v>
      </c>
      <c r="E18" s="8">
        <f>E16-E17</f>
        <v>-8287</v>
      </c>
      <c r="F18" s="8">
        <f>F16-F17</f>
        <v>-9143</v>
      </c>
      <c r="G18" s="8">
        <f t="shared" ref="G18" si="23">G16-G17</f>
        <v>-9806</v>
      </c>
      <c r="H18" s="8">
        <f t="shared" ref="H18" si="24">H16-H17</f>
        <v>-10136</v>
      </c>
      <c r="I18" s="8">
        <f>I16-I17</f>
        <v>-10828</v>
      </c>
      <c r="J18" s="8">
        <f>J16-J17</f>
        <v>-10768</v>
      </c>
      <c r="K18" s="8">
        <f t="shared" ref="K18:L18" si="25">K16-K17</f>
        <v>-11080</v>
      </c>
      <c r="L18" s="8">
        <f t="shared" si="25"/>
        <v>-11527</v>
      </c>
      <c r="M18" s="8">
        <f>M16-M17</f>
        <v>-10645</v>
      </c>
      <c r="N18" s="8">
        <f>N16-N17</f>
        <v>-10775</v>
      </c>
      <c r="O18" s="8">
        <f>O16-O17</f>
        <v>-13837</v>
      </c>
    </row>
    <row r="19" spans="2:15" x14ac:dyDescent="0.45">
      <c r="B19" s="3" t="s">
        <v>20</v>
      </c>
      <c r="C19" s="9">
        <f t="shared" ref="C19" si="26">C18/C20</f>
        <v>-5.5262789067974776</v>
      </c>
      <c r="D19" s="9">
        <f t="shared" ref="D19" si="27">D18/D20</f>
        <v>-5.3531885073580936</v>
      </c>
      <c r="E19" s="9">
        <f>E18/E20</f>
        <v>-5.8072880168185002</v>
      </c>
      <c r="F19" s="9">
        <f>F18/F20</f>
        <v>-6.4071478626489142</v>
      </c>
      <c r="G19" s="9">
        <f t="shared" ref="G19" si="28">G18/G20</f>
        <v>-6.8717589348283115</v>
      </c>
      <c r="H19" s="9">
        <f t="shared" ref="H19" si="29">H18/H20</f>
        <v>-7.1030133146461107</v>
      </c>
      <c r="I19" s="9">
        <f>I18/I20</f>
        <v>-7.587946741415557</v>
      </c>
      <c r="J19" s="9">
        <f>J18/J20</f>
        <v>-7.5143056524773204</v>
      </c>
      <c r="K19" s="9">
        <f t="shared" ref="K19:L19" si="30">K18/K20</f>
        <v>-7.7158774373259051</v>
      </c>
      <c r="L19" s="9">
        <f t="shared" si="30"/>
        <v>-7.7362416107382552</v>
      </c>
      <c r="M19" s="9">
        <f>M18/M20</f>
        <v>-7.1418986917141902</v>
      </c>
      <c r="N19" s="9">
        <f>N18/N20</f>
        <v>-7.2145965852025444</v>
      </c>
      <c r="O19" s="9">
        <f>O18/O20</f>
        <v>-9.2524239384821136</v>
      </c>
    </row>
    <row r="20" spans="2:15" x14ac:dyDescent="0.45">
      <c r="B20" s="3" t="s">
        <v>3</v>
      </c>
      <c r="C20" s="6">
        <f t="shared" ref="C20:D20" si="31">2854/2</f>
        <v>1427</v>
      </c>
      <c r="D20" s="6">
        <f t="shared" si="31"/>
        <v>1427</v>
      </c>
      <c r="E20" s="6">
        <f>2854/2</f>
        <v>1427</v>
      </c>
      <c r="F20" s="6">
        <f t="shared" ref="F20:H20" si="32">2854/2</f>
        <v>1427</v>
      </c>
      <c r="G20" s="6">
        <f t="shared" si="32"/>
        <v>1427</v>
      </c>
      <c r="H20" s="6">
        <f t="shared" si="32"/>
        <v>1427</v>
      </c>
      <c r="I20" s="6">
        <f>2854/2</f>
        <v>1427</v>
      </c>
      <c r="J20" s="6">
        <f>2866/2</f>
        <v>1433</v>
      </c>
      <c r="K20" s="6">
        <f>2872/2</f>
        <v>1436</v>
      </c>
      <c r="L20" s="6">
        <f>2980/2</f>
        <v>1490</v>
      </c>
      <c r="M20" s="6">
        <f>2981/2</f>
        <v>1490.5</v>
      </c>
      <c r="N20" s="6">
        <f>2987/2</f>
        <v>1493.5</v>
      </c>
      <c r="O20" s="6">
        <f>2991/2</f>
        <v>1495.5</v>
      </c>
    </row>
    <row r="23" spans="2:15" x14ac:dyDescent="0.45">
      <c r="B23" s="3" t="s">
        <v>38</v>
      </c>
      <c r="C23" s="11"/>
      <c r="D23" s="11"/>
      <c r="E23" s="11"/>
      <c r="F23" s="11"/>
      <c r="G23" s="11">
        <f>G7/C7-1</f>
        <v>0.31067081577185163</v>
      </c>
      <c r="H23" s="11">
        <f t="shared" ref="H23:O23" si="33">H7/D7-1</f>
        <v>0.31084926309645411</v>
      </c>
      <c r="I23" s="11">
        <f t="shared" si="33"/>
        <v>0.28192144518954421</v>
      </c>
      <c r="J23" s="11">
        <f t="shared" si="33"/>
        <v>0.24462123164132965</v>
      </c>
      <c r="K23" s="11">
        <f t="shared" si="33"/>
        <v>0.21575404219510719</v>
      </c>
      <c r="L23" s="11">
        <f t="shared" si="33"/>
        <v>0.19341552333509582</v>
      </c>
      <c r="M23" s="11">
        <f t="shared" si="33"/>
        <v>0.15877548841678224</v>
      </c>
      <c r="N23" s="11">
        <f t="shared" si="33"/>
        <v>0.14509743032373268</v>
      </c>
      <c r="O23" s="11">
        <f t="shared" si="33"/>
        <v>0.20945294539341952</v>
      </c>
    </row>
    <row r="24" spans="2:15" x14ac:dyDescent="0.45">
      <c r="B24" s="3" t="s">
        <v>24</v>
      </c>
      <c r="C24" s="11"/>
      <c r="D24" s="11">
        <f>D7/C7-1</f>
        <v>7.97652341749715E-2</v>
      </c>
      <c r="E24" s="11">
        <f t="shared" ref="E24:O24" si="34">E7/D7-1</f>
        <v>6.6248358383189876E-2</v>
      </c>
      <c r="F24" s="11">
        <f t="shared" si="34"/>
        <v>6.2269057068564448E-2</v>
      </c>
      <c r="G24" s="11">
        <f t="shared" si="34"/>
        <v>7.1695439319762855E-2</v>
      </c>
      <c r="H24" s="11">
        <f t="shared" si="34"/>
        <v>7.991224379395323E-2</v>
      </c>
      <c r="I24" s="11">
        <f t="shared" si="34"/>
        <v>4.2718392563938501E-2</v>
      </c>
      <c r="J24" s="11">
        <f t="shared" si="34"/>
        <v>3.1360093946834589E-2</v>
      </c>
      <c r="K24" s="11">
        <f t="shared" si="34"/>
        <v>4.6839013534145879E-2</v>
      </c>
      <c r="L24" s="11">
        <f t="shared" si="34"/>
        <v>6.0069710528267262E-2</v>
      </c>
      <c r="M24" s="11">
        <f t="shared" si="34"/>
        <v>1.2452486999510404E-2</v>
      </c>
      <c r="N24" s="11">
        <f t="shared" si="34"/>
        <v>1.9186033120667023E-2</v>
      </c>
      <c r="O24" s="11">
        <f t="shared" si="34"/>
        <v>0.10567231638418084</v>
      </c>
    </row>
    <row r="25" spans="2:15" x14ac:dyDescent="0.45">
      <c r="B25" s="3" t="s">
        <v>39</v>
      </c>
      <c r="G25" s="11">
        <f>G8/C8-1</f>
        <v>0.2804422745548536</v>
      </c>
      <c r="H25" s="11">
        <f t="shared" ref="H25:O25" si="35">H8/D8-1</f>
        <v>0.29532259116706894</v>
      </c>
      <c r="I25" s="11">
        <f t="shared" si="35"/>
        <v>0.30114025795999755</v>
      </c>
      <c r="J25" s="11">
        <f t="shared" si="35"/>
        <v>0.32436803642027079</v>
      </c>
      <c r="K25" s="11">
        <f t="shared" si="35"/>
        <v>0.32011887406078277</v>
      </c>
      <c r="L25" s="11">
        <f t="shared" si="35"/>
        <v>0.28475020145044327</v>
      </c>
      <c r="M25" s="11">
        <f t="shared" si="35"/>
        <v>0.25174791686620046</v>
      </c>
      <c r="N25" s="11">
        <f t="shared" si="35"/>
        <v>0.18852051200868414</v>
      </c>
      <c r="O25" s="11">
        <f t="shared" si="35"/>
        <v>0.27366945588922387</v>
      </c>
    </row>
    <row r="26" spans="2:15" x14ac:dyDescent="0.45">
      <c r="B26" s="3" t="s">
        <v>37</v>
      </c>
      <c r="D26" s="11">
        <f>D8/C8-1</f>
        <v>0.10058874210224</v>
      </c>
      <c r="E26" s="11">
        <f t="shared" ref="E26:O26" si="36">E8/D8-1</f>
        <v>4.6969795811859782E-2</v>
      </c>
      <c r="F26" s="11">
        <f t="shared" si="36"/>
        <v>4.018941990155156E-2</v>
      </c>
      <c r="G26" s="11">
        <f t="shared" si="36"/>
        <v>6.8288007667425488E-2</v>
      </c>
      <c r="H26" s="11">
        <f t="shared" si="36"/>
        <v>0.11337893910508012</v>
      </c>
      <c r="I26" s="11">
        <f t="shared" si="36"/>
        <v>5.1672038678485022E-2</v>
      </c>
      <c r="J26" s="11">
        <f t="shared" si="36"/>
        <v>5.8758739584330977E-2</v>
      </c>
      <c r="K26" s="11">
        <f t="shared" si="36"/>
        <v>6.4860464064408152E-2</v>
      </c>
      <c r="L26" s="11">
        <f t="shared" si="36"/>
        <v>8.3549250307947132E-2</v>
      </c>
      <c r="M26" s="11">
        <f t="shared" si="36"/>
        <v>2.465699725597803E-2</v>
      </c>
      <c r="N26" s="11">
        <f t="shared" si="36"/>
        <v>5.2794674624125904E-3</v>
      </c>
      <c r="O26" s="11">
        <f t="shared" si="36"/>
        <v>0.14115005518133739</v>
      </c>
    </row>
    <row r="27" spans="2:15" x14ac:dyDescent="0.45">
      <c r="B27" s="3" t="s">
        <v>40</v>
      </c>
      <c r="C27" s="11">
        <f>C9/C7</f>
        <v>0.45137274983259146</v>
      </c>
      <c r="D27" s="11">
        <f t="shared" ref="D27:O27" si="37">D9/D7</f>
        <v>0.44079235371370201</v>
      </c>
      <c r="E27" s="11">
        <f t="shared" si="37"/>
        <v>0.45090324346517041</v>
      </c>
      <c r="F27" s="11">
        <f t="shared" si="37"/>
        <v>0.46231641329554241</v>
      </c>
      <c r="G27" s="11">
        <f t="shared" si="37"/>
        <v>0.46402596621987136</v>
      </c>
      <c r="H27" s="11">
        <f t="shared" si="37"/>
        <v>0.44741602426738653</v>
      </c>
      <c r="I27" s="11">
        <f t="shared" si="37"/>
        <v>0.44267107932102062</v>
      </c>
      <c r="J27" s="11">
        <f t="shared" si="37"/>
        <v>0.42786533136661231</v>
      </c>
      <c r="K27" s="11">
        <f t="shared" si="37"/>
        <v>0.41801596914938322</v>
      </c>
      <c r="L27" s="11">
        <f t="shared" si="37"/>
        <v>0.40512557423687706</v>
      </c>
      <c r="M27" s="11">
        <f t="shared" si="37"/>
        <v>0.39795471819794093</v>
      </c>
      <c r="N27" s="11">
        <f t="shared" si="37"/>
        <v>0.40616949152542375</v>
      </c>
      <c r="O27" s="11">
        <f t="shared" si="37"/>
        <v>0.3871152352532396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cp:lastPrinted>2024-08-25T16:34:26Z</cp:lastPrinted>
  <dcterms:created xsi:type="dcterms:W3CDTF">2024-08-25T15:47:42Z</dcterms:created>
  <dcterms:modified xsi:type="dcterms:W3CDTF">2024-08-25T17:10:29Z</dcterms:modified>
</cp:coreProperties>
</file>