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200" windowHeight="7310"/>
  </bookViews>
  <sheets>
    <sheet name="Product attributes" sheetId="5" r:id="rId1"/>
    <sheet name="Pairwise choices" sheetId="2" r:id="rId2"/>
    <sheet name="Optimization" sheetId="4" r:id="rId3"/>
  </sheets>
  <definedNames>
    <definedName name="solver_adj" localSheetId="2" hidden="1">Optimization!$G$7:$T$7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Optimization!$G$7:$H$7</definedName>
    <definedName name="solver_lhs2" localSheetId="2" hidden="1">Optimization!$K$7:$T$7</definedName>
    <definedName name="solver_lhs3" localSheetId="2" hidden="1">Optimization!$U$19</definedName>
    <definedName name="solver_lhs4" localSheetId="2" hidden="1">Optimization!$U$9:$U$18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Optimization!$S$2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el2" localSheetId="2" hidden="1">3</definedName>
    <definedName name="solver_rel3" localSheetId="2" hidden="1">2</definedName>
    <definedName name="solver_rel4" localSheetId="2" hidden="1">3</definedName>
    <definedName name="solver_rhs1" localSheetId="2" hidden="1">0</definedName>
    <definedName name="solver_rhs2" localSheetId="2" hidden="1">0</definedName>
    <definedName name="solver_rhs3" localSheetId="2" hidden="1">Optimization!$W$19</definedName>
    <definedName name="solver_rhs4" localSheetId="2" hidden="1">Optimization!$W$9:$W$18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4" l="1"/>
  <c r="H9" i="4"/>
  <c r="G9" i="4"/>
  <c r="F9" i="4"/>
  <c r="E9" i="4"/>
  <c r="B3" i="5"/>
  <c r="C3" i="5"/>
  <c r="B4" i="5"/>
  <c r="C4" i="5"/>
  <c r="B5" i="5"/>
  <c r="C5" i="5"/>
  <c r="B6" i="5"/>
  <c r="C6" i="5"/>
  <c r="C2" i="5"/>
  <c r="B2" i="5"/>
  <c r="H4" i="4" l="1"/>
  <c r="G4" i="4"/>
  <c r="I10" i="4" l="1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J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H10" i="4"/>
  <c r="H11" i="4"/>
  <c r="H12" i="4"/>
  <c r="H13" i="4"/>
  <c r="H14" i="4"/>
  <c r="H15" i="4"/>
  <c r="H16" i="4"/>
  <c r="H17" i="4"/>
  <c r="H18" i="4"/>
  <c r="G10" i="4"/>
  <c r="G11" i="4"/>
  <c r="G12" i="4"/>
  <c r="G13" i="4"/>
  <c r="G14" i="4"/>
  <c r="G15" i="4"/>
  <c r="G16" i="4"/>
  <c r="G17" i="4"/>
  <c r="G18" i="4"/>
  <c r="S2" i="4"/>
  <c r="U16" i="4" l="1"/>
  <c r="U12" i="4"/>
  <c r="U9" i="4"/>
  <c r="U13" i="4"/>
  <c r="U11" i="4"/>
  <c r="U14" i="4"/>
  <c r="J19" i="4"/>
  <c r="I19" i="4"/>
  <c r="U18" i="4"/>
  <c r="U10" i="4"/>
  <c r="U17" i="4"/>
  <c r="H19" i="4"/>
  <c r="U15" i="4"/>
  <c r="G19" i="4"/>
  <c r="U19" i="4" l="1"/>
</calcChain>
</file>

<file path=xl/sharedStrings.xml><?xml version="1.0" encoding="utf-8"?>
<sst xmlns="http://schemas.openxmlformats.org/spreadsheetml/2006/main" count="92" uniqueCount="51">
  <si>
    <t xml:space="preserve">Product </t>
  </si>
  <si>
    <t>Attribute 1</t>
  </si>
  <si>
    <t>Attribute 2</t>
  </si>
  <si>
    <t>w1</t>
  </si>
  <si>
    <t>w2</t>
  </si>
  <si>
    <t>v1</t>
  </si>
  <si>
    <t>v2</t>
  </si>
  <si>
    <t>ajk1</t>
  </si>
  <si>
    <t>ajk2</t>
  </si>
  <si>
    <t>bjk1</t>
  </si>
  <si>
    <t>Bjk2</t>
  </si>
  <si>
    <t>a121</t>
  </si>
  <si>
    <t>Y21</t>
  </si>
  <si>
    <t>Y11</t>
  </si>
  <si>
    <t>a311</t>
  </si>
  <si>
    <t>y11</t>
  </si>
  <si>
    <t>y31</t>
  </si>
  <si>
    <t>a411</t>
  </si>
  <si>
    <t>y41</t>
  </si>
  <si>
    <t>a511</t>
  </si>
  <si>
    <t>Y51</t>
  </si>
  <si>
    <t>a231</t>
  </si>
  <si>
    <t>Y31</t>
  </si>
  <si>
    <t>a241</t>
  </si>
  <si>
    <t>y21</t>
  </si>
  <si>
    <t>a251</t>
  </si>
  <si>
    <t>y51</t>
  </si>
  <si>
    <t>a431</t>
  </si>
  <si>
    <t>a351</t>
  </si>
  <si>
    <t>a451</t>
  </si>
  <si>
    <t>Consumer choices</t>
  </si>
  <si>
    <t>j</t>
  </si>
  <si>
    <t>k</t>
  </si>
  <si>
    <t>Prefers</t>
  </si>
  <si>
    <t>over</t>
  </si>
  <si>
    <t>z12</t>
  </si>
  <si>
    <t>z31</t>
  </si>
  <si>
    <t>z41</t>
  </si>
  <si>
    <t>z51</t>
  </si>
  <si>
    <t>z23</t>
  </si>
  <si>
    <t>z24</t>
  </si>
  <si>
    <t>z25</t>
  </si>
  <si>
    <t>z43</t>
  </si>
  <si>
    <t>z35</t>
  </si>
  <si>
    <t>z45</t>
  </si>
  <si>
    <t xml:space="preserve">Objective function </t>
  </si>
  <si>
    <t>Min</t>
  </si>
  <si>
    <t>&gt;=</t>
  </si>
  <si>
    <t xml:space="preserve"> =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</si>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</sst>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9"/>
      </patternFill>
    </fill>
  </fills>
  <borders count="8">
    <border>
      <left/>
      <right/>
      <top/>
      <bottom/>
      <diagonal/>
    </border>
    <border>
      <left style="thin">
        <color indexed="55"/>
      </left>
      <right style="thin">
        <color indexed="63"/>
      </right>
      <top style="thin">
        <color indexed="63"/>
      </top>
      <bottom style="thin">
        <color indexed="55"/>
      </bottom>
      <diagonal/>
    </border>
    <border>
      <left style="thin">
        <color indexed="63"/>
      </left>
      <right style="thin">
        <color indexed="55"/>
      </right>
      <top style="thin">
        <color indexed="63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3"/>
      </top>
      <bottom style="thin">
        <color indexed="55"/>
      </bottom>
      <diagonal/>
    </border>
    <border>
      <left style="thin">
        <color indexed="55"/>
      </left>
      <right style="thin">
        <color indexed="63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2" borderId="1" xfId="0" applyNumberFormat="1" applyFont="1" applyFill="1" applyBorder="1" applyAlignment="1">
      <alignment vertical="top" wrapText="1"/>
    </xf>
    <xf numFmtId="49" fontId="0" fillId="0" borderId="2" xfId="0" applyNumberFormat="1" applyFont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1" fillId="2" borderId="4" xfId="0" applyNumberFormat="1" applyFont="1" applyFill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49" fontId="0" fillId="0" borderId="5" xfId="0" applyNumberFormat="1" applyFont="1" applyBorder="1" applyAlignment="1">
      <alignment vertical="top" wrapText="1"/>
    </xf>
    <xf numFmtId="49" fontId="0" fillId="0" borderId="2" xfId="0" applyNumberFormat="1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49" fontId="0" fillId="0" borderId="3" xfId="0" applyNumberFormat="1" applyFont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vertical="top" wrapText="1"/>
    </xf>
    <xf numFmtId="0" fontId="0" fillId="0" borderId="5" xfId="0" applyNumberFormat="1" applyFont="1" applyBorder="1" applyAlignment="1">
      <alignment horizontal="center" vertical="top" wrapText="1"/>
    </xf>
    <xf numFmtId="49" fontId="0" fillId="0" borderId="6" xfId="0" applyNumberFormat="1" applyFont="1" applyBorder="1" applyAlignment="1">
      <alignment horizontal="center" vertical="top" wrapText="1"/>
    </xf>
    <xf numFmtId="0" fontId="0" fillId="0" borderId="6" xfId="0" applyNumberFormat="1" applyFont="1" applyBorder="1" applyAlignment="1">
      <alignment horizontal="center" vertical="top" wrapText="1"/>
    </xf>
    <xf numFmtId="49" fontId="0" fillId="0" borderId="7" xfId="0" applyNumberFormat="1" applyFont="1" applyFill="1" applyBorder="1" applyAlignment="1">
      <alignment vertical="top" wrapText="1"/>
    </xf>
    <xf numFmtId="0" fontId="1" fillId="2" borderId="4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F9" sqref="F9"/>
    </sheetView>
  </sheetViews>
  <sheetFormatPr defaultRowHeight="14.5"/>
  <cols>
    <col min="2" max="2" width="12.453125" customWidth="1"/>
    <col min="3" max="3" width="13.453125" customWidth="1"/>
  </cols>
  <sheetData>
    <row r="1" spans="1:3">
      <c r="A1" s="22" t="s">
        <v>0</v>
      </c>
      <c r="B1" s="13" t="s">
        <v>1</v>
      </c>
      <c r="C1" s="15" t="s">
        <v>2</v>
      </c>
    </row>
    <row r="2" spans="1:3">
      <c r="A2" s="21">
        <v>1</v>
      </c>
      <c r="B2" s="17">
        <f>Optimization!B2</f>
        <v>1.5</v>
      </c>
      <c r="C2" s="19">
        <f>Optimization!C2</f>
        <v>12</v>
      </c>
    </row>
    <row r="3" spans="1:3">
      <c r="A3" s="21">
        <v>2</v>
      </c>
      <c r="B3" s="17">
        <f>Optimization!B3</f>
        <v>10</v>
      </c>
      <c r="C3" s="19">
        <f>Optimization!C3</f>
        <v>8</v>
      </c>
    </row>
    <row r="4" spans="1:3">
      <c r="A4" s="21">
        <v>3</v>
      </c>
      <c r="B4" s="17">
        <f>Optimization!B4</f>
        <v>2.2999999999999998</v>
      </c>
      <c r="C4" s="19">
        <f>Optimization!C4</f>
        <v>4</v>
      </c>
    </row>
    <row r="5" spans="1:3">
      <c r="A5" s="21">
        <v>4</v>
      </c>
      <c r="B5" s="17">
        <f>Optimization!B5</f>
        <v>1</v>
      </c>
      <c r="C5" s="19">
        <f>Optimization!C5</f>
        <v>7</v>
      </c>
    </row>
    <row r="6" spans="1:3">
      <c r="A6" s="21">
        <v>5</v>
      </c>
      <c r="B6" s="17">
        <f>Optimization!B6</f>
        <v>9</v>
      </c>
      <c r="C6" s="19">
        <f>Optimization!C6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7" sqref="H7"/>
    </sheetView>
  </sheetViews>
  <sheetFormatPr defaultRowHeight="14.5"/>
  <cols>
    <col min="1" max="1" width="13.54296875" customWidth="1"/>
  </cols>
  <sheetData>
    <row r="1" spans="1:4" ht="26">
      <c r="A1" s="1" t="s">
        <v>30</v>
      </c>
      <c r="B1" s="13" t="s">
        <v>31</v>
      </c>
      <c r="C1" s="14"/>
      <c r="D1" s="15" t="s">
        <v>32</v>
      </c>
    </row>
    <row r="2" spans="1:4">
      <c r="A2" s="16" t="s">
        <v>33</v>
      </c>
      <c r="B2" s="17">
        <v>1</v>
      </c>
      <c r="C2" s="18" t="s">
        <v>34</v>
      </c>
      <c r="D2" s="19">
        <v>2</v>
      </c>
    </row>
    <row r="3" spans="1:4">
      <c r="A3" s="16" t="s">
        <v>33</v>
      </c>
      <c r="B3" s="17">
        <v>3</v>
      </c>
      <c r="C3" s="18" t="s">
        <v>34</v>
      </c>
      <c r="D3" s="19">
        <v>1</v>
      </c>
    </row>
    <row r="4" spans="1:4">
      <c r="A4" s="16" t="s">
        <v>33</v>
      </c>
      <c r="B4" s="17">
        <v>4</v>
      </c>
      <c r="C4" s="18" t="s">
        <v>34</v>
      </c>
      <c r="D4" s="19">
        <v>1</v>
      </c>
    </row>
    <row r="5" spans="1:4">
      <c r="A5" s="16" t="s">
        <v>33</v>
      </c>
      <c r="B5" s="17">
        <v>5</v>
      </c>
      <c r="C5" s="18" t="s">
        <v>34</v>
      </c>
      <c r="D5" s="19">
        <v>1</v>
      </c>
    </row>
    <row r="6" spans="1:4">
      <c r="A6" s="16" t="s">
        <v>33</v>
      </c>
      <c r="B6" s="17">
        <v>2</v>
      </c>
      <c r="C6" s="18" t="s">
        <v>34</v>
      </c>
      <c r="D6" s="19">
        <v>3</v>
      </c>
    </row>
    <row r="7" spans="1:4">
      <c r="A7" s="16" t="s">
        <v>33</v>
      </c>
      <c r="B7" s="17">
        <v>2</v>
      </c>
      <c r="C7" s="18" t="s">
        <v>34</v>
      </c>
      <c r="D7" s="19">
        <v>4</v>
      </c>
    </row>
    <row r="8" spans="1:4">
      <c r="A8" s="16" t="s">
        <v>33</v>
      </c>
      <c r="B8" s="17">
        <v>2</v>
      </c>
      <c r="C8" s="18" t="s">
        <v>34</v>
      </c>
      <c r="D8" s="19">
        <v>5</v>
      </c>
    </row>
    <row r="9" spans="1:4">
      <c r="A9" s="16" t="s">
        <v>33</v>
      </c>
      <c r="B9" s="17">
        <v>4</v>
      </c>
      <c r="C9" s="18" t="s">
        <v>34</v>
      </c>
      <c r="D9" s="19">
        <v>3</v>
      </c>
    </row>
    <row r="10" spans="1:4">
      <c r="A10" s="16" t="s">
        <v>33</v>
      </c>
      <c r="B10" s="17">
        <v>3</v>
      </c>
      <c r="C10" s="18" t="s">
        <v>34</v>
      </c>
      <c r="D10" s="19">
        <v>5</v>
      </c>
    </row>
    <row r="11" spans="1:4">
      <c r="A11" s="16" t="s">
        <v>33</v>
      </c>
      <c r="B11" s="17">
        <v>4</v>
      </c>
      <c r="C11" s="18" t="s">
        <v>34</v>
      </c>
      <c r="D11" s="1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H19" sqref="H19"/>
    </sheetView>
  </sheetViews>
  <sheetFormatPr defaultRowHeight="14.5"/>
  <cols>
    <col min="2" max="2" width="10" customWidth="1"/>
    <col min="3" max="3" width="9.7265625" customWidth="1"/>
    <col min="7" max="8" width="11.36328125" bestFit="1" customWidth="1"/>
  </cols>
  <sheetData>
    <row r="1" spans="1:23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</row>
    <row r="2" spans="1:23">
      <c r="A2" s="5">
        <v>1</v>
      </c>
      <c r="B2" s="6">
        <v>1.5</v>
      </c>
      <c r="C2" s="7">
        <v>12</v>
      </c>
      <c r="F2" s="8"/>
      <c r="G2" s="8"/>
      <c r="H2" s="8"/>
      <c r="P2" t="s">
        <v>45</v>
      </c>
      <c r="R2" t="s">
        <v>46</v>
      </c>
      <c r="S2">
        <f>SUM(K7:T7)</f>
        <v>0.2499999999999995</v>
      </c>
    </row>
    <row r="3" spans="1:23">
      <c r="A3" s="5">
        <v>2</v>
      </c>
      <c r="B3" s="6">
        <v>10</v>
      </c>
      <c r="C3" s="7">
        <v>8</v>
      </c>
      <c r="F3" s="8"/>
      <c r="G3" s="8" t="s">
        <v>49</v>
      </c>
      <c r="H3" s="8" t="s">
        <v>50</v>
      </c>
    </row>
    <row r="4" spans="1:23">
      <c r="A4" s="5">
        <v>3</v>
      </c>
      <c r="B4" s="6">
        <v>2.2999999999999998</v>
      </c>
      <c r="C4" s="7">
        <v>4</v>
      </c>
      <c r="F4" s="8"/>
      <c r="G4" s="8">
        <f>I7/G7</f>
        <v>5.6336740921574684</v>
      </c>
      <c r="H4" s="8">
        <f>J7/H7</f>
        <v>6.6786049128070477</v>
      </c>
    </row>
    <row r="5" spans="1:23">
      <c r="A5" s="5">
        <v>4</v>
      </c>
      <c r="B5" s="6">
        <v>1</v>
      </c>
      <c r="C5" s="7">
        <v>7</v>
      </c>
      <c r="F5" s="8"/>
      <c r="G5" s="8"/>
      <c r="H5" s="8"/>
    </row>
    <row r="6" spans="1:23">
      <c r="A6" s="5">
        <v>5</v>
      </c>
      <c r="B6" s="6">
        <v>9</v>
      </c>
      <c r="C6" s="7">
        <v>1</v>
      </c>
      <c r="G6" s="9" t="s">
        <v>3</v>
      </c>
      <c r="H6" s="9" t="s">
        <v>4</v>
      </c>
      <c r="I6" s="9" t="s">
        <v>5</v>
      </c>
      <c r="J6" s="9" t="s">
        <v>6</v>
      </c>
      <c r="K6" s="20" t="s">
        <v>35</v>
      </c>
      <c r="L6" s="20" t="s">
        <v>36</v>
      </c>
      <c r="M6" s="20" t="s">
        <v>37</v>
      </c>
      <c r="N6" s="20" t="s">
        <v>38</v>
      </c>
      <c r="O6" s="20" t="s">
        <v>39</v>
      </c>
      <c r="P6" s="20" t="s">
        <v>40</v>
      </c>
      <c r="Q6" s="20" t="s">
        <v>41</v>
      </c>
      <c r="R6" s="20" t="s">
        <v>42</v>
      </c>
      <c r="S6" s="20" t="s">
        <v>43</v>
      </c>
      <c r="T6" s="20" t="s">
        <v>44</v>
      </c>
    </row>
    <row r="7" spans="1:23">
      <c r="A7" s="10"/>
      <c r="B7" s="11"/>
      <c r="C7" s="8"/>
      <c r="D7" s="8"/>
      <c r="E7" s="8"/>
      <c r="F7" s="8"/>
      <c r="G7" s="8">
        <v>6.7676856126066068E-3</v>
      </c>
      <c r="H7" s="8">
        <v>9.9123773679671186E-3</v>
      </c>
      <c r="I7">
        <v>3.8126935099608683E-2</v>
      </c>
      <c r="J7">
        <v>6.6200852187302595E-2</v>
      </c>
      <c r="K7">
        <v>0.2499999999999995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3">
      <c r="A8" s="10"/>
      <c r="B8" s="11"/>
      <c r="C8" s="8"/>
      <c r="D8" s="8"/>
      <c r="G8" s="9" t="s">
        <v>7</v>
      </c>
      <c r="H8" s="9" t="s">
        <v>8</v>
      </c>
      <c r="I8" s="9" t="s">
        <v>9</v>
      </c>
      <c r="J8" s="9" t="s">
        <v>10</v>
      </c>
    </row>
    <row r="9" spans="1:23">
      <c r="B9" s="12" t="s">
        <v>11</v>
      </c>
      <c r="C9" s="9" t="s">
        <v>12</v>
      </c>
      <c r="D9" s="9" t="s">
        <v>13</v>
      </c>
      <c r="E9">
        <f>VLOOKUP('Pairwise choices'!D2,$A$2:$C$6,2,FALSE)</f>
        <v>10</v>
      </c>
      <c r="F9">
        <f>VLOOKUP('Pairwise choices'!B2,$A$2:$C$6,2,FALSE)</f>
        <v>1.5</v>
      </c>
      <c r="G9">
        <f>(VLOOKUP('Pairwise choices'!D2,$A$2:$C$6,2,FALSE))^2-(VLOOKUP('Pairwise choices'!B2,$A$2:$C$6,2,FALSE))^2</f>
        <v>97.75</v>
      </c>
      <c r="H9">
        <f>(VLOOKUP('Pairwise choices'!D2,$A$2:$C$6,3,FALSE))^2-(VLOOKUP('Pairwise choices'!B2,$A$2:$C$6,3,FALSE))^2</f>
        <v>-80</v>
      </c>
      <c r="I9">
        <f>-2*(VLOOKUP('Pairwise choices'!D2,$A$2:$C$6,2,FALSE)-VLOOKUP('Pairwise choices'!B2,$A$2:$C$6,2,FALSE))</f>
        <v>-17</v>
      </c>
      <c r="J9">
        <f>-2*(VLOOKUP('Pairwise choices'!D2,$A$2:$C$6,3,FALSE)-VLOOKUP('Pairwise choices'!B2,$A$2:$C$6,3,FALSE))</f>
        <v>8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SUMPRODUCT($G$7:$T$7,G9:T9)</f>
        <v>-1.0547118733938987E-15</v>
      </c>
      <c r="V9" t="s">
        <v>47</v>
      </c>
      <c r="W9">
        <v>0</v>
      </c>
    </row>
    <row r="10" spans="1:23">
      <c r="B10" s="12" t="s">
        <v>14</v>
      </c>
      <c r="C10" s="9" t="s">
        <v>15</v>
      </c>
      <c r="D10" s="9" t="s">
        <v>16</v>
      </c>
      <c r="E10">
        <f>VLOOKUP('Pairwise choices'!D3,$A$2:$C$6,2,FALSE)</f>
        <v>1.5</v>
      </c>
      <c r="F10">
        <f>VLOOKUP('Pairwise choices'!B3,$A$2:$C$6,2,FALSE)</f>
        <v>2.2999999999999998</v>
      </c>
      <c r="G10">
        <f>(VLOOKUP('Pairwise choices'!D3,$A$2:$C$6,2,FALSE))^2-(VLOOKUP('Pairwise choices'!B3,$A$2:$C$6,2,FALSE))^2</f>
        <v>-3.0399999999999991</v>
      </c>
      <c r="H10">
        <f>(VLOOKUP('Pairwise choices'!D3,$A$2:$C$6,3,FALSE))^2-(VLOOKUP('Pairwise choices'!B3,$A$2:$C$6,3,FALSE))^2</f>
        <v>128</v>
      </c>
      <c r="I10">
        <f>-2*(VLOOKUP('Pairwise choices'!D3,$A$2:$C$6,2,FALSE)-VLOOKUP('Pairwise choices'!B3,$A$2:$C$6,2,FALSE))</f>
        <v>1.5999999999999996</v>
      </c>
      <c r="J10">
        <f>-2*(VLOOKUP('Pairwise choices'!D3,$A$2:$C$6,3,FALSE)-VLOOKUP('Pairwise choices'!B3,$A$2:$C$6,3,FALSE))</f>
        <v>-16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ref="U10:U16" si="0">SUMPRODUCT($G$7:$T$7,G10:T10)</f>
        <v>0.24999999999999956</v>
      </c>
      <c r="V10" t="s">
        <v>47</v>
      </c>
      <c r="W10">
        <v>0</v>
      </c>
    </row>
    <row r="11" spans="1:23">
      <c r="B11" s="12" t="s">
        <v>17</v>
      </c>
      <c r="C11" s="9" t="s">
        <v>15</v>
      </c>
      <c r="D11" s="9" t="s">
        <v>18</v>
      </c>
      <c r="E11">
        <f>VLOOKUP('Pairwise choices'!D4,$A$2:$C$6,2,FALSE)</f>
        <v>1.5</v>
      </c>
      <c r="F11">
        <f>VLOOKUP('Pairwise choices'!B4,$A$2:$C$6,2,FALSE)</f>
        <v>1</v>
      </c>
      <c r="G11">
        <f>(VLOOKUP('Pairwise choices'!D4,$A$2:$C$6,2,FALSE))^2-(VLOOKUP('Pairwise choices'!B4,$A$2:$C$6,2,FALSE))^2</f>
        <v>1.25</v>
      </c>
      <c r="H11">
        <f>(VLOOKUP('Pairwise choices'!D4,$A$2:$C$6,3,FALSE))^2-(VLOOKUP('Pairwise choices'!B4,$A$2:$C$6,3,FALSE))^2</f>
        <v>95</v>
      </c>
      <c r="I11">
        <f>-2*(VLOOKUP('Pairwise choices'!D4,$A$2:$C$6,2,FALSE)-VLOOKUP('Pairwise choices'!B4,$A$2:$C$6,2,FALSE))</f>
        <v>-1</v>
      </c>
      <c r="J11">
        <f>-2*(VLOOKUP('Pairwise choices'!D4,$A$2:$C$6,3,FALSE)-VLOOKUP('Pairwise choices'!B4,$A$2:$C$6,3,FALSE))</f>
        <v>-10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SUMPRODUCT($G$7:$T$7,G11:T11)</f>
        <v>0.24999999999999989</v>
      </c>
      <c r="V11" t="s">
        <v>47</v>
      </c>
      <c r="W11">
        <v>0</v>
      </c>
    </row>
    <row r="12" spans="1:23">
      <c r="B12" s="12" t="s">
        <v>19</v>
      </c>
      <c r="C12" s="9" t="s">
        <v>15</v>
      </c>
      <c r="D12" s="9" t="s">
        <v>20</v>
      </c>
      <c r="E12">
        <f>VLOOKUP('Pairwise choices'!D5,$A$2:$C$6,2,FALSE)</f>
        <v>1.5</v>
      </c>
      <c r="F12">
        <f>VLOOKUP('Pairwise choices'!B5,$A$2:$C$6,2,FALSE)</f>
        <v>9</v>
      </c>
      <c r="G12">
        <f>(VLOOKUP('Pairwise choices'!D5,$A$2:$C$6,2,FALSE))^2-(VLOOKUP('Pairwise choices'!B5,$A$2:$C$6,2,FALSE))^2</f>
        <v>-78.75</v>
      </c>
      <c r="H12">
        <f>(VLOOKUP('Pairwise choices'!D5,$A$2:$C$6,3,FALSE))^2-(VLOOKUP('Pairwise choices'!B5,$A$2:$C$6,3,FALSE))^2</f>
        <v>143</v>
      </c>
      <c r="I12">
        <f>-2*(VLOOKUP('Pairwise choices'!D5,$A$2:$C$6,2,FALSE)-VLOOKUP('Pairwise choices'!B5,$A$2:$C$6,2,FALSE))</f>
        <v>15</v>
      </c>
      <c r="J12">
        <f>-2*(VLOOKUP('Pairwise choices'!D5,$A$2:$C$6,3,FALSE)-VLOOKUP('Pairwise choices'!B5,$A$2:$C$6,3,FALSE))</f>
        <v>-22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6.6613381477509392E-16</v>
      </c>
      <c r="V12" t="s">
        <v>47</v>
      </c>
      <c r="W12">
        <v>0</v>
      </c>
    </row>
    <row r="13" spans="1:23">
      <c r="B13" s="12" t="s">
        <v>21</v>
      </c>
      <c r="C13" s="9" t="s">
        <v>22</v>
      </c>
      <c r="D13" s="9" t="s">
        <v>12</v>
      </c>
      <c r="E13">
        <f>VLOOKUP('Pairwise choices'!D6,$A$2:$C$6,2,FALSE)</f>
        <v>2.2999999999999998</v>
      </c>
      <c r="F13">
        <f>VLOOKUP('Pairwise choices'!B6,$A$2:$C$6,2,FALSE)</f>
        <v>10</v>
      </c>
      <c r="G13">
        <f>(VLOOKUP('Pairwise choices'!D6,$A$2:$C$6,2,FALSE))^2-(VLOOKUP('Pairwise choices'!B6,$A$2:$C$6,2,FALSE))^2</f>
        <v>-94.710000000000008</v>
      </c>
      <c r="H13">
        <f>(VLOOKUP('Pairwise choices'!D6,$A$2:$C$6,3,FALSE))^2-(VLOOKUP('Pairwise choices'!B6,$A$2:$C$6,3,FALSE))^2</f>
        <v>-48</v>
      </c>
      <c r="I13">
        <f>-2*(VLOOKUP('Pairwise choices'!D6,$A$2:$C$6,2,FALSE)-VLOOKUP('Pairwise choices'!B6,$A$2:$C$6,2,FALSE))</f>
        <v>15.4</v>
      </c>
      <c r="J13">
        <f>-2*(VLOOKUP('Pairwise choices'!D6,$A$2:$C$6,3,FALSE)-VLOOKUP('Pairwise choices'!B6,$A$2:$C$6,3,FALSE))</f>
        <v>8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1.1102230246251565E-15</v>
      </c>
      <c r="V13" t="s">
        <v>47</v>
      </c>
      <c r="W13">
        <v>0</v>
      </c>
    </row>
    <row r="14" spans="1:23">
      <c r="B14" s="12" t="s">
        <v>23</v>
      </c>
      <c r="C14" s="9" t="s">
        <v>18</v>
      </c>
      <c r="D14" s="9" t="s">
        <v>24</v>
      </c>
      <c r="E14">
        <f>VLOOKUP('Pairwise choices'!D7,$A$2:$C$6,2,FALSE)</f>
        <v>1</v>
      </c>
      <c r="F14">
        <f>VLOOKUP('Pairwise choices'!B7,$A$2:$C$6,2,FALSE)</f>
        <v>10</v>
      </c>
      <c r="G14">
        <f>(VLOOKUP('Pairwise choices'!D7,$A$2:$C$6,2,FALSE))^2-(VLOOKUP('Pairwise choices'!B7,$A$2:$C$6,2,FALSE))^2</f>
        <v>-99</v>
      </c>
      <c r="H14">
        <f>(VLOOKUP('Pairwise choices'!D7,$A$2:$C$6,3,FALSE))^2-(VLOOKUP('Pairwise choices'!B7,$A$2:$C$6,3,FALSE))^2</f>
        <v>-15</v>
      </c>
      <c r="I14">
        <f>-2*(VLOOKUP('Pairwise choices'!D7,$A$2:$C$6,2,FALSE)-VLOOKUP('Pairwise choices'!B7,$A$2:$C$6,2,FALSE))</f>
        <v>18</v>
      </c>
      <c r="J14">
        <f>-2*(VLOOKUP('Pairwise choices'!D7,$A$2:$C$6,3,FALSE)-VLOOKUP('Pairwise choices'!B7,$A$2:$C$6,3,FALSE))</f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f t="shared" si="0"/>
        <v>6.6613381477509392E-16</v>
      </c>
      <c r="V14" t="s">
        <v>47</v>
      </c>
      <c r="W14">
        <v>0</v>
      </c>
    </row>
    <row r="15" spans="1:23">
      <c r="B15" s="12" t="s">
        <v>25</v>
      </c>
      <c r="C15" s="9" t="s">
        <v>26</v>
      </c>
      <c r="D15" s="9" t="s">
        <v>24</v>
      </c>
      <c r="E15">
        <f>VLOOKUP('Pairwise choices'!D8,$A$2:$C$6,2,FALSE)</f>
        <v>9</v>
      </c>
      <c r="F15">
        <f>VLOOKUP('Pairwise choices'!B8,$A$2:$C$6,2,FALSE)</f>
        <v>10</v>
      </c>
      <c r="G15">
        <f>(VLOOKUP('Pairwise choices'!D8,$A$2:$C$6,2,FALSE))^2-(VLOOKUP('Pairwise choices'!B8,$A$2:$C$6,2,FALSE))^2</f>
        <v>-19</v>
      </c>
      <c r="H15">
        <f>(VLOOKUP('Pairwise choices'!D8,$A$2:$C$6,3,FALSE))^2-(VLOOKUP('Pairwise choices'!B8,$A$2:$C$6,3,FALSE))^2</f>
        <v>-63</v>
      </c>
      <c r="I15">
        <f>-2*(VLOOKUP('Pairwise choices'!D8,$A$2:$C$6,2,FALSE)-VLOOKUP('Pairwise choices'!B8,$A$2:$C$6,2,FALSE))</f>
        <v>2</v>
      </c>
      <c r="J15">
        <f>-2*(VLOOKUP('Pairwise choices'!D8,$A$2:$C$6,3,FALSE)-VLOOKUP('Pairwise choices'!B8,$A$2:$C$6,3,FALSE))</f>
        <v>14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f t="shared" si="0"/>
        <v>0.24999999999999967</v>
      </c>
      <c r="V15" t="s">
        <v>47</v>
      </c>
      <c r="W15">
        <v>0</v>
      </c>
    </row>
    <row r="16" spans="1:23">
      <c r="B16" s="12" t="s">
        <v>27</v>
      </c>
      <c r="C16" s="9" t="s">
        <v>16</v>
      </c>
      <c r="D16" s="9" t="s">
        <v>18</v>
      </c>
      <c r="E16">
        <f>VLOOKUP('Pairwise choices'!D9,$A$2:$C$6,2,FALSE)</f>
        <v>2.2999999999999998</v>
      </c>
      <c r="F16">
        <f>VLOOKUP('Pairwise choices'!B9,$A$2:$C$6,2,FALSE)</f>
        <v>1</v>
      </c>
      <c r="G16">
        <f>(VLOOKUP('Pairwise choices'!D9,$A$2:$C$6,2,FALSE))^2-(VLOOKUP('Pairwise choices'!B9,$A$2:$C$6,2,FALSE))^2</f>
        <v>4.2899999999999991</v>
      </c>
      <c r="H16">
        <f>(VLOOKUP('Pairwise choices'!D9,$A$2:$C$6,3,FALSE))^2-(VLOOKUP('Pairwise choices'!B9,$A$2:$C$6,3,FALSE))^2</f>
        <v>-33</v>
      </c>
      <c r="I16">
        <f>-2*(VLOOKUP('Pairwise choices'!D9,$A$2:$C$6,2,FALSE)-VLOOKUP('Pairwise choices'!B9,$A$2:$C$6,2,FALSE))</f>
        <v>-2.5999999999999996</v>
      </c>
      <c r="J16">
        <f>-2*(VLOOKUP('Pairwise choices'!D9,$A$2:$C$6,3,FALSE)-VLOOKUP('Pairwise choices'!B9,$A$2:$C$6,3,FALSE))</f>
        <v>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f t="shared" si="0"/>
        <v>4.4408920985006262E-16</v>
      </c>
      <c r="V16" t="s">
        <v>47</v>
      </c>
      <c r="W16">
        <v>0</v>
      </c>
    </row>
    <row r="17" spans="2:23">
      <c r="B17" s="12" t="s">
        <v>28</v>
      </c>
      <c r="C17" s="9" t="s">
        <v>26</v>
      </c>
      <c r="D17" s="9" t="s">
        <v>16</v>
      </c>
      <c r="E17">
        <f>VLOOKUP('Pairwise choices'!D10,$A$2:$C$6,2,FALSE)</f>
        <v>9</v>
      </c>
      <c r="F17">
        <f>VLOOKUP('Pairwise choices'!B10,$A$2:$C$6,2,FALSE)</f>
        <v>2.2999999999999998</v>
      </c>
      <c r="G17">
        <f>(VLOOKUP('Pairwise choices'!D10,$A$2:$C$6,2,FALSE))^2-(VLOOKUP('Pairwise choices'!B10,$A$2:$C$6,2,FALSE))^2</f>
        <v>75.710000000000008</v>
      </c>
      <c r="H17">
        <f>(VLOOKUP('Pairwise choices'!D10,$A$2:$C$6,3,FALSE))^2-(VLOOKUP('Pairwise choices'!B10,$A$2:$C$6,3,FALSE))^2</f>
        <v>-15</v>
      </c>
      <c r="I17">
        <f>-2*(VLOOKUP('Pairwise choices'!D10,$A$2:$C$6,2,FALSE)-VLOOKUP('Pairwise choices'!B10,$A$2:$C$6,2,FALSE))</f>
        <v>-13.4</v>
      </c>
      <c r="J17">
        <f>-2*(VLOOKUP('Pairwise choices'!D10,$A$2:$C$6,3,FALSE)-VLOOKUP('Pairwise choices'!B10,$A$2:$C$6,3,FALSE))</f>
        <v>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f>SUMPRODUCT($G$7:$T$7,G17:T17)</f>
        <v>0.24999999999999872</v>
      </c>
      <c r="V17" t="s">
        <v>47</v>
      </c>
      <c r="W17">
        <v>0</v>
      </c>
    </row>
    <row r="18" spans="2:23">
      <c r="B18" s="12" t="s">
        <v>29</v>
      </c>
      <c r="C18" s="9" t="s">
        <v>26</v>
      </c>
      <c r="D18" s="9" t="s">
        <v>18</v>
      </c>
      <c r="E18">
        <f>VLOOKUP('Pairwise choices'!D11,$A$2:$C$6,2,FALSE)</f>
        <v>9</v>
      </c>
      <c r="F18">
        <f>VLOOKUP('Pairwise choices'!B11,$A$2:$C$6,2,FALSE)</f>
        <v>1</v>
      </c>
      <c r="G18">
        <f>(VLOOKUP('Pairwise choices'!D11,$A$2:$C$6,2,FALSE))^2-(VLOOKUP('Pairwise choices'!B11,$A$2:$C$6,2,FALSE))^2</f>
        <v>80</v>
      </c>
      <c r="H18">
        <f>(VLOOKUP('Pairwise choices'!D11,$A$2:$C$6,3,FALSE))^2-(VLOOKUP('Pairwise choices'!B11,$A$2:$C$6,3,FALSE))^2</f>
        <v>-48</v>
      </c>
      <c r="I18">
        <f>-2*(VLOOKUP('Pairwise choices'!D11,$A$2:$C$6,2,FALSE)-VLOOKUP('Pairwise choices'!B11,$A$2:$C$6,2,FALSE))</f>
        <v>-16</v>
      </c>
      <c r="J18">
        <f>-2*(VLOOKUP('Pairwise choices'!D11,$A$2:$C$6,3,FALSE)-VLOOKUP('Pairwise choices'!B11,$A$2:$C$6,3,FALSE))</f>
        <v>12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f>SUMPRODUCT($G$7:$T$7,G18:T18)</f>
        <v>0.24999999999999911</v>
      </c>
      <c r="V18" t="s">
        <v>47</v>
      </c>
      <c r="W18">
        <v>0</v>
      </c>
    </row>
    <row r="19" spans="2:23">
      <c r="G19">
        <f>SUM(G9:G18)</f>
        <v>-35.5</v>
      </c>
      <c r="H19">
        <f t="shared" ref="H19:J19" si="1">SUM(H9:H18)</f>
        <v>64</v>
      </c>
      <c r="I19">
        <f t="shared" si="1"/>
        <v>2</v>
      </c>
      <c r="J19">
        <f t="shared" si="1"/>
        <v>8</v>
      </c>
      <c r="U19">
        <f>SUMPRODUCT(G7:J7,G19:J19)</f>
        <v>0.99999999999999911</v>
      </c>
      <c r="V19" t="s">
        <v>48</v>
      </c>
      <c r="W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attributes</vt:lpstr>
      <vt:lpstr>Pairwise choices</vt:lpstr>
      <vt:lpstr>Optimization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2022-02-03T05:20:04Z</dcterms:created>
  <dcterms:modified xsi:type="dcterms:W3CDTF">2022-02-16T03:17:43Z</dcterms:modified>
</cp:coreProperties>
</file>