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11.Uygulamalar\"/>
    </mc:Choice>
  </mc:AlternateContent>
  <xr:revisionPtr revIDLastSave="0" documentId="13_ncr:1_{4B476D72-6F8E-447A-ADDF-D2FC457DA081}" xr6:coauthVersionLast="47" xr6:coauthVersionMax="47" xr10:uidLastSave="{00000000-0000-0000-0000-000000000000}"/>
  <bookViews>
    <workbookView xWindow="-120" yWindow="-120" windowWidth="29040" windowHeight="15840" xr2:uid="{187A3FAC-F7C8-43FA-88EA-82FE44CCF50B}"/>
  </bookViews>
  <sheets>
    <sheet name="Puantaj Programı" sheetId="3" r:id="rId1"/>
    <sheet name="Personel Listesi" sheetId="1" r:id="rId2"/>
    <sheet name="Ver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9" i="3" l="1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N8" i="3"/>
  <c r="AO8" i="3"/>
  <c r="AP8" i="3"/>
  <c r="AQ8" i="3"/>
  <c r="AM8" i="3"/>
  <c r="C6" i="2"/>
  <c r="C5" i="2"/>
  <c r="C4" i="2"/>
  <c r="C2" i="2"/>
  <c r="C3" i="2"/>
  <c r="G5" i="3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K4" i="3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A5" i="2"/>
  <c r="A4" i="2" s="1"/>
  <c r="A3" i="2" s="1"/>
  <c r="A2" i="2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8" i="3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Q3" i="3" l="1"/>
  <c r="AB3" i="3"/>
  <c r="P3" i="3"/>
  <c r="S3" i="3"/>
  <c r="AA3" i="3"/>
  <c r="O3" i="3"/>
  <c r="Z3" i="3"/>
  <c r="N3" i="3"/>
  <c r="AE3" i="3"/>
  <c r="AK3" i="3"/>
  <c r="Y3" i="3"/>
  <c r="M3" i="3"/>
  <c r="AC3" i="3"/>
  <c r="AJ3" i="3"/>
  <c r="X3" i="3"/>
  <c r="L3" i="3"/>
  <c r="AI3" i="3"/>
  <c r="W3" i="3"/>
  <c r="K3" i="3"/>
  <c r="AH3" i="3"/>
  <c r="V3" i="3"/>
  <c r="J3" i="3"/>
  <c r="AD3" i="3"/>
  <c r="AG3" i="3"/>
  <c r="U3" i="3"/>
  <c r="I3" i="3"/>
  <c r="R3" i="3"/>
  <c r="AF3" i="3"/>
  <c r="T3" i="3"/>
  <c r="H3" i="3"/>
  <c r="G3" i="3"/>
  <c r="P4" i="3"/>
  <c r="AA4" i="3"/>
  <c r="O4" i="3"/>
  <c r="S4" i="3"/>
  <c r="AC4" i="3"/>
  <c r="G4" i="3"/>
  <c r="Z4" i="3"/>
  <c r="N4" i="3"/>
  <c r="Y4" i="3"/>
  <c r="M4" i="3"/>
  <c r="Q4" i="3"/>
  <c r="AJ4" i="3"/>
  <c r="X4" i="3"/>
  <c r="L4" i="3"/>
  <c r="AI4" i="3"/>
  <c r="W4" i="3"/>
  <c r="K4" i="3"/>
  <c r="R4" i="3"/>
  <c r="AH4" i="3"/>
  <c r="V4" i="3"/>
  <c r="J4" i="3"/>
  <c r="AD4" i="3"/>
  <c r="AG4" i="3"/>
  <c r="U4" i="3"/>
  <c r="I4" i="3"/>
  <c r="AE4" i="3"/>
  <c r="AB4" i="3"/>
  <c r="AF4" i="3"/>
  <c r="T4" i="3"/>
  <c r="H4" i="3"/>
  <c r="A6" i="2"/>
  <c r="A7" i="2" s="1"/>
  <c r="A8" i="2" s="1"/>
</calcChain>
</file>

<file path=xl/sharedStrings.xml><?xml version="1.0" encoding="utf-8"?>
<sst xmlns="http://schemas.openxmlformats.org/spreadsheetml/2006/main" count="684" uniqueCount="92">
  <si>
    <t>Sıra No</t>
  </si>
  <si>
    <t>Adı</t>
  </si>
  <si>
    <t>Soyadı</t>
  </si>
  <si>
    <t>Birimi</t>
  </si>
  <si>
    <t>Görevi</t>
  </si>
  <si>
    <t>İşe Başlama
Tarihi</t>
  </si>
  <si>
    <t>Cinsiyeti</t>
  </si>
  <si>
    <t>Yaşı</t>
  </si>
  <si>
    <t>Günlük Ücreti</t>
  </si>
  <si>
    <t xml:space="preserve">Ahmet </t>
  </si>
  <si>
    <t>Yavuz</t>
  </si>
  <si>
    <t>Üretim</t>
  </si>
  <si>
    <t>Montaj</t>
  </si>
  <si>
    <t>Erkek</t>
  </si>
  <si>
    <t>Aslı</t>
  </si>
  <si>
    <t>Kara</t>
  </si>
  <si>
    <t>Teknik Ofis</t>
  </si>
  <si>
    <t>Teknik Ressam</t>
  </si>
  <si>
    <t>Kadın</t>
  </si>
  <si>
    <t>Akif</t>
  </si>
  <si>
    <t>Karaca</t>
  </si>
  <si>
    <t>Satınalma</t>
  </si>
  <si>
    <t>Teklif Talep</t>
  </si>
  <si>
    <t>Ayça</t>
  </si>
  <si>
    <t>Karakuzu</t>
  </si>
  <si>
    <t>Kaynak</t>
  </si>
  <si>
    <t>Zeynep</t>
  </si>
  <si>
    <t>Yılmaz</t>
  </si>
  <si>
    <t>Sevkiyat</t>
  </si>
  <si>
    <t>Gaye</t>
  </si>
  <si>
    <t>Tansel</t>
  </si>
  <si>
    <t>Raporlama</t>
  </si>
  <si>
    <t>Burak</t>
  </si>
  <si>
    <t>Sarkım</t>
  </si>
  <si>
    <t>Otomasyon Sorumlusu</t>
  </si>
  <si>
    <t xml:space="preserve">Burcu </t>
  </si>
  <si>
    <t>Kasım</t>
  </si>
  <si>
    <t>Deniz</t>
  </si>
  <si>
    <t>Ahmet</t>
  </si>
  <si>
    <t>Altunkaya</t>
  </si>
  <si>
    <t>Muhasebe</t>
  </si>
  <si>
    <t>Veri Girişi</t>
  </si>
  <si>
    <t>Rıza</t>
  </si>
  <si>
    <t>Sönmez</t>
  </si>
  <si>
    <t xml:space="preserve">Yaşam </t>
  </si>
  <si>
    <t>Er</t>
  </si>
  <si>
    <t>Arif</t>
  </si>
  <si>
    <t>Sağlam</t>
  </si>
  <si>
    <t>Satış</t>
  </si>
  <si>
    <t>Tekliflendirme</t>
  </si>
  <si>
    <t xml:space="preserve">İsmail </t>
  </si>
  <si>
    <t>Tekin</t>
  </si>
  <si>
    <t>Sibel</t>
  </si>
  <si>
    <t>Karadağ</t>
  </si>
  <si>
    <t>Gülce</t>
  </si>
  <si>
    <t>Kalecikli</t>
  </si>
  <si>
    <t>Ar-Ge Sorumlusu</t>
  </si>
  <si>
    <t>Emre</t>
  </si>
  <si>
    <t>Sel</t>
  </si>
  <si>
    <t>Satınalma Sorumlusu</t>
  </si>
  <si>
    <t xml:space="preserve">Emre </t>
  </si>
  <si>
    <t>Ağmil</t>
  </si>
  <si>
    <t xml:space="preserve">Betül </t>
  </si>
  <si>
    <t>Alpaslan</t>
  </si>
  <si>
    <t xml:space="preserve">Bekir </t>
  </si>
  <si>
    <t>Çolak</t>
  </si>
  <si>
    <t xml:space="preserve">Emine </t>
  </si>
  <si>
    <t>Karahan</t>
  </si>
  <si>
    <t>Üretim Sorumlusu</t>
  </si>
  <si>
    <t>Yıllar</t>
  </si>
  <si>
    <t>Aylar</t>
  </si>
  <si>
    <t>Durum</t>
  </si>
  <si>
    <t>Personel Adı</t>
  </si>
  <si>
    <t>Toplam Haftasonu Gün Sayısı</t>
  </si>
  <si>
    <t>Toplam Çalıştığı Gün Sayısı</t>
  </si>
  <si>
    <t>Toplam Yıllık İzinli Gün Sayısı</t>
  </si>
  <si>
    <t>Toplam Raporlu Gün Sayısı</t>
  </si>
  <si>
    <t>Toplam Resmi Tatil Gün Sayısı</t>
  </si>
  <si>
    <t>Toplam Ücretsiz İzinli Gün Sayısı</t>
  </si>
  <si>
    <t>Hak Edilen Tutar</t>
  </si>
  <si>
    <t>Yıl Seçiniz</t>
  </si>
  <si>
    <t>Ay Seçiniz</t>
  </si>
  <si>
    <t>Çalışıyor</t>
  </si>
  <si>
    <t>Yıllık İzinli</t>
  </si>
  <si>
    <t>Raporlu</t>
  </si>
  <si>
    <t>Resmi Tatil</t>
  </si>
  <si>
    <t>Ücretsiz İzin</t>
  </si>
  <si>
    <t>Ç</t>
  </si>
  <si>
    <t>Yİ</t>
  </si>
  <si>
    <t>R</t>
  </si>
  <si>
    <t>RT</t>
  </si>
  <si>
    <t>Üİ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</si>
</sst>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₺&quot;#,##0.00"/>
    <numFmt numFmtId="165" formatCode="[$-F800]dddd\,\ mmmm\ dd\,\ yyyy"/>
    <numFmt numFmtId="166" formatCode="mmmm"/>
    <numFmt numFmtId="167" formatCode="dd\ ddd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theme="5" tint="-0.499984740745262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5" tint="0.79998168889431442"/>
      </left>
      <right/>
      <top style="medium">
        <color theme="5" tint="0.79998168889431442"/>
      </top>
      <bottom/>
      <diagonal/>
    </border>
    <border>
      <left/>
      <right/>
      <top style="medium">
        <color theme="5" tint="0.79998168889431442"/>
      </top>
      <bottom/>
      <diagonal/>
    </border>
    <border>
      <left/>
      <right style="medium">
        <color theme="5" tint="0.79998168889431442"/>
      </right>
      <top style="medium">
        <color theme="5" tint="0.79998168889431442"/>
      </top>
      <bottom/>
      <diagonal/>
    </border>
    <border>
      <left style="medium">
        <color theme="5" tint="0.79998168889431442"/>
      </left>
      <right/>
      <top/>
      <bottom style="medium">
        <color theme="5" tint="0.79998168889431442"/>
      </bottom>
      <diagonal/>
    </border>
    <border>
      <left/>
      <right/>
      <top/>
      <bottom style="medium">
        <color theme="5" tint="0.79998168889431442"/>
      </bottom>
      <diagonal/>
    </border>
    <border>
      <left/>
      <right style="medium">
        <color theme="5" tint="0.79998168889431442"/>
      </right>
      <top/>
      <bottom style="medium">
        <color theme="5" tint="0.79998168889431442"/>
      </bottom>
      <diagonal/>
    </border>
    <border>
      <left style="medium">
        <color theme="5" tint="0.79998168889431442"/>
      </left>
      <right/>
      <top style="medium">
        <color theme="5" tint="0.79998168889431442"/>
      </top>
      <bottom style="medium">
        <color theme="5" tint="0.79998168889431442"/>
      </bottom>
      <diagonal/>
    </border>
    <border>
      <left/>
      <right/>
      <top style="medium">
        <color theme="5" tint="0.79998168889431442"/>
      </top>
      <bottom style="medium">
        <color theme="5" tint="0.79998168889431442"/>
      </bottom>
      <diagonal/>
    </border>
    <border>
      <left/>
      <right style="medium">
        <color theme="5" tint="0.79998168889431442"/>
      </right>
      <top style="medium">
        <color theme="5" tint="0.79998168889431442"/>
      </top>
      <bottom style="medium">
        <color theme="5" tint="0.7999816888943144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6" borderId="0" xfId="0" applyFill="1"/>
    <xf numFmtId="0" fontId="4" fillId="6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166" fontId="3" fillId="4" borderId="1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166" fontId="3" fillId="6" borderId="0" xfId="0" applyNumberFormat="1" applyFont="1" applyFill="1" applyAlignment="1">
      <alignment horizontal="center" vertical="center"/>
    </xf>
    <xf numFmtId="0" fontId="8" fillId="6" borderId="0" xfId="0" applyFont="1" applyFill="1"/>
    <xf numFmtId="0" fontId="1" fillId="6" borderId="0" xfId="0" applyFont="1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4" fontId="0" fillId="6" borderId="0" xfId="0" applyNumberFormat="1" applyFill="1"/>
    <xf numFmtId="164" fontId="0" fillId="5" borderId="5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5" fillId="5" borderId="5" xfId="0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167" fontId="0" fillId="4" borderId="2" xfId="0" applyNumberFormat="1" applyFill="1" applyBorder="1" applyAlignment="1">
      <alignment horizontal="center" vertical="center" textRotation="90"/>
    </xf>
    <xf numFmtId="167" fontId="0" fillId="4" borderId="4" xfId="0" applyNumberFormat="1" applyFill="1" applyBorder="1" applyAlignment="1">
      <alignment horizontal="center" vertical="center" textRotation="90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u/>
        <color theme="5" tint="-0.499984740745262"/>
      </font>
      <fill>
        <patternFill>
          <fgColor theme="5" tint="-0.499984740745262"/>
          <bgColor theme="5" tint="-0.499984740745262"/>
        </patternFill>
      </fill>
      <border>
        <left/>
        <right/>
        <top/>
        <bottom/>
      </border>
    </dxf>
    <dxf>
      <numFmt numFmtId="168" formatCode=";;;"/>
      <fill>
        <patternFill>
          <bgColor theme="5" tint="-0.49998474074526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93D2-F7CD-4965-8CA7-E45ED30F5678}">
  <dimension ref="A1:AS39"/>
  <sheetViews>
    <sheetView tabSelected="1" workbookViewId="0">
      <selection activeCell="E1" sqref="E1:AQ28"/>
    </sheetView>
  </sheetViews>
  <sheetFormatPr defaultRowHeight="15" outlineLevelCol="1" x14ac:dyDescent="0.25"/>
  <cols>
    <col min="5" max="6" width="0" hidden="1" customWidth="1" outlineLevel="1"/>
    <col min="7" max="37" width="3.7109375" hidden="1" customWidth="1" outlineLevel="1"/>
    <col min="38" max="43" width="12.7109375" hidden="1" customWidth="1" outlineLevel="1"/>
    <col min="44" max="44" width="12.7109375" style="5" customWidth="1" collapsed="1"/>
  </cols>
  <sheetData>
    <row r="1" spans="1:45" ht="15.75" thickBot="1" x14ac:dyDescent="0.3">
      <c r="A1" s="12"/>
      <c r="B1" s="29" t="s">
        <v>80</v>
      </c>
      <c r="C1" s="30"/>
      <c r="D1" s="14">
        <v>2025</v>
      </c>
      <c r="E1" s="12"/>
      <c r="F1" s="12"/>
      <c r="G1" s="33" t="s">
        <v>82</v>
      </c>
      <c r="H1" s="34"/>
      <c r="I1" s="34"/>
      <c r="J1" s="14" t="s">
        <v>87</v>
      </c>
      <c r="K1" s="12"/>
      <c r="L1" s="12"/>
      <c r="M1" s="12"/>
      <c r="N1" s="33" t="s">
        <v>84</v>
      </c>
      <c r="O1" s="34"/>
      <c r="P1" s="34"/>
      <c r="Q1" s="14" t="s">
        <v>89</v>
      </c>
      <c r="R1" s="12"/>
      <c r="S1" s="12"/>
      <c r="T1" s="12"/>
      <c r="U1" s="37" t="s">
        <v>86</v>
      </c>
      <c r="V1" s="38"/>
      <c r="W1" s="38"/>
      <c r="X1" s="18" t="s">
        <v>91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24"/>
      <c r="AS1" s="12"/>
    </row>
    <row r="2" spans="1:45" ht="15.75" thickBot="1" x14ac:dyDescent="0.3">
      <c r="A2" s="12"/>
      <c r="B2" s="31" t="s">
        <v>81</v>
      </c>
      <c r="C2" s="32"/>
      <c r="D2" s="16">
        <v>45748</v>
      </c>
      <c r="E2" s="12"/>
      <c r="F2" s="12"/>
      <c r="G2" s="35" t="s">
        <v>83</v>
      </c>
      <c r="H2" s="36"/>
      <c r="I2" s="36"/>
      <c r="J2" s="15" t="s">
        <v>88</v>
      </c>
      <c r="K2" s="12"/>
      <c r="L2" s="12"/>
      <c r="M2" s="12"/>
      <c r="N2" s="35" t="s">
        <v>85</v>
      </c>
      <c r="O2" s="36"/>
      <c r="P2" s="36"/>
      <c r="Q2" s="15" t="s">
        <v>90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24"/>
      <c r="AS2" s="12"/>
    </row>
    <row r="3" spans="1:45" x14ac:dyDescent="0.25">
      <c r="A3" s="12"/>
      <c r="B3" s="19"/>
      <c r="C3" s="19"/>
      <c r="D3" s="20"/>
      <c r="E3" s="12"/>
      <c r="F3" s="12"/>
      <c r="G3" s="22">
        <f>MONTH(G5)</f>
        <v>4</v>
      </c>
      <c r="H3" s="22">
        <f t="shared" ref="H3:AK3" si="0">MONTH(H5)</f>
        <v>4</v>
      </c>
      <c r="I3" s="22">
        <f t="shared" si="0"/>
        <v>4</v>
      </c>
      <c r="J3" s="22">
        <f t="shared" si="0"/>
        <v>4</v>
      </c>
      <c r="K3" s="22">
        <f t="shared" si="0"/>
        <v>4</v>
      </c>
      <c r="L3" s="22">
        <f t="shared" si="0"/>
        <v>4</v>
      </c>
      <c r="M3" s="22">
        <f t="shared" si="0"/>
        <v>4</v>
      </c>
      <c r="N3" s="22">
        <f t="shared" si="0"/>
        <v>4</v>
      </c>
      <c r="O3" s="22">
        <f t="shared" si="0"/>
        <v>4</v>
      </c>
      <c r="P3" s="22">
        <f t="shared" si="0"/>
        <v>4</v>
      </c>
      <c r="Q3" s="22">
        <f t="shared" si="0"/>
        <v>4</v>
      </c>
      <c r="R3" s="22">
        <f t="shared" si="0"/>
        <v>4</v>
      </c>
      <c r="S3" s="22">
        <f t="shared" si="0"/>
        <v>4</v>
      </c>
      <c r="T3" s="22">
        <f t="shared" si="0"/>
        <v>4</v>
      </c>
      <c r="U3" s="22">
        <f t="shared" si="0"/>
        <v>4</v>
      </c>
      <c r="V3" s="22">
        <f t="shared" si="0"/>
        <v>4</v>
      </c>
      <c r="W3" s="22">
        <f t="shared" si="0"/>
        <v>4</v>
      </c>
      <c r="X3" s="22">
        <f t="shared" si="0"/>
        <v>4</v>
      </c>
      <c r="Y3" s="22">
        <f t="shared" si="0"/>
        <v>4</v>
      </c>
      <c r="Z3" s="22">
        <f t="shared" si="0"/>
        <v>4</v>
      </c>
      <c r="AA3" s="22">
        <f t="shared" si="0"/>
        <v>4</v>
      </c>
      <c r="AB3" s="22">
        <f t="shared" si="0"/>
        <v>4</v>
      </c>
      <c r="AC3" s="22">
        <f t="shared" si="0"/>
        <v>4</v>
      </c>
      <c r="AD3" s="22">
        <f t="shared" si="0"/>
        <v>4</v>
      </c>
      <c r="AE3" s="22">
        <f t="shared" si="0"/>
        <v>4</v>
      </c>
      <c r="AF3" s="22">
        <f t="shared" si="0"/>
        <v>4</v>
      </c>
      <c r="AG3" s="22">
        <f t="shared" si="0"/>
        <v>4</v>
      </c>
      <c r="AH3" s="22">
        <f t="shared" si="0"/>
        <v>4</v>
      </c>
      <c r="AI3" s="22">
        <f t="shared" si="0"/>
        <v>4</v>
      </c>
      <c r="AJ3" s="22">
        <f t="shared" si="0"/>
        <v>4</v>
      </c>
      <c r="AK3" s="22">
        <f t="shared" si="0"/>
        <v>5</v>
      </c>
      <c r="AL3" s="12"/>
      <c r="AM3" s="12"/>
      <c r="AN3" s="12"/>
      <c r="AO3" s="12"/>
      <c r="AP3" s="12"/>
      <c r="AQ3" s="12"/>
      <c r="AR3" s="24"/>
      <c r="AS3" s="12"/>
    </row>
    <row r="4" spans="1:45" x14ac:dyDescent="0.25">
      <c r="A4" s="12"/>
      <c r="B4" s="12"/>
      <c r="C4" s="12"/>
      <c r="D4" s="12"/>
      <c r="E4" s="12"/>
      <c r="F4" s="21"/>
      <c r="G4" s="13">
        <f>WEEKDAY(G5,2)</f>
        <v>2</v>
      </c>
      <c r="H4" s="13">
        <f t="shared" ref="H4:AK4" si="1">WEEKDAY(H5,2)</f>
        <v>3</v>
      </c>
      <c r="I4" s="13">
        <f t="shared" si="1"/>
        <v>4</v>
      </c>
      <c r="J4" s="13">
        <f t="shared" si="1"/>
        <v>5</v>
      </c>
      <c r="K4" s="13">
        <f t="shared" si="1"/>
        <v>6</v>
      </c>
      <c r="L4" s="13">
        <f t="shared" si="1"/>
        <v>7</v>
      </c>
      <c r="M4" s="13">
        <f t="shared" si="1"/>
        <v>1</v>
      </c>
      <c r="N4" s="13">
        <f t="shared" si="1"/>
        <v>2</v>
      </c>
      <c r="O4" s="13">
        <f t="shared" si="1"/>
        <v>3</v>
      </c>
      <c r="P4" s="13">
        <f t="shared" si="1"/>
        <v>4</v>
      </c>
      <c r="Q4" s="13">
        <f t="shared" si="1"/>
        <v>5</v>
      </c>
      <c r="R4" s="13">
        <f t="shared" si="1"/>
        <v>6</v>
      </c>
      <c r="S4" s="13">
        <f t="shared" si="1"/>
        <v>7</v>
      </c>
      <c r="T4" s="13">
        <f t="shared" si="1"/>
        <v>1</v>
      </c>
      <c r="U4" s="13">
        <f t="shared" si="1"/>
        <v>2</v>
      </c>
      <c r="V4" s="13">
        <f t="shared" si="1"/>
        <v>3</v>
      </c>
      <c r="W4" s="13">
        <f t="shared" si="1"/>
        <v>4</v>
      </c>
      <c r="X4" s="13">
        <f t="shared" si="1"/>
        <v>5</v>
      </c>
      <c r="Y4" s="13">
        <f t="shared" si="1"/>
        <v>6</v>
      </c>
      <c r="Z4" s="13">
        <f t="shared" si="1"/>
        <v>7</v>
      </c>
      <c r="AA4" s="13">
        <f t="shared" si="1"/>
        <v>1</v>
      </c>
      <c r="AB4" s="13">
        <f t="shared" si="1"/>
        <v>2</v>
      </c>
      <c r="AC4" s="13">
        <f t="shared" si="1"/>
        <v>3</v>
      </c>
      <c r="AD4" s="13">
        <f t="shared" si="1"/>
        <v>4</v>
      </c>
      <c r="AE4" s="13">
        <f t="shared" si="1"/>
        <v>5</v>
      </c>
      <c r="AF4" s="13">
        <f t="shared" si="1"/>
        <v>6</v>
      </c>
      <c r="AG4" s="13">
        <f t="shared" si="1"/>
        <v>7</v>
      </c>
      <c r="AH4" s="13">
        <f t="shared" si="1"/>
        <v>1</v>
      </c>
      <c r="AI4" s="13">
        <f t="shared" si="1"/>
        <v>2</v>
      </c>
      <c r="AJ4" s="13">
        <f t="shared" si="1"/>
        <v>3</v>
      </c>
      <c r="AK4" s="13">
        <f t="shared" si="1"/>
        <v>4</v>
      </c>
      <c r="AL4" s="21"/>
      <c r="AM4" s="12"/>
      <c r="AN4" s="12"/>
      <c r="AO4" s="12"/>
      <c r="AP4" s="12"/>
      <c r="AQ4" s="12"/>
      <c r="AR4" s="24"/>
      <c r="AS4" s="12"/>
    </row>
    <row r="5" spans="1:45" ht="15" customHeight="1" x14ac:dyDescent="0.25">
      <c r="A5" s="12"/>
      <c r="B5" s="41" t="s">
        <v>72</v>
      </c>
      <c r="C5" s="41"/>
      <c r="D5" s="41"/>
      <c r="E5" s="41" t="s">
        <v>3</v>
      </c>
      <c r="F5" s="41"/>
      <c r="G5" s="39">
        <f>D2</f>
        <v>45748</v>
      </c>
      <c r="H5" s="39">
        <f>G5+1</f>
        <v>45749</v>
      </c>
      <c r="I5" s="39">
        <f t="shared" ref="I5:AK5" si="2">H5+1</f>
        <v>45750</v>
      </c>
      <c r="J5" s="39">
        <f t="shared" si="2"/>
        <v>45751</v>
      </c>
      <c r="K5" s="39">
        <f t="shared" si="2"/>
        <v>45752</v>
      </c>
      <c r="L5" s="39">
        <f t="shared" si="2"/>
        <v>45753</v>
      </c>
      <c r="M5" s="39">
        <f t="shared" si="2"/>
        <v>45754</v>
      </c>
      <c r="N5" s="39">
        <f t="shared" si="2"/>
        <v>45755</v>
      </c>
      <c r="O5" s="39">
        <f t="shared" si="2"/>
        <v>45756</v>
      </c>
      <c r="P5" s="39">
        <f t="shared" si="2"/>
        <v>45757</v>
      </c>
      <c r="Q5" s="39">
        <f t="shared" si="2"/>
        <v>45758</v>
      </c>
      <c r="R5" s="39">
        <f t="shared" si="2"/>
        <v>45759</v>
      </c>
      <c r="S5" s="39">
        <f t="shared" si="2"/>
        <v>45760</v>
      </c>
      <c r="T5" s="39">
        <f t="shared" si="2"/>
        <v>45761</v>
      </c>
      <c r="U5" s="39">
        <f t="shared" si="2"/>
        <v>45762</v>
      </c>
      <c r="V5" s="39">
        <f t="shared" si="2"/>
        <v>45763</v>
      </c>
      <c r="W5" s="39">
        <f t="shared" si="2"/>
        <v>45764</v>
      </c>
      <c r="X5" s="39">
        <f t="shared" si="2"/>
        <v>45765</v>
      </c>
      <c r="Y5" s="39">
        <f t="shared" si="2"/>
        <v>45766</v>
      </c>
      <c r="Z5" s="39">
        <f t="shared" si="2"/>
        <v>45767</v>
      </c>
      <c r="AA5" s="39">
        <f t="shared" si="2"/>
        <v>45768</v>
      </c>
      <c r="AB5" s="39">
        <f t="shared" si="2"/>
        <v>45769</v>
      </c>
      <c r="AC5" s="39">
        <f t="shared" si="2"/>
        <v>45770</v>
      </c>
      <c r="AD5" s="39">
        <f t="shared" si="2"/>
        <v>45771</v>
      </c>
      <c r="AE5" s="39">
        <f t="shared" si="2"/>
        <v>45772</v>
      </c>
      <c r="AF5" s="39">
        <f t="shared" si="2"/>
        <v>45773</v>
      </c>
      <c r="AG5" s="39">
        <f t="shared" si="2"/>
        <v>45774</v>
      </c>
      <c r="AH5" s="39">
        <f t="shared" si="2"/>
        <v>45775</v>
      </c>
      <c r="AI5" s="39">
        <f t="shared" si="2"/>
        <v>45776</v>
      </c>
      <c r="AJ5" s="39">
        <f t="shared" si="2"/>
        <v>45777</v>
      </c>
      <c r="AK5" s="39">
        <f t="shared" si="2"/>
        <v>45778</v>
      </c>
      <c r="AL5" s="27" t="s">
        <v>73</v>
      </c>
      <c r="AM5" s="27" t="s">
        <v>74</v>
      </c>
      <c r="AN5" s="27" t="s">
        <v>75</v>
      </c>
      <c r="AO5" s="27" t="s">
        <v>76</v>
      </c>
      <c r="AP5" s="27" t="s">
        <v>77</v>
      </c>
      <c r="AQ5" s="27" t="s">
        <v>78</v>
      </c>
      <c r="AR5" s="28" t="s">
        <v>79</v>
      </c>
      <c r="AS5" s="12"/>
    </row>
    <row r="6" spans="1:45" x14ac:dyDescent="0.25">
      <c r="A6" s="12"/>
      <c r="B6" s="41"/>
      <c r="C6" s="41"/>
      <c r="D6" s="41"/>
      <c r="E6" s="41"/>
      <c r="F6" s="41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27"/>
      <c r="AM6" s="27"/>
      <c r="AN6" s="27"/>
      <c r="AO6" s="27"/>
      <c r="AP6" s="27"/>
      <c r="AQ6" s="27"/>
      <c r="AR6" s="28"/>
      <c r="AS6" s="12"/>
    </row>
    <row r="7" spans="1:45" x14ac:dyDescent="0.25">
      <c r="A7" s="12"/>
      <c r="B7" s="42"/>
      <c r="C7" s="42"/>
      <c r="D7" s="42"/>
      <c r="E7" s="42"/>
      <c r="F7" s="42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27"/>
      <c r="AM7" s="27"/>
      <c r="AN7" s="27"/>
      <c r="AO7" s="27"/>
      <c r="AP7" s="27"/>
      <c r="AQ7" s="27"/>
      <c r="AR7" s="28"/>
      <c r="AS7" s="12"/>
    </row>
    <row r="8" spans="1:45" x14ac:dyDescent="0.25">
      <c r="A8" s="12"/>
      <c r="B8" s="26" t="str">
        <f>'Personel Listesi'!B2</f>
        <v>Ahmet  Yavuz</v>
      </c>
      <c r="C8" s="26"/>
      <c r="D8" s="26"/>
      <c r="E8" s="26" t="str">
        <f>'Personel Listesi'!E2</f>
        <v>Üretim</v>
      </c>
      <c r="F8" s="26"/>
      <c r="G8" s="11" t="s">
        <v>87</v>
      </c>
      <c r="H8" s="11" t="s">
        <v>87</v>
      </c>
      <c r="I8" s="11" t="s">
        <v>88</v>
      </c>
      <c r="J8" s="11" t="s">
        <v>88</v>
      </c>
      <c r="K8" s="11" t="s">
        <v>88</v>
      </c>
      <c r="L8" s="11"/>
      <c r="M8" s="11" t="s">
        <v>87</v>
      </c>
      <c r="N8" s="11" t="s">
        <v>87</v>
      </c>
      <c r="O8" s="11" t="s">
        <v>87</v>
      </c>
      <c r="P8" s="11" t="s">
        <v>87</v>
      </c>
      <c r="Q8" s="11" t="s">
        <v>89</v>
      </c>
      <c r="R8" s="11" t="s">
        <v>87</v>
      </c>
      <c r="S8" s="11"/>
      <c r="T8" s="11" t="s">
        <v>87</v>
      </c>
      <c r="U8" s="11" t="s">
        <v>90</v>
      </c>
      <c r="V8" s="11" t="s">
        <v>90</v>
      </c>
      <c r="W8" s="11" t="s">
        <v>87</v>
      </c>
      <c r="X8" s="11" t="s">
        <v>87</v>
      </c>
      <c r="Y8" s="11" t="s">
        <v>87</v>
      </c>
      <c r="Z8" s="11"/>
      <c r="AA8" s="11" t="s">
        <v>91</v>
      </c>
      <c r="AB8" s="11" t="s">
        <v>91</v>
      </c>
      <c r="AC8" s="11" t="s">
        <v>87</v>
      </c>
      <c r="AD8" s="11" t="s">
        <v>87</v>
      </c>
      <c r="AE8" s="11" t="s">
        <v>87</v>
      </c>
      <c r="AF8" s="11" t="s">
        <v>87</v>
      </c>
      <c r="AG8" s="11"/>
      <c r="AH8" s="11" t="s">
        <v>87</v>
      </c>
      <c r="AI8" s="11" t="s">
        <v>87</v>
      </c>
      <c r="AJ8" s="11" t="s">
        <v>87</v>
      </c>
      <c r="AK8" s="11"/>
      <c r="AL8" s="23">
        <f>COUNTIFS($G$3:$AK$3,MONTH($D$2),$G$4:$AK$4,"=7")</f>
        <v>4</v>
      </c>
      <c r="AM8" s="23">
        <f>COUNTIF(G8:AK8,$J$1)</f>
        <v>18</v>
      </c>
      <c r="AN8" s="23">
        <f>COUNTIF(G8:AK8,$J$2)</f>
        <v>3</v>
      </c>
      <c r="AO8" s="23">
        <f>COUNTIF(G8:AK8,$Q$1)</f>
        <v>1</v>
      </c>
      <c r="AP8" s="23">
        <f>COUNTIF(G8:AK8,$Q$2)</f>
        <v>2</v>
      </c>
      <c r="AQ8" s="23">
        <f>COUNTIF(G8:AK8,$X$1)</f>
        <v>2</v>
      </c>
      <c r="AR8" s="25">
        <f>VLOOKUP(B8,'Personel Listesi'!B2:J22,9,0)*((SUM(AL8,AM8,AN8,AP8)-(SUM(AO8,AQ8))))</f>
        <v>28800</v>
      </c>
      <c r="AS8" s="12"/>
    </row>
    <row r="9" spans="1:45" x14ac:dyDescent="0.25">
      <c r="A9" s="12"/>
      <c r="B9" s="26" t="str">
        <f>'Personel Listesi'!B3</f>
        <v>Aslı Kara</v>
      </c>
      <c r="C9" s="26"/>
      <c r="D9" s="26"/>
      <c r="E9" s="26" t="str">
        <f>'Personel Listesi'!E3</f>
        <v>Teknik Ofis</v>
      </c>
      <c r="F9" s="26"/>
      <c r="G9" s="11" t="s">
        <v>88</v>
      </c>
      <c r="H9" s="11" t="s">
        <v>87</v>
      </c>
      <c r="I9" s="11" t="s">
        <v>87</v>
      </c>
      <c r="J9" s="11" t="s">
        <v>87</v>
      </c>
      <c r="K9" s="11" t="s">
        <v>87</v>
      </c>
      <c r="L9" s="11"/>
      <c r="M9" s="11" t="s">
        <v>87</v>
      </c>
      <c r="N9" s="11" t="s">
        <v>87</v>
      </c>
      <c r="O9" s="11" t="s">
        <v>87</v>
      </c>
      <c r="P9" s="11" t="s">
        <v>87</v>
      </c>
      <c r="Q9" s="11" t="s">
        <v>87</v>
      </c>
      <c r="R9" s="11" t="s">
        <v>87</v>
      </c>
      <c r="S9" s="11"/>
      <c r="T9" s="11" t="s">
        <v>87</v>
      </c>
      <c r="U9" s="11" t="s">
        <v>90</v>
      </c>
      <c r="V9" s="11" t="s">
        <v>90</v>
      </c>
      <c r="W9" s="11" t="s">
        <v>87</v>
      </c>
      <c r="X9" s="11" t="s">
        <v>87</v>
      </c>
      <c r="Y9" s="11" t="s">
        <v>87</v>
      </c>
      <c r="Z9" s="11"/>
      <c r="AA9" s="11" t="s">
        <v>87</v>
      </c>
      <c r="AB9" s="11" t="s">
        <v>87</v>
      </c>
      <c r="AC9" s="11" t="s">
        <v>87</v>
      </c>
      <c r="AD9" s="11" t="s">
        <v>87</v>
      </c>
      <c r="AE9" s="11" t="s">
        <v>87</v>
      </c>
      <c r="AF9" s="11" t="s">
        <v>87</v>
      </c>
      <c r="AG9" s="11"/>
      <c r="AH9" s="11" t="s">
        <v>87</v>
      </c>
      <c r="AI9" s="11" t="s">
        <v>87</v>
      </c>
      <c r="AJ9" s="11" t="s">
        <v>87</v>
      </c>
      <c r="AK9" s="11"/>
      <c r="AL9" s="23">
        <f t="shared" ref="AL9:AL28" si="3">COUNTIFS($G$3:$AK$3,MONTH($D$2),$G$4:$AK$4,"=7")</f>
        <v>4</v>
      </c>
      <c r="AM9" s="23">
        <f t="shared" ref="AM9:AM28" si="4">COUNTIF(G9:AK9,$J$1)</f>
        <v>23</v>
      </c>
      <c r="AN9" s="23">
        <f t="shared" ref="AN9:AN28" si="5">COUNTIF(G9:AK9,$J$2)</f>
        <v>1</v>
      </c>
      <c r="AO9" s="23">
        <f t="shared" ref="AO9:AO28" si="6">COUNTIF(G9:AK9,$Q$1)</f>
        <v>0</v>
      </c>
      <c r="AP9" s="23">
        <f t="shared" ref="AP9:AP28" si="7">COUNTIF(G9:AK9,$Q$2)</f>
        <v>2</v>
      </c>
      <c r="AQ9" s="23">
        <f t="shared" ref="AQ9:AQ28" si="8">COUNTIF(G9:AK9,$X$1)</f>
        <v>0</v>
      </c>
      <c r="AR9" s="25">
        <f>VLOOKUP(B9,'Personel Listesi'!B3:J23,9,0)*((SUM(AL9,AM9,AN9,AP9)-(SUM(AO9,AQ9))))</f>
        <v>34500</v>
      </c>
      <c r="AS9" s="12"/>
    </row>
    <row r="10" spans="1:45" x14ac:dyDescent="0.25">
      <c r="A10" s="12"/>
      <c r="B10" s="26" t="str">
        <f>'Personel Listesi'!B4</f>
        <v>Akif Karaca</v>
      </c>
      <c r="C10" s="26"/>
      <c r="D10" s="26"/>
      <c r="E10" s="26" t="str">
        <f>'Personel Listesi'!E4</f>
        <v>Satınalma</v>
      </c>
      <c r="F10" s="26"/>
      <c r="G10" s="11" t="s">
        <v>87</v>
      </c>
      <c r="H10" s="11" t="s">
        <v>87</v>
      </c>
      <c r="I10" s="11" t="s">
        <v>87</v>
      </c>
      <c r="J10" s="11" t="s">
        <v>87</v>
      </c>
      <c r="K10" s="11" t="s">
        <v>87</v>
      </c>
      <c r="L10" s="11"/>
      <c r="M10" s="11" t="s">
        <v>87</v>
      </c>
      <c r="N10" s="11" t="s">
        <v>87</v>
      </c>
      <c r="O10" s="11" t="s">
        <v>87</v>
      </c>
      <c r="P10" s="11" t="s">
        <v>87</v>
      </c>
      <c r="Q10" s="11" t="s">
        <v>87</v>
      </c>
      <c r="R10" s="11" t="s">
        <v>87</v>
      </c>
      <c r="S10" s="11"/>
      <c r="T10" s="11" t="s">
        <v>87</v>
      </c>
      <c r="U10" s="11" t="s">
        <v>90</v>
      </c>
      <c r="V10" s="11" t="s">
        <v>90</v>
      </c>
      <c r="W10" s="11" t="s">
        <v>87</v>
      </c>
      <c r="X10" s="11" t="s">
        <v>87</v>
      </c>
      <c r="Y10" s="11" t="s">
        <v>87</v>
      </c>
      <c r="Z10" s="11"/>
      <c r="AA10" s="11" t="s">
        <v>87</v>
      </c>
      <c r="AB10" s="11" t="s">
        <v>87</v>
      </c>
      <c r="AC10" s="11" t="s">
        <v>87</v>
      </c>
      <c r="AD10" s="11" t="s">
        <v>87</v>
      </c>
      <c r="AE10" s="11" t="s">
        <v>87</v>
      </c>
      <c r="AF10" s="11" t="s">
        <v>87</v>
      </c>
      <c r="AG10" s="11"/>
      <c r="AH10" s="11" t="s">
        <v>87</v>
      </c>
      <c r="AI10" s="11" t="s">
        <v>89</v>
      </c>
      <c r="AJ10" s="11" t="s">
        <v>87</v>
      </c>
      <c r="AK10" s="11"/>
      <c r="AL10" s="23">
        <f t="shared" si="3"/>
        <v>4</v>
      </c>
      <c r="AM10" s="23">
        <f t="shared" si="4"/>
        <v>23</v>
      </c>
      <c r="AN10" s="23">
        <f t="shared" si="5"/>
        <v>0</v>
      </c>
      <c r="AO10" s="23">
        <f t="shared" si="6"/>
        <v>1</v>
      </c>
      <c r="AP10" s="23">
        <f t="shared" si="7"/>
        <v>2</v>
      </c>
      <c r="AQ10" s="23">
        <f t="shared" si="8"/>
        <v>0</v>
      </c>
      <c r="AR10" s="25">
        <f>VLOOKUP(B10,'Personel Listesi'!B4:J24,9,0)*((SUM(AL10,AM10,AN10,AP10)-(SUM(AO10,AQ10))))</f>
        <v>50400</v>
      </c>
      <c r="AS10" s="12"/>
    </row>
    <row r="11" spans="1:45" x14ac:dyDescent="0.25">
      <c r="A11" s="12"/>
      <c r="B11" s="26" t="str">
        <f>'Personel Listesi'!B5</f>
        <v>Ayça Karakuzu</v>
      </c>
      <c r="C11" s="26"/>
      <c r="D11" s="26"/>
      <c r="E11" s="26" t="str">
        <f>'Personel Listesi'!E5</f>
        <v>Üretim</v>
      </c>
      <c r="F11" s="26"/>
      <c r="G11" s="11" t="s">
        <v>87</v>
      </c>
      <c r="H11" s="11" t="s">
        <v>87</v>
      </c>
      <c r="I11" s="11" t="s">
        <v>87</v>
      </c>
      <c r="J11" s="11" t="s">
        <v>87</v>
      </c>
      <c r="K11" s="11" t="s">
        <v>87</v>
      </c>
      <c r="L11" s="11"/>
      <c r="M11" s="11" t="s">
        <v>87</v>
      </c>
      <c r="N11" s="11" t="s">
        <v>87</v>
      </c>
      <c r="O11" s="11" t="s">
        <v>87</v>
      </c>
      <c r="P11" s="11" t="s">
        <v>87</v>
      </c>
      <c r="Q11" s="11" t="s">
        <v>87</v>
      </c>
      <c r="R11" s="11" t="s">
        <v>87</v>
      </c>
      <c r="S11" s="11"/>
      <c r="T11" s="11" t="s">
        <v>87</v>
      </c>
      <c r="U11" s="11" t="s">
        <v>90</v>
      </c>
      <c r="V11" s="11" t="s">
        <v>90</v>
      </c>
      <c r="W11" s="11" t="s">
        <v>87</v>
      </c>
      <c r="X11" s="11" t="s">
        <v>87</v>
      </c>
      <c r="Y11" s="11" t="s">
        <v>87</v>
      </c>
      <c r="Z11" s="11"/>
      <c r="AA11" s="11" t="s">
        <v>87</v>
      </c>
      <c r="AB11" s="11" t="s">
        <v>87</v>
      </c>
      <c r="AC11" s="11" t="s">
        <v>87</v>
      </c>
      <c r="AD11" s="11" t="s">
        <v>87</v>
      </c>
      <c r="AE11" s="11" t="s">
        <v>87</v>
      </c>
      <c r="AF11" s="11" t="s">
        <v>87</v>
      </c>
      <c r="AG11" s="11"/>
      <c r="AH11" s="11" t="s">
        <v>87</v>
      </c>
      <c r="AI11" s="11" t="s">
        <v>87</v>
      </c>
      <c r="AJ11" s="11" t="s">
        <v>87</v>
      </c>
      <c r="AK11" s="11"/>
      <c r="AL11" s="23">
        <f t="shared" si="3"/>
        <v>4</v>
      </c>
      <c r="AM11" s="23">
        <f t="shared" si="4"/>
        <v>24</v>
      </c>
      <c r="AN11" s="23">
        <f t="shared" si="5"/>
        <v>0</v>
      </c>
      <c r="AO11" s="23">
        <f t="shared" si="6"/>
        <v>0</v>
      </c>
      <c r="AP11" s="23">
        <f t="shared" si="7"/>
        <v>2</v>
      </c>
      <c r="AQ11" s="23">
        <f t="shared" si="8"/>
        <v>0</v>
      </c>
      <c r="AR11" s="25">
        <f>VLOOKUP(B11,'Personel Listesi'!B5:J25,9,0)*((SUM(AL11,AM11,AN11,AP11)-(SUM(AO11,AQ11))))</f>
        <v>39000</v>
      </c>
      <c r="AS11" s="12"/>
    </row>
    <row r="12" spans="1:45" x14ac:dyDescent="0.25">
      <c r="A12" s="12"/>
      <c r="B12" s="26" t="str">
        <f>'Personel Listesi'!B6</f>
        <v>Zeynep Yılmaz</v>
      </c>
      <c r="C12" s="26"/>
      <c r="D12" s="26"/>
      <c r="E12" s="26" t="str">
        <f>'Personel Listesi'!E6</f>
        <v>Üretim</v>
      </c>
      <c r="F12" s="26"/>
      <c r="G12" s="11" t="s">
        <v>87</v>
      </c>
      <c r="H12" s="11" t="s">
        <v>87</v>
      </c>
      <c r="I12" s="11" t="s">
        <v>87</v>
      </c>
      <c r="J12" s="11" t="s">
        <v>87</v>
      </c>
      <c r="K12" s="11" t="s">
        <v>87</v>
      </c>
      <c r="L12" s="11"/>
      <c r="M12" s="11" t="s">
        <v>87</v>
      </c>
      <c r="N12" s="11" t="s">
        <v>87</v>
      </c>
      <c r="O12" s="11" t="s">
        <v>87</v>
      </c>
      <c r="P12" s="11" t="s">
        <v>87</v>
      </c>
      <c r="Q12" s="11" t="s">
        <v>87</v>
      </c>
      <c r="R12" s="11" t="s">
        <v>87</v>
      </c>
      <c r="S12" s="11"/>
      <c r="T12" s="11" t="s">
        <v>87</v>
      </c>
      <c r="U12" s="11" t="s">
        <v>90</v>
      </c>
      <c r="V12" s="11" t="s">
        <v>90</v>
      </c>
      <c r="W12" s="11" t="s">
        <v>87</v>
      </c>
      <c r="X12" s="11" t="s">
        <v>87</v>
      </c>
      <c r="Y12" s="11" t="s">
        <v>87</v>
      </c>
      <c r="Z12" s="11"/>
      <c r="AA12" s="11" t="s">
        <v>87</v>
      </c>
      <c r="AB12" s="11" t="s">
        <v>87</v>
      </c>
      <c r="AC12" s="11" t="s">
        <v>87</v>
      </c>
      <c r="AD12" s="11" t="s">
        <v>87</v>
      </c>
      <c r="AE12" s="11" t="s">
        <v>87</v>
      </c>
      <c r="AF12" s="11" t="s">
        <v>87</v>
      </c>
      <c r="AG12" s="11"/>
      <c r="AH12" s="11" t="s">
        <v>87</v>
      </c>
      <c r="AI12" s="11" t="s">
        <v>87</v>
      </c>
      <c r="AJ12" s="11" t="s">
        <v>87</v>
      </c>
      <c r="AK12" s="11"/>
      <c r="AL12" s="23">
        <f t="shared" si="3"/>
        <v>4</v>
      </c>
      <c r="AM12" s="23">
        <f t="shared" si="4"/>
        <v>24</v>
      </c>
      <c r="AN12" s="23">
        <f t="shared" si="5"/>
        <v>0</v>
      </c>
      <c r="AO12" s="23">
        <f t="shared" si="6"/>
        <v>0</v>
      </c>
      <c r="AP12" s="23">
        <f t="shared" si="7"/>
        <v>2</v>
      </c>
      <c r="AQ12" s="23">
        <f t="shared" si="8"/>
        <v>0</v>
      </c>
      <c r="AR12" s="25">
        <f>VLOOKUP(B12,'Personel Listesi'!B6:J26,9,0)*((SUM(AL12,AM12,AN12,AP12)-(SUM(AO12,AQ12))))</f>
        <v>43500</v>
      </c>
      <c r="AS12" s="12"/>
    </row>
    <row r="13" spans="1:45" x14ac:dyDescent="0.25">
      <c r="A13" s="12"/>
      <c r="B13" s="26" t="str">
        <f>'Personel Listesi'!B7</f>
        <v>Gaye Tansel</v>
      </c>
      <c r="C13" s="26"/>
      <c r="D13" s="26"/>
      <c r="E13" s="26" t="str">
        <f>'Personel Listesi'!E7</f>
        <v>Satınalma</v>
      </c>
      <c r="F13" s="26"/>
      <c r="G13" s="11" t="s">
        <v>87</v>
      </c>
      <c r="H13" s="11" t="s">
        <v>87</v>
      </c>
      <c r="I13" s="11" t="s">
        <v>87</v>
      </c>
      <c r="J13" s="11" t="s">
        <v>88</v>
      </c>
      <c r="K13" s="11" t="s">
        <v>88</v>
      </c>
      <c r="L13" s="11"/>
      <c r="M13" s="11" t="s">
        <v>87</v>
      </c>
      <c r="N13" s="11" t="s">
        <v>87</v>
      </c>
      <c r="O13" s="11" t="s">
        <v>87</v>
      </c>
      <c r="P13" s="11" t="s">
        <v>87</v>
      </c>
      <c r="Q13" s="11" t="s">
        <v>87</v>
      </c>
      <c r="R13" s="11" t="s">
        <v>87</v>
      </c>
      <c r="S13" s="11"/>
      <c r="T13" s="11" t="s">
        <v>87</v>
      </c>
      <c r="U13" s="11" t="s">
        <v>90</v>
      </c>
      <c r="V13" s="11" t="s">
        <v>90</v>
      </c>
      <c r="W13" s="11" t="s">
        <v>87</v>
      </c>
      <c r="X13" s="11" t="s">
        <v>87</v>
      </c>
      <c r="Y13" s="11" t="s">
        <v>87</v>
      </c>
      <c r="Z13" s="11"/>
      <c r="AA13" s="11" t="s">
        <v>87</v>
      </c>
      <c r="AB13" s="11" t="s">
        <v>87</v>
      </c>
      <c r="AC13" s="11" t="s">
        <v>87</v>
      </c>
      <c r="AD13" s="11" t="s">
        <v>87</v>
      </c>
      <c r="AE13" s="11" t="s">
        <v>87</v>
      </c>
      <c r="AF13" s="11" t="s">
        <v>87</v>
      </c>
      <c r="AG13" s="11"/>
      <c r="AH13" s="11" t="s">
        <v>87</v>
      </c>
      <c r="AI13" s="11" t="s">
        <v>87</v>
      </c>
      <c r="AJ13" s="11" t="s">
        <v>87</v>
      </c>
      <c r="AK13" s="11"/>
      <c r="AL13" s="23">
        <f t="shared" si="3"/>
        <v>4</v>
      </c>
      <c r="AM13" s="23">
        <f t="shared" si="4"/>
        <v>22</v>
      </c>
      <c r="AN13" s="23">
        <f t="shared" si="5"/>
        <v>2</v>
      </c>
      <c r="AO13" s="23">
        <f t="shared" si="6"/>
        <v>0</v>
      </c>
      <c r="AP13" s="23">
        <f t="shared" si="7"/>
        <v>2</v>
      </c>
      <c r="AQ13" s="23">
        <f t="shared" si="8"/>
        <v>0</v>
      </c>
      <c r="AR13" s="25">
        <f>VLOOKUP(B13,'Personel Listesi'!B7:J27,9,0)*((SUM(AL13,AM13,AN13,AP13)-(SUM(AO13,AQ13))))</f>
        <v>53400</v>
      </c>
      <c r="AS13" s="12"/>
    </row>
    <row r="14" spans="1:45" x14ac:dyDescent="0.25">
      <c r="A14" s="12"/>
      <c r="B14" s="26" t="str">
        <f>'Personel Listesi'!B8</f>
        <v>Burak Sarkım</v>
      </c>
      <c r="C14" s="26"/>
      <c r="D14" s="26"/>
      <c r="E14" s="26" t="str">
        <f>'Personel Listesi'!E8</f>
        <v>Teknik Ofis</v>
      </c>
      <c r="F14" s="26"/>
      <c r="G14" s="11" t="s">
        <v>87</v>
      </c>
      <c r="H14" s="11" t="s">
        <v>87</v>
      </c>
      <c r="I14" s="11" t="s">
        <v>87</v>
      </c>
      <c r="J14" s="11" t="s">
        <v>87</v>
      </c>
      <c r="K14" s="11" t="s">
        <v>87</v>
      </c>
      <c r="L14" s="11"/>
      <c r="M14" s="11" t="s">
        <v>87</v>
      </c>
      <c r="N14" s="11" t="s">
        <v>87</v>
      </c>
      <c r="O14" s="11" t="s">
        <v>87</v>
      </c>
      <c r="P14" s="11" t="s">
        <v>87</v>
      </c>
      <c r="Q14" s="11" t="s">
        <v>87</v>
      </c>
      <c r="R14" s="11" t="s">
        <v>87</v>
      </c>
      <c r="S14" s="11"/>
      <c r="T14" s="11" t="s">
        <v>87</v>
      </c>
      <c r="U14" s="11" t="s">
        <v>90</v>
      </c>
      <c r="V14" s="11" t="s">
        <v>90</v>
      </c>
      <c r="W14" s="11" t="s">
        <v>87</v>
      </c>
      <c r="X14" s="11" t="s">
        <v>87</v>
      </c>
      <c r="Y14" s="11" t="s">
        <v>87</v>
      </c>
      <c r="Z14" s="11"/>
      <c r="AA14" s="11" t="s">
        <v>87</v>
      </c>
      <c r="AB14" s="11" t="s">
        <v>87</v>
      </c>
      <c r="AC14" s="11" t="s">
        <v>87</v>
      </c>
      <c r="AD14" s="11" t="s">
        <v>87</v>
      </c>
      <c r="AE14" s="11" t="s">
        <v>89</v>
      </c>
      <c r="AF14" s="11" t="s">
        <v>87</v>
      </c>
      <c r="AG14" s="11"/>
      <c r="AH14" s="11" t="s">
        <v>87</v>
      </c>
      <c r="AI14" s="11" t="s">
        <v>87</v>
      </c>
      <c r="AJ14" s="11" t="s">
        <v>87</v>
      </c>
      <c r="AK14" s="11"/>
      <c r="AL14" s="23">
        <f t="shared" si="3"/>
        <v>4</v>
      </c>
      <c r="AM14" s="23">
        <f t="shared" si="4"/>
        <v>23</v>
      </c>
      <c r="AN14" s="23">
        <f t="shared" si="5"/>
        <v>0</v>
      </c>
      <c r="AO14" s="23">
        <f t="shared" si="6"/>
        <v>1</v>
      </c>
      <c r="AP14" s="23">
        <f t="shared" si="7"/>
        <v>2</v>
      </c>
      <c r="AQ14" s="23">
        <f t="shared" si="8"/>
        <v>0</v>
      </c>
      <c r="AR14" s="25">
        <f>VLOOKUP(B14,'Personel Listesi'!B8:J28,9,0)*((SUM(AL14,AM14,AN14,AP14)-(SUM(AO14,AQ14))))</f>
        <v>39200</v>
      </c>
      <c r="AS14" s="12"/>
    </row>
    <row r="15" spans="1:45" x14ac:dyDescent="0.25">
      <c r="A15" s="12"/>
      <c r="B15" s="26" t="str">
        <f>'Personel Listesi'!B9</f>
        <v>Burcu  Yılmaz</v>
      </c>
      <c r="C15" s="26"/>
      <c r="D15" s="26"/>
      <c r="E15" s="26" t="str">
        <f>'Personel Listesi'!E9</f>
        <v>Üretim</v>
      </c>
      <c r="F15" s="26"/>
      <c r="G15" s="11" t="s">
        <v>87</v>
      </c>
      <c r="H15" s="11" t="s">
        <v>87</v>
      </c>
      <c r="I15" s="11" t="s">
        <v>87</v>
      </c>
      <c r="J15" s="11" t="s">
        <v>87</v>
      </c>
      <c r="K15" s="11" t="s">
        <v>87</v>
      </c>
      <c r="L15" s="11"/>
      <c r="M15" s="11" t="s">
        <v>87</v>
      </c>
      <c r="N15" s="11" t="s">
        <v>87</v>
      </c>
      <c r="O15" s="11" t="s">
        <v>87</v>
      </c>
      <c r="P15" s="11" t="s">
        <v>87</v>
      </c>
      <c r="Q15" s="11" t="s">
        <v>87</v>
      </c>
      <c r="R15" s="11" t="s">
        <v>87</v>
      </c>
      <c r="S15" s="11"/>
      <c r="T15" s="11" t="s">
        <v>87</v>
      </c>
      <c r="U15" s="11" t="s">
        <v>90</v>
      </c>
      <c r="V15" s="11" t="s">
        <v>90</v>
      </c>
      <c r="W15" s="11" t="s">
        <v>87</v>
      </c>
      <c r="X15" s="11" t="s">
        <v>87</v>
      </c>
      <c r="Y15" s="11" t="s">
        <v>87</v>
      </c>
      <c r="Z15" s="11"/>
      <c r="AA15" s="11" t="s">
        <v>87</v>
      </c>
      <c r="AB15" s="11" t="s">
        <v>87</v>
      </c>
      <c r="AC15" s="11" t="s">
        <v>87</v>
      </c>
      <c r="AD15" s="11" t="s">
        <v>87</v>
      </c>
      <c r="AE15" s="11" t="s">
        <v>87</v>
      </c>
      <c r="AF15" s="11" t="s">
        <v>87</v>
      </c>
      <c r="AG15" s="11"/>
      <c r="AH15" s="11" t="s">
        <v>87</v>
      </c>
      <c r="AI15" s="11" t="s">
        <v>87</v>
      </c>
      <c r="AJ15" s="11" t="s">
        <v>87</v>
      </c>
      <c r="AK15" s="11"/>
      <c r="AL15" s="23">
        <f t="shared" si="3"/>
        <v>4</v>
      </c>
      <c r="AM15" s="23">
        <f t="shared" si="4"/>
        <v>24</v>
      </c>
      <c r="AN15" s="23">
        <f t="shared" si="5"/>
        <v>0</v>
      </c>
      <c r="AO15" s="23">
        <f t="shared" si="6"/>
        <v>0</v>
      </c>
      <c r="AP15" s="23">
        <f t="shared" si="7"/>
        <v>2</v>
      </c>
      <c r="AQ15" s="23">
        <f t="shared" si="8"/>
        <v>0</v>
      </c>
      <c r="AR15" s="25">
        <f>VLOOKUP(B15,'Personel Listesi'!B9:J29,9,0)*((SUM(AL15,AM15,AN15,AP15)-(SUM(AO15,AQ15))))</f>
        <v>36000</v>
      </c>
      <c r="AS15" s="12"/>
    </row>
    <row r="16" spans="1:45" x14ac:dyDescent="0.25">
      <c r="A16" s="12"/>
      <c r="B16" s="26" t="str">
        <f>'Personel Listesi'!B10</f>
        <v>Kasım Deniz</v>
      </c>
      <c r="C16" s="26"/>
      <c r="D16" s="26"/>
      <c r="E16" s="26" t="str">
        <f>'Personel Listesi'!E10</f>
        <v>Üretim</v>
      </c>
      <c r="F16" s="26"/>
      <c r="G16" s="11" t="s">
        <v>87</v>
      </c>
      <c r="H16" s="11" t="s">
        <v>87</v>
      </c>
      <c r="I16" s="11" t="s">
        <v>87</v>
      </c>
      <c r="J16" s="11" t="s">
        <v>87</v>
      </c>
      <c r="K16" s="11" t="s">
        <v>87</v>
      </c>
      <c r="L16" s="11"/>
      <c r="M16" s="11" t="s">
        <v>87</v>
      </c>
      <c r="N16" s="11" t="s">
        <v>91</v>
      </c>
      <c r="O16" s="11" t="s">
        <v>87</v>
      </c>
      <c r="P16" s="11" t="s">
        <v>87</v>
      </c>
      <c r="Q16" s="11" t="s">
        <v>87</v>
      </c>
      <c r="R16" s="11" t="s">
        <v>87</v>
      </c>
      <c r="S16" s="11"/>
      <c r="T16" s="11" t="s">
        <v>87</v>
      </c>
      <c r="U16" s="11" t="s">
        <v>90</v>
      </c>
      <c r="V16" s="11" t="s">
        <v>90</v>
      </c>
      <c r="W16" s="11" t="s">
        <v>87</v>
      </c>
      <c r="X16" s="11" t="s">
        <v>87</v>
      </c>
      <c r="Y16" s="11" t="s">
        <v>87</v>
      </c>
      <c r="Z16" s="11"/>
      <c r="AA16" s="11" t="s">
        <v>87</v>
      </c>
      <c r="AB16" s="11" t="s">
        <v>87</v>
      </c>
      <c r="AC16" s="11" t="s">
        <v>89</v>
      </c>
      <c r="AD16" s="11" t="s">
        <v>87</v>
      </c>
      <c r="AE16" s="11" t="s">
        <v>87</v>
      </c>
      <c r="AF16" s="11" t="s">
        <v>87</v>
      </c>
      <c r="AG16" s="11"/>
      <c r="AH16" s="11" t="s">
        <v>87</v>
      </c>
      <c r="AI16" s="11" t="s">
        <v>87</v>
      </c>
      <c r="AJ16" s="11" t="s">
        <v>87</v>
      </c>
      <c r="AK16" s="11"/>
      <c r="AL16" s="23">
        <f t="shared" si="3"/>
        <v>4</v>
      </c>
      <c r="AM16" s="23">
        <f t="shared" si="4"/>
        <v>22</v>
      </c>
      <c r="AN16" s="23">
        <f t="shared" si="5"/>
        <v>0</v>
      </c>
      <c r="AO16" s="23">
        <f t="shared" si="6"/>
        <v>1</v>
      </c>
      <c r="AP16" s="23">
        <f t="shared" si="7"/>
        <v>2</v>
      </c>
      <c r="AQ16" s="23">
        <f t="shared" si="8"/>
        <v>1</v>
      </c>
      <c r="AR16" s="25">
        <f>VLOOKUP(B16,'Personel Listesi'!B10:J30,9,0)*((SUM(AL16,AM16,AN16,AP16)-(SUM(AO16,AQ16))))</f>
        <v>33800</v>
      </c>
      <c r="AS16" s="12"/>
    </row>
    <row r="17" spans="1:45" x14ac:dyDescent="0.25">
      <c r="A17" s="12"/>
      <c r="B17" s="26" t="str">
        <f>'Personel Listesi'!B11</f>
        <v>Ahmet Altunkaya</v>
      </c>
      <c r="C17" s="26"/>
      <c r="D17" s="26"/>
      <c r="E17" s="26" t="str">
        <f>'Personel Listesi'!E11</f>
        <v>Muhasebe</v>
      </c>
      <c r="F17" s="26"/>
      <c r="G17" s="11" t="s">
        <v>87</v>
      </c>
      <c r="H17" s="11" t="s">
        <v>87</v>
      </c>
      <c r="I17" s="11" t="s">
        <v>87</v>
      </c>
      <c r="J17" s="11" t="s">
        <v>87</v>
      </c>
      <c r="K17" s="11" t="s">
        <v>87</v>
      </c>
      <c r="L17" s="11"/>
      <c r="M17" s="11" t="s">
        <v>87</v>
      </c>
      <c r="N17" s="11" t="s">
        <v>87</v>
      </c>
      <c r="O17" s="11" t="s">
        <v>87</v>
      </c>
      <c r="P17" s="11" t="s">
        <v>87</v>
      </c>
      <c r="Q17" s="11" t="s">
        <v>87</v>
      </c>
      <c r="R17" s="11" t="s">
        <v>87</v>
      </c>
      <c r="S17" s="11"/>
      <c r="T17" s="11" t="s">
        <v>87</v>
      </c>
      <c r="U17" s="11" t="s">
        <v>90</v>
      </c>
      <c r="V17" s="11" t="s">
        <v>90</v>
      </c>
      <c r="W17" s="11" t="s">
        <v>87</v>
      </c>
      <c r="X17" s="11" t="s">
        <v>87</v>
      </c>
      <c r="Y17" s="11" t="s">
        <v>87</v>
      </c>
      <c r="Z17" s="11"/>
      <c r="AA17" s="11" t="s">
        <v>87</v>
      </c>
      <c r="AB17" s="11" t="s">
        <v>87</v>
      </c>
      <c r="AC17" s="11" t="s">
        <v>87</v>
      </c>
      <c r="AD17" s="11" t="s">
        <v>87</v>
      </c>
      <c r="AE17" s="11" t="s">
        <v>87</v>
      </c>
      <c r="AF17" s="11" t="s">
        <v>87</v>
      </c>
      <c r="AG17" s="11"/>
      <c r="AH17" s="11" t="s">
        <v>87</v>
      </c>
      <c r="AI17" s="11" t="s">
        <v>87</v>
      </c>
      <c r="AJ17" s="11" t="s">
        <v>87</v>
      </c>
      <c r="AK17" s="11"/>
      <c r="AL17" s="23">
        <f t="shared" si="3"/>
        <v>4</v>
      </c>
      <c r="AM17" s="23">
        <f t="shared" si="4"/>
        <v>24</v>
      </c>
      <c r="AN17" s="23">
        <f t="shared" si="5"/>
        <v>0</v>
      </c>
      <c r="AO17" s="23">
        <f t="shared" si="6"/>
        <v>0</v>
      </c>
      <c r="AP17" s="23">
        <f t="shared" si="7"/>
        <v>2</v>
      </c>
      <c r="AQ17" s="23">
        <f t="shared" si="8"/>
        <v>0</v>
      </c>
      <c r="AR17" s="25">
        <f>VLOOKUP(B17,'Personel Listesi'!B11:J31,9,0)*((SUM(AL17,AM17,AN17,AP17)-(SUM(AO17,AQ17))))</f>
        <v>37500</v>
      </c>
      <c r="AS17" s="12"/>
    </row>
    <row r="18" spans="1:45" x14ac:dyDescent="0.25">
      <c r="A18" s="12"/>
      <c r="B18" s="26" t="str">
        <f>'Personel Listesi'!B12</f>
        <v>Rıza Sönmez</v>
      </c>
      <c r="C18" s="26"/>
      <c r="D18" s="26"/>
      <c r="E18" s="26" t="str">
        <f>'Personel Listesi'!E12</f>
        <v>Satınalma</v>
      </c>
      <c r="F18" s="26"/>
      <c r="G18" s="11" t="s">
        <v>87</v>
      </c>
      <c r="H18" s="11" t="s">
        <v>87</v>
      </c>
      <c r="I18" s="11" t="s">
        <v>87</v>
      </c>
      <c r="J18" s="11" t="s">
        <v>87</v>
      </c>
      <c r="K18" s="11" t="s">
        <v>87</v>
      </c>
      <c r="L18" s="11"/>
      <c r="M18" s="11" t="s">
        <v>87</v>
      </c>
      <c r="N18" s="11" t="s">
        <v>87</v>
      </c>
      <c r="O18" s="11" t="s">
        <v>87</v>
      </c>
      <c r="P18" s="11" t="s">
        <v>87</v>
      </c>
      <c r="Q18" s="11" t="s">
        <v>87</v>
      </c>
      <c r="R18" s="11" t="s">
        <v>87</v>
      </c>
      <c r="S18" s="11"/>
      <c r="T18" s="11" t="s">
        <v>87</v>
      </c>
      <c r="U18" s="11" t="s">
        <v>90</v>
      </c>
      <c r="V18" s="11" t="s">
        <v>90</v>
      </c>
      <c r="W18" s="11" t="s">
        <v>87</v>
      </c>
      <c r="X18" s="11" t="s">
        <v>87</v>
      </c>
      <c r="Y18" s="11" t="s">
        <v>87</v>
      </c>
      <c r="Z18" s="11"/>
      <c r="AA18" s="11" t="s">
        <v>87</v>
      </c>
      <c r="AB18" s="11" t="s">
        <v>87</v>
      </c>
      <c r="AC18" s="11" t="s">
        <v>89</v>
      </c>
      <c r="AD18" s="11" t="s">
        <v>87</v>
      </c>
      <c r="AE18" s="11" t="s">
        <v>87</v>
      </c>
      <c r="AF18" s="11" t="s">
        <v>87</v>
      </c>
      <c r="AG18" s="11"/>
      <c r="AH18" s="11" t="s">
        <v>87</v>
      </c>
      <c r="AI18" s="11" t="s">
        <v>87</v>
      </c>
      <c r="AJ18" s="11" t="s">
        <v>87</v>
      </c>
      <c r="AK18" s="11"/>
      <c r="AL18" s="23">
        <f t="shared" si="3"/>
        <v>4</v>
      </c>
      <c r="AM18" s="23">
        <f t="shared" si="4"/>
        <v>23</v>
      </c>
      <c r="AN18" s="23">
        <f t="shared" si="5"/>
        <v>0</v>
      </c>
      <c r="AO18" s="23">
        <f t="shared" si="6"/>
        <v>1</v>
      </c>
      <c r="AP18" s="23">
        <f t="shared" si="7"/>
        <v>2</v>
      </c>
      <c r="AQ18" s="23">
        <f t="shared" si="8"/>
        <v>0</v>
      </c>
      <c r="AR18" s="25">
        <f>VLOOKUP(B18,'Personel Listesi'!B12:J32,9,0)*((SUM(AL18,AM18,AN18,AP18)-(SUM(AO18,AQ18))))</f>
        <v>36400</v>
      </c>
      <c r="AS18" s="12"/>
    </row>
    <row r="19" spans="1:45" x14ac:dyDescent="0.25">
      <c r="A19" s="12"/>
      <c r="B19" s="26" t="str">
        <f>'Personel Listesi'!B13</f>
        <v>Yaşam  Er</v>
      </c>
      <c r="C19" s="26"/>
      <c r="D19" s="26"/>
      <c r="E19" s="26" t="str">
        <f>'Personel Listesi'!E13</f>
        <v>Üretim</v>
      </c>
      <c r="F19" s="26"/>
      <c r="G19" s="11" t="s">
        <v>87</v>
      </c>
      <c r="H19" s="11" t="s">
        <v>89</v>
      </c>
      <c r="I19" s="11" t="s">
        <v>87</v>
      </c>
      <c r="J19" s="11" t="s">
        <v>87</v>
      </c>
      <c r="K19" s="11" t="s">
        <v>87</v>
      </c>
      <c r="L19" s="11"/>
      <c r="M19" s="11" t="s">
        <v>87</v>
      </c>
      <c r="N19" s="11" t="s">
        <v>87</v>
      </c>
      <c r="O19" s="11" t="s">
        <v>87</v>
      </c>
      <c r="P19" s="11" t="s">
        <v>87</v>
      </c>
      <c r="Q19" s="11" t="s">
        <v>87</v>
      </c>
      <c r="R19" s="11" t="s">
        <v>87</v>
      </c>
      <c r="S19" s="11"/>
      <c r="T19" s="11" t="s">
        <v>87</v>
      </c>
      <c r="U19" s="11" t="s">
        <v>90</v>
      </c>
      <c r="V19" s="11" t="s">
        <v>90</v>
      </c>
      <c r="W19" s="11" t="s">
        <v>87</v>
      </c>
      <c r="X19" s="11" t="s">
        <v>91</v>
      </c>
      <c r="Y19" s="11" t="s">
        <v>87</v>
      </c>
      <c r="Z19" s="11"/>
      <c r="AA19" s="11" t="s">
        <v>87</v>
      </c>
      <c r="AB19" s="11" t="s">
        <v>87</v>
      </c>
      <c r="AC19" s="11" t="s">
        <v>87</v>
      </c>
      <c r="AD19" s="11" t="s">
        <v>87</v>
      </c>
      <c r="AE19" s="11" t="s">
        <v>87</v>
      </c>
      <c r="AF19" s="11" t="s">
        <v>87</v>
      </c>
      <c r="AG19" s="11"/>
      <c r="AH19" s="11" t="s">
        <v>87</v>
      </c>
      <c r="AI19" s="11" t="s">
        <v>89</v>
      </c>
      <c r="AJ19" s="11" t="s">
        <v>87</v>
      </c>
      <c r="AK19" s="11"/>
      <c r="AL19" s="23">
        <f t="shared" si="3"/>
        <v>4</v>
      </c>
      <c r="AM19" s="23">
        <f t="shared" si="4"/>
        <v>21</v>
      </c>
      <c r="AN19" s="23">
        <f t="shared" si="5"/>
        <v>0</v>
      </c>
      <c r="AO19" s="23">
        <f t="shared" si="6"/>
        <v>2</v>
      </c>
      <c r="AP19" s="23">
        <f t="shared" si="7"/>
        <v>2</v>
      </c>
      <c r="AQ19" s="23">
        <f t="shared" si="8"/>
        <v>1</v>
      </c>
      <c r="AR19" s="25">
        <f>VLOOKUP(B19,'Personel Listesi'!B13:J33,9,0)*((SUM(AL19,AM19,AN19,AP19)-(SUM(AO19,AQ19))))</f>
        <v>43200</v>
      </c>
      <c r="AS19" s="12"/>
    </row>
    <row r="20" spans="1:45" x14ac:dyDescent="0.25">
      <c r="A20" s="12"/>
      <c r="B20" s="26" t="str">
        <f>'Personel Listesi'!B14</f>
        <v>Arif Sağlam</v>
      </c>
      <c r="C20" s="26"/>
      <c r="D20" s="26"/>
      <c r="E20" s="26" t="str">
        <f>'Personel Listesi'!E14</f>
        <v>Satış</v>
      </c>
      <c r="F20" s="26"/>
      <c r="G20" s="11" t="s">
        <v>87</v>
      </c>
      <c r="H20" s="11" t="s">
        <v>87</v>
      </c>
      <c r="I20" s="11" t="s">
        <v>87</v>
      </c>
      <c r="J20" s="11" t="s">
        <v>87</v>
      </c>
      <c r="K20" s="11" t="s">
        <v>87</v>
      </c>
      <c r="L20" s="11"/>
      <c r="M20" s="11" t="s">
        <v>87</v>
      </c>
      <c r="N20" s="11" t="s">
        <v>87</v>
      </c>
      <c r="O20" s="11" t="s">
        <v>87</v>
      </c>
      <c r="P20" s="11" t="s">
        <v>87</v>
      </c>
      <c r="Q20" s="11" t="s">
        <v>87</v>
      </c>
      <c r="R20" s="11" t="s">
        <v>87</v>
      </c>
      <c r="S20" s="11"/>
      <c r="T20" s="11" t="s">
        <v>87</v>
      </c>
      <c r="U20" s="11" t="s">
        <v>90</v>
      </c>
      <c r="V20" s="11" t="s">
        <v>90</v>
      </c>
      <c r="W20" s="11" t="s">
        <v>87</v>
      </c>
      <c r="X20" s="11" t="s">
        <v>87</v>
      </c>
      <c r="Y20" s="11" t="s">
        <v>87</v>
      </c>
      <c r="Z20" s="11"/>
      <c r="AA20" s="11" t="s">
        <v>87</v>
      </c>
      <c r="AB20" s="11" t="s">
        <v>87</v>
      </c>
      <c r="AC20" s="11" t="s">
        <v>87</v>
      </c>
      <c r="AD20" s="11" t="s">
        <v>87</v>
      </c>
      <c r="AE20" s="11" t="s">
        <v>87</v>
      </c>
      <c r="AF20" s="11" t="s">
        <v>87</v>
      </c>
      <c r="AG20" s="11"/>
      <c r="AH20" s="11" t="s">
        <v>87</v>
      </c>
      <c r="AI20" s="11" t="s">
        <v>87</v>
      </c>
      <c r="AJ20" s="11" t="s">
        <v>87</v>
      </c>
      <c r="AK20" s="11"/>
      <c r="AL20" s="23">
        <f t="shared" si="3"/>
        <v>4</v>
      </c>
      <c r="AM20" s="23">
        <f t="shared" si="4"/>
        <v>24</v>
      </c>
      <c r="AN20" s="23">
        <f t="shared" si="5"/>
        <v>0</v>
      </c>
      <c r="AO20" s="23">
        <f t="shared" si="6"/>
        <v>0</v>
      </c>
      <c r="AP20" s="23">
        <f t="shared" si="7"/>
        <v>2</v>
      </c>
      <c r="AQ20" s="23">
        <f t="shared" si="8"/>
        <v>0</v>
      </c>
      <c r="AR20" s="25">
        <f>VLOOKUP(B20,'Personel Listesi'!B14:J34,9,0)*((SUM(AL20,AM20,AN20,AP20)-(SUM(AO20,AQ20))))</f>
        <v>36000</v>
      </c>
      <c r="AS20" s="12"/>
    </row>
    <row r="21" spans="1:45" x14ac:dyDescent="0.25">
      <c r="A21" s="12"/>
      <c r="B21" s="26" t="str">
        <f>'Personel Listesi'!B15</f>
        <v>İsmail  Tekin</v>
      </c>
      <c r="C21" s="26"/>
      <c r="D21" s="26"/>
      <c r="E21" s="26" t="str">
        <f>'Personel Listesi'!E15</f>
        <v>Üretim</v>
      </c>
      <c r="F21" s="26"/>
      <c r="G21" s="11" t="s">
        <v>87</v>
      </c>
      <c r="H21" s="11" t="s">
        <v>87</v>
      </c>
      <c r="I21" s="11" t="s">
        <v>87</v>
      </c>
      <c r="J21" s="11" t="s">
        <v>87</v>
      </c>
      <c r="K21" s="11" t="s">
        <v>87</v>
      </c>
      <c r="L21" s="11"/>
      <c r="M21" s="11" t="s">
        <v>87</v>
      </c>
      <c r="N21" s="11" t="s">
        <v>87</v>
      </c>
      <c r="O21" s="11" t="s">
        <v>87</v>
      </c>
      <c r="P21" s="11" t="s">
        <v>87</v>
      </c>
      <c r="Q21" s="11" t="s">
        <v>87</v>
      </c>
      <c r="R21" s="11" t="s">
        <v>87</v>
      </c>
      <c r="S21" s="11"/>
      <c r="T21" s="11" t="s">
        <v>87</v>
      </c>
      <c r="U21" s="11" t="s">
        <v>90</v>
      </c>
      <c r="V21" s="11" t="s">
        <v>90</v>
      </c>
      <c r="W21" s="11" t="s">
        <v>87</v>
      </c>
      <c r="X21" s="11" t="s">
        <v>87</v>
      </c>
      <c r="Y21" s="11" t="s">
        <v>87</v>
      </c>
      <c r="Z21" s="11"/>
      <c r="AA21" s="11" t="s">
        <v>87</v>
      </c>
      <c r="AB21" s="11" t="s">
        <v>87</v>
      </c>
      <c r="AC21" s="11" t="s">
        <v>87</v>
      </c>
      <c r="AD21" s="11" t="s">
        <v>87</v>
      </c>
      <c r="AE21" s="11" t="s">
        <v>87</v>
      </c>
      <c r="AF21" s="11" t="s">
        <v>87</v>
      </c>
      <c r="AG21" s="11"/>
      <c r="AH21" s="11" t="s">
        <v>87</v>
      </c>
      <c r="AI21" s="11" t="s">
        <v>87</v>
      </c>
      <c r="AJ21" s="11" t="s">
        <v>87</v>
      </c>
      <c r="AK21" s="11"/>
      <c r="AL21" s="23">
        <f t="shared" si="3"/>
        <v>4</v>
      </c>
      <c r="AM21" s="23">
        <f t="shared" si="4"/>
        <v>24</v>
      </c>
      <c r="AN21" s="23">
        <f t="shared" si="5"/>
        <v>0</v>
      </c>
      <c r="AO21" s="23">
        <f t="shared" si="6"/>
        <v>0</v>
      </c>
      <c r="AP21" s="23">
        <f t="shared" si="7"/>
        <v>2</v>
      </c>
      <c r="AQ21" s="23">
        <f t="shared" si="8"/>
        <v>0</v>
      </c>
      <c r="AR21" s="25">
        <f>VLOOKUP(B21,'Personel Listesi'!B15:J35,9,0)*((SUM(AL21,AM21,AN21,AP21)-(SUM(AO21,AQ21))))</f>
        <v>34500</v>
      </c>
      <c r="AS21" s="12"/>
    </row>
    <row r="22" spans="1:45" x14ac:dyDescent="0.25">
      <c r="A22" s="12"/>
      <c r="B22" s="26" t="str">
        <f>'Personel Listesi'!B16</f>
        <v>Sibel Karadağ</v>
      </c>
      <c r="C22" s="26"/>
      <c r="D22" s="26"/>
      <c r="E22" s="26" t="str">
        <f>'Personel Listesi'!E16</f>
        <v>Üretim</v>
      </c>
      <c r="F22" s="26"/>
      <c r="G22" s="11" t="s">
        <v>87</v>
      </c>
      <c r="H22" s="11" t="s">
        <v>87</v>
      </c>
      <c r="I22" s="11" t="s">
        <v>91</v>
      </c>
      <c r="J22" s="11" t="s">
        <v>87</v>
      </c>
      <c r="K22" s="11" t="s">
        <v>87</v>
      </c>
      <c r="L22" s="11"/>
      <c r="M22" s="11" t="s">
        <v>87</v>
      </c>
      <c r="N22" s="11" t="s">
        <v>87</v>
      </c>
      <c r="O22" s="11" t="s">
        <v>87</v>
      </c>
      <c r="P22" s="11" t="s">
        <v>87</v>
      </c>
      <c r="Q22" s="11" t="s">
        <v>87</v>
      </c>
      <c r="R22" s="11" t="s">
        <v>87</v>
      </c>
      <c r="S22" s="11"/>
      <c r="T22" s="11" t="s">
        <v>87</v>
      </c>
      <c r="U22" s="11" t="s">
        <v>90</v>
      </c>
      <c r="V22" s="11" t="s">
        <v>90</v>
      </c>
      <c r="W22" s="11" t="s">
        <v>87</v>
      </c>
      <c r="X22" s="11" t="s">
        <v>87</v>
      </c>
      <c r="Y22" s="11" t="s">
        <v>87</v>
      </c>
      <c r="Z22" s="11"/>
      <c r="AA22" s="11" t="s">
        <v>87</v>
      </c>
      <c r="AB22" s="11" t="s">
        <v>87</v>
      </c>
      <c r="AC22" s="11" t="s">
        <v>87</v>
      </c>
      <c r="AD22" s="11" t="s">
        <v>89</v>
      </c>
      <c r="AE22" s="11" t="s">
        <v>87</v>
      </c>
      <c r="AF22" s="11" t="s">
        <v>87</v>
      </c>
      <c r="AG22" s="11"/>
      <c r="AH22" s="11" t="s">
        <v>87</v>
      </c>
      <c r="AI22" s="11" t="s">
        <v>87</v>
      </c>
      <c r="AJ22" s="11" t="s">
        <v>87</v>
      </c>
      <c r="AK22" s="11"/>
      <c r="AL22" s="23">
        <f t="shared" si="3"/>
        <v>4</v>
      </c>
      <c r="AM22" s="23">
        <f t="shared" si="4"/>
        <v>22</v>
      </c>
      <c r="AN22" s="23">
        <f t="shared" si="5"/>
        <v>0</v>
      </c>
      <c r="AO22" s="23">
        <f t="shared" si="6"/>
        <v>1</v>
      </c>
      <c r="AP22" s="23">
        <f t="shared" si="7"/>
        <v>2</v>
      </c>
      <c r="AQ22" s="23">
        <f t="shared" si="8"/>
        <v>1</v>
      </c>
      <c r="AR22" s="25">
        <f>VLOOKUP(B22,'Personel Listesi'!B16:J36,9,0)*((SUM(AL22,AM22,AN22,AP22)-(SUM(AO22,AQ22))))</f>
        <v>31200</v>
      </c>
      <c r="AS22" s="12"/>
    </row>
    <row r="23" spans="1:45" x14ac:dyDescent="0.25">
      <c r="A23" s="12"/>
      <c r="B23" s="26" t="str">
        <f>'Personel Listesi'!B17</f>
        <v>Gülce Kalecikli</v>
      </c>
      <c r="C23" s="26"/>
      <c r="D23" s="26"/>
      <c r="E23" s="26" t="str">
        <f>'Personel Listesi'!E17</f>
        <v>Teknik Ofis</v>
      </c>
      <c r="F23" s="26"/>
      <c r="G23" s="11" t="s">
        <v>87</v>
      </c>
      <c r="H23" s="11" t="s">
        <v>87</v>
      </c>
      <c r="I23" s="11" t="s">
        <v>87</v>
      </c>
      <c r="J23" s="11" t="s">
        <v>87</v>
      </c>
      <c r="K23" s="11" t="s">
        <v>87</v>
      </c>
      <c r="L23" s="11"/>
      <c r="M23" s="11" t="s">
        <v>87</v>
      </c>
      <c r="N23" s="11" t="s">
        <v>87</v>
      </c>
      <c r="O23" s="11" t="s">
        <v>87</v>
      </c>
      <c r="P23" s="11" t="s">
        <v>87</v>
      </c>
      <c r="Q23" s="11" t="s">
        <v>87</v>
      </c>
      <c r="R23" s="11" t="s">
        <v>87</v>
      </c>
      <c r="S23" s="11"/>
      <c r="T23" s="11" t="s">
        <v>87</v>
      </c>
      <c r="U23" s="11" t="s">
        <v>90</v>
      </c>
      <c r="V23" s="11" t="s">
        <v>90</v>
      </c>
      <c r="W23" s="11" t="s">
        <v>87</v>
      </c>
      <c r="X23" s="11" t="s">
        <v>87</v>
      </c>
      <c r="Y23" s="11" t="s">
        <v>87</v>
      </c>
      <c r="Z23" s="11"/>
      <c r="AA23" s="11" t="s">
        <v>87</v>
      </c>
      <c r="AB23" s="11" t="s">
        <v>87</v>
      </c>
      <c r="AC23" s="11" t="s">
        <v>87</v>
      </c>
      <c r="AD23" s="11" t="s">
        <v>88</v>
      </c>
      <c r="AE23" s="11" t="s">
        <v>87</v>
      </c>
      <c r="AF23" s="11" t="s">
        <v>87</v>
      </c>
      <c r="AG23" s="11"/>
      <c r="AH23" s="11" t="s">
        <v>87</v>
      </c>
      <c r="AI23" s="11" t="s">
        <v>87</v>
      </c>
      <c r="AJ23" s="11" t="s">
        <v>87</v>
      </c>
      <c r="AK23" s="11"/>
      <c r="AL23" s="23">
        <f t="shared" si="3"/>
        <v>4</v>
      </c>
      <c r="AM23" s="23">
        <f t="shared" si="4"/>
        <v>23</v>
      </c>
      <c r="AN23" s="23">
        <f t="shared" si="5"/>
        <v>1</v>
      </c>
      <c r="AO23" s="23">
        <f t="shared" si="6"/>
        <v>0</v>
      </c>
      <c r="AP23" s="23">
        <f t="shared" si="7"/>
        <v>2</v>
      </c>
      <c r="AQ23" s="23">
        <f t="shared" si="8"/>
        <v>0</v>
      </c>
      <c r="AR23" s="25">
        <f>VLOOKUP(B23,'Personel Listesi'!B17:J37,9,0)*((SUM(AL23,AM23,AN23,AP23)-(SUM(AO23,AQ23))))</f>
        <v>39000</v>
      </c>
      <c r="AS23" s="12"/>
    </row>
    <row r="24" spans="1:45" x14ac:dyDescent="0.25">
      <c r="A24" s="12"/>
      <c r="B24" s="26" t="str">
        <f>'Personel Listesi'!B18</f>
        <v>Emre Sel</v>
      </c>
      <c r="C24" s="26"/>
      <c r="D24" s="26"/>
      <c r="E24" s="26" t="str">
        <f>'Personel Listesi'!E18</f>
        <v>Satınalma</v>
      </c>
      <c r="F24" s="26"/>
      <c r="G24" s="11" t="s">
        <v>87</v>
      </c>
      <c r="H24" s="11" t="s">
        <v>87</v>
      </c>
      <c r="I24" s="11" t="s">
        <v>87</v>
      </c>
      <c r="J24" s="11" t="s">
        <v>87</v>
      </c>
      <c r="K24" s="11" t="s">
        <v>87</v>
      </c>
      <c r="L24" s="11"/>
      <c r="M24" s="11" t="s">
        <v>87</v>
      </c>
      <c r="N24" s="11" t="s">
        <v>87</v>
      </c>
      <c r="O24" s="11" t="s">
        <v>87</v>
      </c>
      <c r="P24" s="11" t="s">
        <v>87</v>
      </c>
      <c r="Q24" s="11" t="s">
        <v>87</v>
      </c>
      <c r="R24" s="11" t="s">
        <v>87</v>
      </c>
      <c r="S24" s="11"/>
      <c r="T24" s="11" t="s">
        <v>87</v>
      </c>
      <c r="U24" s="11" t="s">
        <v>90</v>
      </c>
      <c r="V24" s="11" t="s">
        <v>90</v>
      </c>
      <c r="W24" s="11" t="s">
        <v>87</v>
      </c>
      <c r="X24" s="11" t="s">
        <v>87</v>
      </c>
      <c r="Y24" s="11" t="s">
        <v>89</v>
      </c>
      <c r="Z24" s="11"/>
      <c r="AA24" s="11" t="s">
        <v>87</v>
      </c>
      <c r="AB24" s="11" t="s">
        <v>87</v>
      </c>
      <c r="AC24" s="11" t="s">
        <v>87</v>
      </c>
      <c r="AD24" s="11" t="s">
        <v>87</v>
      </c>
      <c r="AE24" s="11" t="s">
        <v>87</v>
      </c>
      <c r="AF24" s="11" t="s">
        <v>87</v>
      </c>
      <c r="AG24" s="11"/>
      <c r="AH24" s="11" t="s">
        <v>87</v>
      </c>
      <c r="AI24" s="11" t="s">
        <v>87</v>
      </c>
      <c r="AJ24" s="11" t="s">
        <v>87</v>
      </c>
      <c r="AK24" s="11"/>
      <c r="AL24" s="23">
        <f t="shared" si="3"/>
        <v>4</v>
      </c>
      <c r="AM24" s="23">
        <f t="shared" si="4"/>
        <v>23</v>
      </c>
      <c r="AN24" s="23">
        <f t="shared" si="5"/>
        <v>0</v>
      </c>
      <c r="AO24" s="23">
        <f t="shared" si="6"/>
        <v>1</v>
      </c>
      <c r="AP24" s="23">
        <f t="shared" si="7"/>
        <v>2</v>
      </c>
      <c r="AQ24" s="23">
        <f t="shared" si="8"/>
        <v>0</v>
      </c>
      <c r="AR24" s="25">
        <f>VLOOKUP(B24,'Personel Listesi'!B18:J38,9,0)*((SUM(AL24,AM24,AN24,AP24)-(SUM(AO24,AQ24))))</f>
        <v>41720</v>
      </c>
      <c r="AS24" s="12"/>
    </row>
    <row r="25" spans="1:45" x14ac:dyDescent="0.25">
      <c r="A25" s="12"/>
      <c r="B25" s="26" t="str">
        <f>'Personel Listesi'!B19</f>
        <v>Emre  Ağmil</v>
      </c>
      <c r="C25" s="26"/>
      <c r="D25" s="26"/>
      <c r="E25" s="26" t="str">
        <f>'Personel Listesi'!E19</f>
        <v>Üretim</v>
      </c>
      <c r="F25" s="26"/>
      <c r="G25" s="11" t="s">
        <v>87</v>
      </c>
      <c r="H25" s="11" t="s">
        <v>87</v>
      </c>
      <c r="I25" s="11" t="s">
        <v>87</v>
      </c>
      <c r="J25" s="11" t="s">
        <v>87</v>
      </c>
      <c r="K25" s="11" t="s">
        <v>87</v>
      </c>
      <c r="L25" s="11"/>
      <c r="M25" s="11" t="s">
        <v>87</v>
      </c>
      <c r="N25" s="11" t="s">
        <v>87</v>
      </c>
      <c r="O25" s="11" t="s">
        <v>87</v>
      </c>
      <c r="P25" s="11" t="s">
        <v>87</v>
      </c>
      <c r="Q25" s="11" t="s">
        <v>87</v>
      </c>
      <c r="R25" s="11" t="s">
        <v>87</v>
      </c>
      <c r="S25" s="11"/>
      <c r="T25" s="11" t="s">
        <v>87</v>
      </c>
      <c r="U25" s="11" t="s">
        <v>90</v>
      </c>
      <c r="V25" s="11" t="s">
        <v>90</v>
      </c>
      <c r="W25" s="11" t="s">
        <v>87</v>
      </c>
      <c r="X25" s="11" t="s">
        <v>87</v>
      </c>
      <c r="Y25" s="11" t="s">
        <v>87</v>
      </c>
      <c r="Z25" s="11"/>
      <c r="AA25" s="11" t="s">
        <v>87</v>
      </c>
      <c r="AB25" s="11" t="s">
        <v>87</v>
      </c>
      <c r="AC25" s="11" t="s">
        <v>87</v>
      </c>
      <c r="AD25" s="11" t="s">
        <v>87</v>
      </c>
      <c r="AE25" s="11" t="s">
        <v>87</v>
      </c>
      <c r="AF25" s="11" t="s">
        <v>87</v>
      </c>
      <c r="AG25" s="11"/>
      <c r="AH25" s="11" t="s">
        <v>91</v>
      </c>
      <c r="AI25" s="11" t="s">
        <v>87</v>
      </c>
      <c r="AJ25" s="11" t="s">
        <v>87</v>
      </c>
      <c r="AK25" s="11"/>
      <c r="AL25" s="23">
        <f t="shared" si="3"/>
        <v>4</v>
      </c>
      <c r="AM25" s="23">
        <f t="shared" si="4"/>
        <v>23</v>
      </c>
      <c r="AN25" s="23">
        <f t="shared" si="5"/>
        <v>0</v>
      </c>
      <c r="AO25" s="23">
        <f t="shared" si="6"/>
        <v>0</v>
      </c>
      <c r="AP25" s="23">
        <f t="shared" si="7"/>
        <v>2</v>
      </c>
      <c r="AQ25" s="23">
        <f t="shared" si="8"/>
        <v>1</v>
      </c>
      <c r="AR25" s="25">
        <f>VLOOKUP(B25,'Personel Listesi'!B19:J39,9,0)*((SUM(AL25,AM25,AN25,AP25)-(SUM(AO25,AQ25))))</f>
        <v>42000</v>
      </c>
      <c r="AS25" s="12"/>
    </row>
    <row r="26" spans="1:45" x14ac:dyDescent="0.25">
      <c r="A26" s="12"/>
      <c r="B26" s="26" t="str">
        <f>'Personel Listesi'!B20</f>
        <v>Betül  Alpaslan</v>
      </c>
      <c r="C26" s="26"/>
      <c r="D26" s="26"/>
      <c r="E26" s="26" t="str">
        <f>'Personel Listesi'!E20</f>
        <v>Üretim</v>
      </c>
      <c r="F26" s="26"/>
      <c r="G26" s="11" t="s">
        <v>87</v>
      </c>
      <c r="H26" s="11" t="s">
        <v>87</v>
      </c>
      <c r="I26" s="11" t="s">
        <v>87</v>
      </c>
      <c r="J26" s="11" t="s">
        <v>87</v>
      </c>
      <c r="K26" s="11" t="s">
        <v>87</v>
      </c>
      <c r="L26" s="11"/>
      <c r="M26" s="11" t="s">
        <v>87</v>
      </c>
      <c r="N26" s="11" t="s">
        <v>87</v>
      </c>
      <c r="O26" s="11" t="s">
        <v>87</v>
      </c>
      <c r="P26" s="11" t="s">
        <v>87</v>
      </c>
      <c r="Q26" s="11" t="s">
        <v>87</v>
      </c>
      <c r="R26" s="11" t="s">
        <v>87</v>
      </c>
      <c r="S26" s="11"/>
      <c r="T26" s="11" t="s">
        <v>87</v>
      </c>
      <c r="U26" s="11" t="s">
        <v>90</v>
      </c>
      <c r="V26" s="11" t="s">
        <v>90</v>
      </c>
      <c r="W26" s="11" t="s">
        <v>87</v>
      </c>
      <c r="X26" s="11" t="s">
        <v>87</v>
      </c>
      <c r="Y26" s="11" t="s">
        <v>87</v>
      </c>
      <c r="Z26" s="11"/>
      <c r="AA26" s="11" t="s">
        <v>87</v>
      </c>
      <c r="AB26" s="11" t="s">
        <v>91</v>
      </c>
      <c r="AC26" s="11" t="s">
        <v>87</v>
      </c>
      <c r="AD26" s="11" t="s">
        <v>87</v>
      </c>
      <c r="AE26" s="11" t="s">
        <v>87</v>
      </c>
      <c r="AF26" s="11" t="s">
        <v>87</v>
      </c>
      <c r="AG26" s="11"/>
      <c r="AH26" s="11" t="s">
        <v>87</v>
      </c>
      <c r="AI26" s="11" t="s">
        <v>87</v>
      </c>
      <c r="AJ26" s="11" t="s">
        <v>87</v>
      </c>
      <c r="AK26" s="11"/>
      <c r="AL26" s="23">
        <f t="shared" si="3"/>
        <v>4</v>
      </c>
      <c r="AM26" s="23">
        <f t="shared" si="4"/>
        <v>23</v>
      </c>
      <c r="AN26" s="23">
        <f t="shared" si="5"/>
        <v>0</v>
      </c>
      <c r="AO26" s="23">
        <f t="shared" si="6"/>
        <v>0</v>
      </c>
      <c r="AP26" s="23">
        <f t="shared" si="7"/>
        <v>2</v>
      </c>
      <c r="AQ26" s="23">
        <f t="shared" si="8"/>
        <v>1</v>
      </c>
      <c r="AR26" s="25">
        <f>VLOOKUP(B26,'Personel Listesi'!B20:J40,9,0)*((SUM(AL26,AM26,AN26,AP26)-(SUM(AO26,AQ26))))</f>
        <v>36400</v>
      </c>
      <c r="AS26" s="12"/>
    </row>
    <row r="27" spans="1:45" x14ac:dyDescent="0.25">
      <c r="A27" s="12"/>
      <c r="B27" s="26" t="str">
        <f>'Personel Listesi'!B21</f>
        <v>Bekir  Çolak</v>
      </c>
      <c r="C27" s="26"/>
      <c r="D27" s="26"/>
      <c r="E27" s="26" t="str">
        <f>'Personel Listesi'!E21</f>
        <v>Üretim</v>
      </c>
      <c r="F27" s="26"/>
      <c r="G27" s="11" t="s">
        <v>87</v>
      </c>
      <c r="H27" s="11" t="s">
        <v>87</v>
      </c>
      <c r="I27" s="11" t="s">
        <v>91</v>
      </c>
      <c r="J27" s="11" t="s">
        <v>87</v>
      </c>
      <c r="K27" s="11" t="s">
        <v>87</v>
      </c>
      <c r="L27" s="11"/>
      <c r="M27" s="11" t="s">
        <v>87</v>
      </c>
      <c r="N27" s="11" t="s">
        <v>87</v>
      </c>
      <c r="O27" s="11" t="s">
        <v>87</v>
      </c>
      <c r="P27" s="11" t="s">
        <v>87</v>
      </c>
      <c r="Q27" s="11" t="s">
        <v>87</v>
      </c>
      <c r="R27" s="11" t="s">
        <v>87</v>
      </c>
      <c r="S27" s="11"/>
      <c r="T27" s="11" t="s">
        <v>87</v>
      </c>
      <c r="U27" s="11" t="s">
        <v>90</v>
      </c>
      <c r="V27" s="11" t="s">
        <v>90</v>
      </c>
      <c r="W27" s="11" t="s">
        <v>87</v>
      </c>
      <c r="X27" s="11" t="s">
        <v>87</v>
      </c>
      <c r="Y27" s="11" t="s">
        <v>87</v>
      </c>
      <c r="Z27" s="11"/>
      <c r="AA27" s="11" t="s">
        <v>87</v>
      </c>
      <c r="AB27" s="11" t="s">
        <v>87</v>
      </c>
      <c r="AC27" s="11" t="s">
        <v>87</v>
      </c>
      <c r="AD27" s="11" t="s">
        <v>87</v>
      </c>
      <c r="AE27" s="11" t="s">
        <v>87</v>
      </c>
      <c r="AF27" s="11" t="s">
        <v>87</v>
      </c>
      <c r="AG27" s="11"/>
      <c r="AH27" s="11" t="s">
        <v>87</v>
      </c>
      <c r="AI27" s="11" t="s">
        <v>87</v>
      </c>
      <c r="AJ27" s="11" t="s">
        <v>89</v>
      </c>
      <c r="AK27" s="11"/>
      <c r="AL27" s="23">
        <f t="shared" si="3"/>
        <v>4</v>
      </c>
      <c r="AM27" s="23">
        <f t="shared" si="4"/>
        <v>22</v>
      </c>
      <c r="AN27" s="23">
        <f t="shared" si="5"/>
        <v>0</v>
      </c>
      <c r="AO27" s="23">
        <f t="shared" si="6"/>
        <v>1</v>
      </c>
      <c r="AP27" s="23">
        <f t="shared" si="7"/>
        <v>2</v>
      </c>
      <c r="AQ27" s="23">
        <f t="shared" si="8"/>
        <v>1</v>
      </c>
      <c r="AR27" s="25">
        <f>VLOOKUP(B27,'Personel Listesi'!B21:J41,9,0)*((SUM(AL27,AM27,AN27,AP27)-(SUM(AO27,AQ27))))</f>
        <v>25480</v>
      </c>
      <c r="AS27" s="12"/>
    </row>
    <row r="28" spans="1:45" x14ac:dyDescent="0.25">
      <c r="A28" s="12"/>
      <c r="B28" s="26" t="str">
        <f>'Personel Listesi'!B22</f>
        <v>Emine  Karahan</v>
      </c>
      <c r="C28" s="26"/>
      <c r="D28" s="26"/>
      <c r="E28" s="26" t="str">
        <f>'Personel Listesi'!E22</f>
        <v>Üretim</v>
      </c>
      <c r="F28" s="26"/>
      <c r="G28" s="11" t="s">
        <v>87</v>
      </c>
      <c r="H28" s="11" t="s">
        <v>87</v>
      </c>
      <c r="I28" s="11" t="s">
        <v>87</v>
      </c>
      <c r="J28" s="11" t="s">
        <v>87</v>
      </c>
      <c r="K28" s="11" t="s">
        <v>87</v>
      </c>
      <c r="L28" s="11"/>
      <c r="M28" s="11" t="s">
        <v>87</v>
      </c>
      <c r="N28" s="11" t="s">
        <v>87</v>
      </c>
      <c r="O28" s="11" t="s">
        <v>91</v>
      </c>
      <c r="P28" s="11" t="s">
        <v>87</v>
      </c>
      <c r="Q28" s="11" t="s">
        <v>87</v>
      </c>
      <c r="R28" s="11" t="s">
        <v>87</v>
      </c>
      <c r="S28" s="11"/>
      <c r="T28" s="11" t="s">
        <v>87</v>
      </c>
      <c r="U28" s="11" t="s">
        <v>90</v>
      </c>
      <c r="V28" s="11" t="s">
        <v>90</v>
      </c>
      <c r="W28" s="11" t="s">
        <v>87</v>
      </c>
      <c r="X28" s="11" t="s">
        <v>87</v>
      </c>
      <c r="Y28" s="11" t="s">
        <v>87</v>
      </c>
      <c r="Z28" s="11"/>
      <c r="AA28" s="11" t="s">
        <v>87</v>
      </c>
      <c r="AB28" s="11" t="s">
        <v>87</v>
      </c>
      <c r="AC28" s="11" t="s">
        <v>87</v>
      </c>
      <c r="AD28" s="11" t="s">
        <v>87</v>
      </c>
      <c r="AE28" s="11" t="s">
        <v>87</v>
      </c>
      <c r="AF28" s="11" t="s">
        <v>87</v>
      </c>
      <c r="AG28" s="11"/>
      <c r="AH28" s="11" t="s">
        <v>87</v>
      </c>
      <c r="AI28" s="11" t="s">
        <v>87</v>
      </c>
      <c r="AJ28" s="11" t="s">
        <v>87</v>
      </c>
      <c r="AK28" s="11"/>
      <c r="AL28" s="23">
        <f t="shared" si="3"/>
        <v>4</v>
      </c>
      <c r="AM28" s="23">
        <f t="shared" si="4"/>
        <v>23</v>
      </c>
      <c r="AN28" s="23">
        <f t="shared" si="5"/>
        <v>0</v>
      </c>
      <c r="AO28" s="23">
        <f t="shared" si="6"/>
        <v>0</v>
      </c>
      <c r="AP28" s="23">
        <f t="shared" si="7"/>
        <v>2</v>
      </c>
      <c r="AQ28" s="23">
        <f t="shared" si="8"/>
        <v>1</v>
      </c>
      <c r="AR28" s="25">
        <f>VLOOKUP(B28,'Personel Listesi'!B22:J42,9,0)*((SUM(AL28,AM28,AN28,AP28)-(SUM(AO28,AQ28))))</f>
        <v>29400</v>
      </c>
      <c r="AS28" s="12"/>
    </row>
    <row r="29" spans="1:4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24"/>
      <c r="AS29" s="12"/>
    </row>
    <row r="30" spans="1:4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24"/>
      <c r="AS30" s="12"/>
    </row>
    <row r="31" spans="1:4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24"/>
      <c r="AS31" s="12"/>
    </row>
    <row r="32" spans="1:4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24"/>
      <c r="AS32" s="12"/>
    </row>
    <row r="33" spans="1:4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24"/>
      <c r="AS33" s="12"/>
    </row>
    <row r="34" spans="1:4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24"/>
      <c r="AS34" s="12"/>
    </row>
    <row r="35" spans="1:45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24"/>
      <c r="AS35" s="12"/>
    </row>
    <row r="36" spans="1:45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24"/>
      <c r="AS36" s="12"/>
    </row>
    <row r="37" spans="1:45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24"/>
      <c r="AS37" s="12"/>
    </row>
    <row r="38" spans="1:45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24"/>
      <c r="AS38" s="12"/>
    </row>
    <row r="39" spans="1:45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24"/>
      <c r="AS39" s="12"/>
    </row>
  </sheetData>
  <mergeCells count="89">
    <mergeCell ref="G5:G7"/>
    <mergeCell ref="H5:H7"/>
    <mergeCell ref="I5:I7"/>
    <mergeCell ref="J5:J7"/>
    <mergeCell ref="B9:D9"/>
    <mergeCell ref="AC5:AC7"/>
    <mergeCell ref="AD5:AD7"/>
    <mergeCell ref="AE5:AE7"/>
    <mergeCell ref="AF5:AF7"/>
    <mergeCell ref="W5:W7"/>
    <mergeCell ref="X5:X7"/>
    <mergeCell ref="Y5:Y7"/>
    <mergeCell ref="Z5:Z7"/>
    <mergeCell ref="AA5:AA7"/>
    <mergeCell ref="AB5:AB7"/>
    <mergeCell ref="Q5:Q7"/>
    <mergeCell ref="R5:R7"/>
    <mergeCell ref="S5:S7"/>
    <mergeCell ref="T5:T7"/>
    <mergeCell ref="U5:U7"/>
    <mergeCell ref="AI5:AI7"/>
    <mergeCell ref="AJ5:AJ7"/>
    <mergeCell ref="AK5:AK7"/>
    <mergeCell ref="B8:D8"/>
    <mergeCell ref="E8:F8"/>
    <mergeCell ref="AG5:AG7"/>
    <mergeCell ref="AH5:AH7"/>
    <mergeCell ref="V5:V7"/>
    <mergeCell ref="K5:K7"/>
    <mergeCell ref="L5:L7"/>
    <mergeCell ref="M5:M7"/>
    <mergeCell ref="N5:N7"/>
    <mergeCell ref="O5:O7"/>
    <mergeCell ref="P5:P7"/>
    <mergeCell ref="B5:D7"/>
    <mergeCell ref="E5:F7"/>
    <mergeCell ref="E9:F9"/>
    <mergeCell ref="E10:F10"/>
    <mergeCell ref="E11:F11"/>
    <mergeCell ref="E12:F12"/>
    <mergeCell ref="E13:F13"/>
    <mergeCell ref="B10:D10"/>
    <mergeCell ref="B11:D11"/>
    <mergeCell ref="B12:D12"/>
    <mergeCell ref="B13:D13"/>
    <mergeCell ref="B14:D14"/>
    <mergeCell ref="B20:D20"/>
    <mergeCell ref="AQ5:AQ7"/>
    <mergeCell ref="AR5:AR7"/>
    <mergeCell ref="B1:C1"/>
    <mergeCell ref="B2:C2"/>
    <mergeCell ref="G1:I1"/>
    <mergeCell ref="G2:I2"/>
    <mergeCell ref="N1:P1"/>
    <mergeCell ref="N2:P2"/>
    <mergeCell ref="U1:W1"/>
    <mergeCell ref="E14:F14"/>
    <mergeCell ref="AL5:AL7"/>
    <mergeCell ref="AM5:AM7"/>
    <mergeCell ref="AN5:AN7"/>
    <mergeCell ref="AO5:AO7"/>
    <mergeCell ref="AP5:AP7"/>
    <mergeCell ref="B15:D15"/>
    <mergeCell ref="B16:D16"/>
    <mergeCell ref="B17:D17"/>
    <mergeCell ref="B18:D18"/>
    <mergeCell ref="B19:D19"/>
    <mergeCell ref="E15:F15"/>
    <mergeCell ref="E16:F16"/>
    <mergeCell ref="E17:F17"/>
    <mergeCell ref="E18:F18"/>
    <mergeCell ref="E19:F19"/>
    <mergeCell ref="E25:F25"/>
    <mergeCell ref="B21:D21"/>
    <mergeCell ref="B22:D22"/>
    <mergeCell ref="B23:D23"/>
    <mergeCell ref="B24:D24"/>
    <mergeCell ref="B25:D25"/>
    <mergeCell ref="E20:F20"/>
    <mergeCell ref="E21:F21"/>
    <mergeCell ref="E22:F22"/>
    <mergeCell ref="E23:F23"/>
    <mergeCell ref="E24:F24"/>
    <mergeCell ref="B26:D26"/>
    <mergeCell ref="E26:F26"/>
    <mergeCell ref="B27:D27"/>
    <mergeCell ref="E27:F27"/>
    <mergeCell ref="B28:D28"/>
    <mergeCell ref="E28:F28"/>
  </mergeCells>
  <conditionalFormatting sqref="G5:AK28">
    <cfRule type="expression" dxfId="1" priority="1">
      <formula>G$3&lt;&gt;MONTH($D$2)</formula>
    </cfRule>
  </conditionalFormatting>
  <conditionalFormatting sqref="G8:AK28">
    <cfRule type="expression" dxfId="0" priority="2">
      <formula>G$4=7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2320C8-5532-407C-932B-6ACD85AAEC32}">
          <x14:formula1>
            <xm:f>Veri!$A$2:$A$8</xm:f>
          </x14:formula1>
          <xm:sqref>D1</xm:sqref>
        </x14:dataValidation>
        <x14:dataValidation type="list" allowBlank="1" showInputMessage="1" showErrorMessage="1" xr:uid="{94A62A90-9020-4718-89A2-385006660AA7}">
          <x14:formula1>
            <xm:f>Veri!$B$2:$B$13</xm:f>
          </x14:formula1>
          <xm:sqref>D2:D3</xm:sqref>
        </x14:dataValidation>
        <x14:dataValidation type="list" allowBlank="1" showInputMessage="1" showErrorMessage="1" xr:uid="{4B1EED81-2963-46A8-A774-F78362A64E40}">
          <x14:formula1>
            <xm:f>Veri!$C$2:$C$6</xm:f>
          </x14:formula1>
          <xm:sqref>G8:AK28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3DC4-D85A-4884-888F-B9A0BD08062E}">
  <dimension ref="A1:J22"/>
  <sheetViews>
    <sheetView workbookViewId="0">
      <selection activeCell="L17" sqref="L17"/>
    </sheetView>
  </sheetViews>
  <sheetFormatPr defaultRowHeight="15" x14ac:dyDescent="0.25"/>
  <cols>
    <col min="1" max="1" width="7.7109375" bestFit="1" customWidth="1"/>
    <col min="2" max="2" width="12" bestFit="1" customWidth="1"/>
    <col min="6" max="6" width="20.7109375" bestFit="1" customWidth="1"/>
    <col min="7" max="7" width="10.7109375" customWidth="1"/>
    <col min="10" max="10" width="14" bestFit="1" customWidth="1"/>
  </cols>
  <sheetData>
    <row r="1" spans="1:10" ht="48" thickBot="1" x14ac:dyDescent="0.3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>
        <v>1</v>
      </c>
      <c r="B2" t="str">
        <f>CONCATENATE(C2," ",D2)</f>
        <v>Ahmet  Yavuz</v>
      </c>
      <c r="C2" t="s">
        <v>9</v>
      </c>
      <c r="D2" t="s">
        <v>10</v>
      </c>
      <c r="E2" t="s">
        <v>11</v>
      </c>
      <c r="F2" t="s">
        <v>12</v>
      </c>
      <c r="G2" s="4">
        <v>35829</v>
      </c>
      <c r="H2" t="s">
        <v>13</v>
      </c>
      <c r="I2">
        <v>52</v>
      </c>
      <c r="J2" s="5">
        <v>1200</v>
      </c>
    </row>
    <row r="3" spans="1:10" x14ac:dyDescent="0.25">
      <c r="A3">
        <v>2</v>
      </c>
      <c r="B3" t="str">
        <f t="shared" ref="B3:B22" si="0">CONCATENATE(C3," ",D3)</f>
        <v>Aslı Kara</v>
      </c>
      <c r="C3" t="s">
        <v>14</v>
      </c>
      <c r="D3" t="s">
        <v>15</v>
      </c>
      <c r="E3" t="s">
        <v>16</v>
      </c>
      <c r="F3" t="s">
        <v>17</v>
      </c>
      <c r="G3" s="4">
        <v>36715</v>
      </c>
      <c r="H3" t="s">
        <v>18</v>
      </c>
      <c r="I3">
        <v>49</v>
      </c>
      <c r="J3" s="5">
        <v>1150</v>
      </c>
    </row>
    <row r="4" spans="1:10" x14ac:dyDescent="0.25">
      <c r="A4">
        <v>3</v>
      </c>
      <c r="B4" t="str">
        <f t="shared" si="0"/>
        <v>Akif Karaca</v>
      </c>
      <c r="C4" t="s">
        <v>19</v>
      </c>
      <c r="D4" t="s">
        <v>20</v>
      </c>
      <c r="E4" t="s">
        <v>21</v>
      </c>
      <c r="F4" t="s">
        <v>22</v>
      </c>
      <c r="G4" s="4">
        <v>37876</v>
      </c>
      <c r="H4" t="s">
        <v>13</v>
      </c>
      <c r="I4">
        <v>52</v>
      </c>
      <c r="J4" s="5">
        <v>1800</v>
      </c>
    </row>
    <row r="5" spans="1:10" x14ac:dyDescent="0.25">
      <c r="A5">
        <v>4</v>
      </c>
      <c r="B5" t="str">
        <f t="shared" si="0"/>
        <v>Ayça Karakuzu</v>
      </c>
      <c r="C5" t="s">
        <v>23</v>
      </c>
      <c r="D5" t="s">
        <v>24</v>
      </c>
      <c r="E5" t="s">
        <v>11</v>
      </c>
      <c r="F5" t="s">
        <v>25</v>
      </c>
      <c r="G5" s="4">
        <v>38944</v>
      </c>
      <c r="H5" t="s">
        <v>18</v>
      </c>
      <c r="I5">
        <v>48</v>
      </c>
      <c r="J5" s="5">
        <v>1300</v>
      </c>
    </row>
    <row r="6" spans="1:10" x14ac:dyDescent="0.25">
      <c r="A6">
        <v>5</v>
      </c>
      <c r="B6" t="str">
        <f t="shared" si="0"/>
        <v>Zeynep Yılmaz</v>
      </c>
      <c r="C6" t="s">
        <v>26</v>
      </c>
      <c r="D6" t="s">
        <v>27</v>
      </c>
      <c r="E6" t="s">
        <v>11</v>
      </c>
      <c r="F6" t="s">
        <v>28</v>
      </c>
      <c r="G6" s="4">
        <v>40166</v>
      </c>
      <c r="H6" t="s">
        <v>18</v>
      </c>
      <c r="I6">
        <v>45</v>
      </c>
      <c r="J6" s="5">
        <v>1450</v>
      </c>
    </row>
    <row r="7" spans="1:10" x14ac:dyDescent="0.25">
      <c r="A7">
        <v>6</v>
      </c>
      <c r="B7" t="str">
        <f t="shared" si="0"/>
        <v>Gaye Tansel</v>
      </c>
      <c r="C7" t="s">
        <v>29</v>
      </c>
      <c r="D7" t="s">
        <v>30</v>
      </c>
      <c r="E7" t="s">
        <v>21</v>
      </c>
      <c r="F7" t="s">
        <v>31</v>
      </c>
      <c r="G7" s="4">
        <v>40258</v>
      </c>
      <c r="H7" t="s">
        <v>18</v>
      </c>
      <c r="I7">
        <v>38</v>
      </c>
      <c r="J7" s="5">
        <v>1780</v>
      </c>
    </row>
    <row r="8" spans="1:10" x14ac:dyDescent="0.25">
      <c r="A8">
        <v>7</v>
      </c>
      <c r="B8" t="str">
        <f t="shared" si="0"/>
        <v>Burak Sarkım</v>
      </c>
      <c r="C8" t="s">
        <v>32</v>
      </c>
      <c r="D8" t="s">
        <v>33</v>
      </c>
      <c r="E8" t="s">
        <v>16</v>
      </c>
      <c r="F8" t="s">
        <v>34</v>
      </c>
      <c r="G8" s="4">
        <v>40409</v>
      </c>
      <c r="H8" t="s">
        <v>13</v>
      </c>
      <c r="I8">
        <v>42</v>
      </c>
      <c r="J8" s="5">
        <v>1400</v>
      </c>
    </row>
    <row r="9" spans="1:10" x14ac:dyDescent="0.25">
      <c r="A9">
        <v>8</v>
      </c>
      <c r="B9" t="str">
        <f t="shared" si="0"/>
        <v>Burcu  Yılmaz</v>
      </c>
      <c r="C9" t="s">
        <v>35</v>
      </c>
      <c r="D9" t="s">
        <v>27</v>
      </c>
      <c r="E9" t="s">
        <v>11</v>
      </c>
      <c r="F9" t="s">
        <v>12</v>
      </c>
      <c r="G9" s="4">
        <v>40577</v>
      </c>
      <c r="H9" t="s">
        <v>18</v>
      </c>
      <c r="I9">
        <v>45</v>
      </c>
      <c r="J9" s="5">
        <v>1200</v>
      </c>
    </row>
    <row r="10" spans="1:10" x14ac:dyDescent="0.25">
      <c r="A10">
        <v>9</v>
      </c>
      <c r="B10" t="str">
        <f t="shared" si="0"/>
        <v>Kasım Deniz</v>
      </c>
      <c r="C10" t="s">
        <v>36</v>
      </c>
      <c r="D10" t="s">
        <v>37</v>
      </c>
      <c r="E10" t="s">
        <v>11</v>
      </c>
      <c r="F10" t="s">
        <v>25</v>
      </c>
      <c r="G10" s="4">
        <v>40745</v>
      </c>
      <c r="H10" t="s">
        <v>13</v>
      </c>
      <c r="I10">
        <v>32</v>
      </c>
      <c r="J10" s="5">
        <v>1300</v>
      </c>
    </row>
    <row r="11" spans="1:10" x14ac:dyDescent="0.25">
      <c r="A11">
        <v>10</v>
      </c>
      <c r="B11" t="str">
        <f t="shared" si="0"/>
        <v>Ahmet Altunkaya</v>
      </c>
      <c r="C11" t="s">
        <v>38</v>
      </c>
      <c r="D11" t="s">
        <v>39</v>
      </c>
      <c r="E11" t="s">
        <v>40</v>
      </c>
      <c r="F11" t="s">
        <v>41</v>
      </c>
      <c r="G11" s="4">
        <v>40913</v>
      </c>
      <c r="H11" t="s">
        <v>18</v>
      </c>
      <c r="I11">
        <v>35</v>
      </c>
      <c r="J11" s="5">
        <v>1250</v>
      </c>
    </row>
    <row r="12" spans="1:10" x14ac:dyDescent="0.25">
      <c r="A12">
        <v>11</v>
      </c>
      <c r="B12" t="str">
        <f t="shared" si="0"/>
        <v>Rıza Sönmez</v>
      </c>
      <c r="C12" t="s">
        <v>42</v>
      </c>
      <c r="D12" t="s">
        <v>43</v>
      </c>
      <c r="E12" t="s">
        <v>21</v>
      </c>
      <c r="F12" t="s">
        <v>22</v>
      </c>
      <c r="G12" s="4">
        <v>41081</v>
      </c>
      <c r="H12" t="s">
        <v>13</v>
      </c>
      <c r="I12">
        <v>33</v>
      </c>
      <c r="J12" s="5">
        <v>1300</v>
      </c>
    </row>
    <row r="13" spans="1:10" x14ac:dyDescent="0.25">
      <c r="A13">
        <v>12</v>
      </c>
      <c r="B13" t="str">
        <f t="shared" si="0"/>
        <v>Yaşam  Er</v>
      </c>
      <c r="C13" t="s">
        <v>44</v>
      </c>
      <c r="D13" t="s">
        <v>45</v>
      </c>
      <c r="E13" t="s">
        <v>11</v>
      </c>
      <c r="F13" t="s">
        <v>12</v>
      </c>
      <c r="G13" s="4">
        <v>41249</v>
      </c>
      <c r="H13" t="s">
        <v>18</v>
      </c>
      <c r="I13">
        <v>29</v>
      </c>
      <c r="J13" s="5">
        <v>1800</v>
      </c>
    </row>
    <row r="14" spans="1:10" x14ac:dyDescent="0.25">
      <c r="A14">
        <v>13</v>
      </c>
      <c r="B14" t="str">
        <f t="shared" si="0"/>
        <v>Arif Sağlam</v>
      </c>
      <c r="C14" t="s">
        <v>46</v>
      </c>
      <c r="D14" t="s">
        <v>47</v>
      </c>
      <c r="E14" t="s">
        <v>48</v>
      </c>
      <c r="F14" t="s">
        <v>49</v>
      </c>
      <c r="G14" s="4">
        <v>41417</v>
      </c>
      <c r="H14" t="s">
        <v>13</v>
      </c>
      <c r="I14">
        <v>31</v>
      </c>
      <c r="J14" s="5">
        <v>1200</v>
      </c>
    </row>
    <row r="15" spans="1:10" x14ac:dyDescent="0.25">
      <c r="A15">
        <v>14</v>
      </c>
      <c r="B15" t="str">
        <f t="shared" si="0"/>
        <v>İsmail  Tekin</v>
      </c>
      <c r="C15" t="s">
        <v>50</v>
      </c>
      <c r="D15" t="s">
        <v>51</v>
      </c>
      <c r="E15" t="s">
        <v>11</v>
      </c>
      <c r="F15" t="s">
        <v>12</v>
      </c>
      <c r="G15" s="4">
        <v>41585</v>
      </c>
      <c r="H15" t="s">
        <v>13</v>
      </c>
      <c r="I15">
        <v>38</v>
      </c>
      <c r="J15" s="5">
        <v>1150</v>
      </c>
    </row>
    <row r="16" spans="1:10" x14ac:dyDescent="0.25">
      <c r="A16">
        <v>15</v>
      </c>
      <c r="B16" t="str">
        <f t="shared" si="0"/>
        <v>Sibel Karadağ</v>
      </c>
      <c r="C16" t="s">
        <v>52</v>
      </c>
      <c r="D16" t="s">
        <v>53</v>
      </c>
      <c r="E16" t="s">
        <v>11</v>
      </c>
      <c r="F16" t="s">
        <v>12</v>
      </c>
      <c r="G16" s="4">
        <v>41753</v>
      </c>
      <c r="H16" t="s">
        <v>18</v>
      </c>
      <c r="I16">
        <v>27</v>
      </c>
      <c r="J16" s="5">
        <v>1200</v>
      </c>
    </row>
    <row r="17" spans="1:10" x14ac:dyDescent="0.25">
      <c r="A17">
        <v>16</v>
      </c>
      <c r="B17" t="str">
        <f t="shared" si="0"/>
        <v>Gülce Kalecikli</v>
      </c>
      <c r="C17" t="s">
        <v>54</v>
      </c>
      <c r="D17" t="s">
        <v>55</v>
      </c>
      <c r="E17" t="s">
        <v>16</v>
      </c>
      <c r="F17" t="s">
        <v>56</v>
      </c>
      <c r="G17" s="4">
        <v>41921</v>
      </c>
      <c r="H17" t="s">
        <v>18</v>
      </c>
      <c r="I17">
        <v>36</v>
      </c>
      <c r="J17" s="5">
        <v>1300</v>
      </c>
    </row>
    <row r="18" spans="1:10" x14ac:dyDescent="0.25">
      <c r="A18">
        <v>17</v>
      </c>
      <c r="B18" t="str">
        <f t="shared" si="0"/>
        <v>Emre Sel</v>
      </c>
      <c r="C18" t="s">
        <v>57</v>
      </c>
      <c r="D18" t="s">
        <v>58</v>
      </c>
      <c r="E18" t="s">
        <v>21</v>
      </c>
      <c r="F18" t="s">
        <v>59</v>
      </c>
      <c r="G18" s="4">
        <v>42089</v>
      </c>
      <c r="H18" t="s">
        <v>13</v>
      </c>
      <c r="I18">
        <v>28</v>
      </c>
      <c r="J18" s="5">
        <v>1490</v>
      </c>
    </row>
    <row r="19" spans="1:10" x14ac:dyDescent="0.25">
      <c r="A19">
        <v>18</v>
      </c>
      <c r="B19" t="str">
        <f t="shared" si="0"/>
        <v>Emre  Ağmil</v>
      </c>
      <c r="C19" t="s">
        <v>60</v>
      </c>
      <c r="D19" t="s">
        <v>61</v>
      </c>
      <c r="E19" t="s">
        <v>11</v>
      </c>
      <c r="F19" t="s">
        <v>12</v>
      </c>
      <c r="G19" s="4">
        <v>42257</v>
      </c>
      <c r="H19" t="s">
        <v>13</v>
      </c>
      <c r="I19">
        <v>34</v>
      </c>
      <c r="J19" s="5">
        <v>1500</v>
      </c>
    </row>
    <row r="20" spans="1:10" x14ac:dyDescent="0.25">
      <c r="A20">
        <v>19</v>
      </c>
      <c r="B20" t="str">
        <f t="shared" si="0"/>
        <v>Betül  Alpaslan</v>
      </c>
      <c r="C20" t="s">
        <v>62</v>
      </c>
      <c r="D20" t="s">
        <v>63</v>
      </c>
      <c r="E20" t="s">
        <v>11</v>
      </c>
      <c r="F20" t="s">
        <v>12</v>
      </c>
      <c r="G20" s="4">
        <v>42425</v>
      </c>
      <c r="H20" t="s">
        <v>18</v>
      </c>
      <c r="I20">
        <v>52</v>
      </c>
      <c r="J20" s="5">
        <v>1300</v>
      </c>
    </row>
    <row r="21" spans="1:10" x14ac:dyDescent="0.25">
      <c r="A21">
        <v>20</v>
      </c>
      <c r="B21" t="str">
        <f t="shared" si="0"/>
        <v>Bekir  Çolak</v>
      </c>
      <c r="C21" t="s">
        <v>64</v>
      </c>
      <c r="D21" t="s">
        <v>65</v>
      </c>
      <c r="E21" t="s">
        <v>11</v>
      </c>
      <c r="F21" t="s">
        <v>25</v>
      </c>
      <c r="G21" s="4">
        <v>42593</v>
      </c>
      <c r="H21" t="s">
        <v>13</v>
      </c>
      <c r="I21">
        <v>28</v>
      </c>
      <c r="J21" s="5">
        <v>980</v>
      </c>
    </row>
    <row r="22" spans="1:10" x14ac:dyDescent="0.25">
      <c r="A22">
        <v>21</v>
      </c>
      <c r="B22" t="str">
        <f t="shared" si="0"/>
        <v>Emine  Karahan</v>
      </c>
      <c r="C22" t="s">
        <v>66</v>
      </c>
      <c r="D22" t="s">
        <v>67</v>
      </c>
      <c r="E22" t="s">
        <v>11</v>
      </c>
      <c r="F22" t="s">
        <v>68</v>
      </c>
      <c r="G22" s="4">
        <v>42761</v>
      </c>
      <c r="H22" t="s">
        <v>18</v>
      </c>
      <c r="I22">
        <v>27</v>
      </c>
      <c r="J22" s="5">
        <v>1050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B8BA-EFAB-42A4-B284-A90C9869386E}">
  <dimension ref="A1:C13"/>
  <sheetViews>
    <sheetView workbookViewId="0">
      <selection activeCell="G25" sqref="G25"/>
    </sheetView>
  </sheetViews>
  <sheetFormatPr defaultRowHeight="15" x14ac:dyDescent="0.25"/>
  <cols>
    <col min="1" max="1" width="8.85546875" style="9"/>
    <col min="2" max="2" width="24.28515625" style="10" bestFit="1" customWidth="1"/>
  </cols>
  <sheetData>
    <row r="1" spans="1:3" x14ac:dyDescent="0.25">
      <c r="A1" s="6" t="s">
        <v>69</v>
      </c>
      <c r="B1" s="7" t="s">
        <v>70</v>
      </c>
      <c r="C1" s="8" t="s">
        <v>71</v>
      </c>
    </row>
    <row r="2" spans="1:3" x14ac:dyDescent="0.25">
      <c r="A2" s="9">
        <f t="shared" ref="A2:A3" ca="1" si="0">A3-1</f>
        <v>2022</v>
      </c>
      <c r="B2" s="17">
        <f>DATE('Puantaj Programı'!D1,1,1)</f>
        <v>45658</v>
      </c>
      <c r="C2" t="str">
        <f>'Puantaj Programı'!J1</f>
        <v>Ç</v>
      </c>
    </row>
    <row r="3" spans="1:3" x14ac:dyDescent="0.25">
      <c r="A3" s="9">
        <f t="shared" ca="1" si="0"/>
        <v>2023</v>
      </c>
      <c r="B3" s="17">
        <f>EDATE(B2,1)</f>
        <v>45689</v>
      </c>
      <c r="C3" t="str">
        <f>'Puantaj Programı'!J2</f>
        <v>Yİ</v>
      </c>
    </row>
    <row r="4" spans="1:3" x14ac:dyDescent="0.25">
      <c r="A4" s="9">
        <f ca="1">A5-1</f>
        <v>2024</v>
      </c>
      <c r="B4" s="17">
        <f t="shared" ref="B4:B13" si="1">EDATE(B3,1)</f>
        <v>45717</v>
      </c>
      <c r="C4" t="str">
        <f>'Puantaj Programı'!Q1</f>
        <v>R</v>
      </c>
    </row>
    <row r="5" spans="1:3" x14ac:dyDescent="0.25">
      <c r="A5" s="9">
        <f ca="1">YEAR(TODAY())</f>
        <v>2025</v>
      </c>
      <c r="B5" s="17">
        <f t="shared" si="1"/>
        <v>45748</v>
      </c>
      <c r="C5" t="str">
        <f>'Puantaj Programı'!Q2</f>
        <v>RT</v>
      </c>
    </row>
    <row r="6" spans="1:3" x14ac:dyDescent="0.25">
      <c r="A6" s="9">
        <f ca="1">A5+1</f>
        <v>2026</v>
      </c>
      <c r="B6" s="17">
        <f t="shared" si="1"/>
        <v>45778</v>
      </c>
      <c r="C6" t="str">
        <f>'Puantaj Programı'!X1</f>
        <v>Üİ</v>
      </c>
    </row>
    <row r="7" spans="1:3" x14ac:dyDescent="0.25">
      <c r="A7" s="9">
        <f t="shared" ref="A7:A8" ca="1" si="2">A6+1</f>
        <v>2027</v>
      </c>
      <c r="B7" s="17">
        <f t="shared" si="1"/>
        <v>45809</v>
      </c>
    </row>
    <row r="8" spans="1:3" x14ac:dyDescent="0.25">
      <c r="A8" s="9">
        <f t="shared" ca="1" si="2"/>
        <v>2028</v>
      </c>
      <c r="B8" s="17">
        <f t="shared" si="1"/>
        <v>45839</v>
      </c>
    </row>
    <row r="9" spans="1:3" x14ac:dyDescent="0.25">
      <c r="B9" s="17">
        <f t="shared" si="1"/>
        <v>45870</v>
      </c>
    </row>
    <row r="10" spans="1:3" x14ac:dyDescent="0.25">
      <c r="B10" s="17">
        <f t="shared" si="1"/>
        <v>45901</v>
      </c>
    </row>
    <row r="11" spans="1:3" x14ac:dyDescent="0.25">
      <c r="B11" s="17">
        <f t="shared" si="1"/>
        <v>45931</v>
      </c>
    </row>
    <row r="12" spans="1:3" x14ac:dyDescent="0.25">
      <c r="B12" s="17">
        <f>EDATE(B11,1)</f>
        <v>45962</v>
      </c>
    </row>
    <row r="13" spans="1:3" x14ac:dyDescent="0.25">
      <c r="B13" s="17">
        <f t="shared" si="1"/>
        <v>45992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Puantaj Programı</vt:lpstr>
      <vt:lpstr>Personel Listesi</vt:lpstr>
      <vt:lpstr>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2021-05-09T11:09:25Z</dcterms:created>
  <dcterms:modified xsi:type="dcterms:W3CDTF">2025-02-12T22:32:10Z</dcterms:modified>
</cp:coreProperties>
</file>