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520" windowHeight="15600" tabRatio="500"/>
  </bookViews>
  <sheets>
    <sheet name="123 (2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AD5" i="1"/>
  <c r="AV5" i="1"/>
  <c r="AW5" i="1"/>
  <c r="E6" i="1"/>
  <c r="F6" i="1"/>
  <c r="AD6" i="1"/>
  <c r="AV6" i="1"/>
  <c r="AW6" i="1"/>
  <c r="E7" i="1"/>
  <c r="F7" i="1"/>
  <c r="AD7" i="1"/>
  <c r="AV7" i="1"/>
  <c r="AW7" i="1"/>
  <c r="E8" i="1"/>
  <c r="F8" i="1"/>
  <c r="AD8" i="1"/>
  <c r="AV8" i="1"/>
  <c r="AW8" i="1"/>
  <c r="E9" i="1"/>
  <c r="F9" i="1"/>
  <c r="AD9" i="1"/>
  <c r="AV9" i="1"/>
  <c r="AW9" i="1"/>
  <c r="E10" i="1"/>
  <c r="F10" i="1"/>
  <c r="AD10" i="1"/>
  <c r="AV10" i="1"/>
  <c r="AW10" i="1"/>
  <c r="E11" i="1"/>
  <c r="F11" i="1"/>
  <c r="AD11" i="1"/>
  <c r="AV11" i="1"/>
  <c r="AW11" i="1"/>
  <c r="E12" i="1"/>
  <c r="AD12" i="1"/>
  <c r="AV12" i="1"/>
  <c r="E13" i="1"/>
  <c r="AD13" i="1"/>
  <c r="AV13" i="1"/>
  <c r="E14" i="1"/>
  <c r="AD14" i="1"/>
  <c r="AV14" i="1"/>
  <c r="E15" i="1"/>
  <c r="AD15" i="1"/>
  <c r="AV15" i="1"/>
  <c r="E16" i="1"/>
  <c r="AD16" i="1"/>
  <c r="AV16" i="1"/>
  <c r="E17" i="1"/>
  <c r="AD17" i="1"/>
  <c r="AV17" i="1"/>
  <c r="E18" i="1"/>
  <c r="AD18" i="1"/>
  <c r="AV18" i="1"/>
  <c r="E19" i="1"/>
  <c r="AD19" i="1"/>
  <c r="AV19" i="1"/>
  <c r="E20" i="1"/>
  <c r="AD20" i="1"/>
  <c r="AV20" i="1"/>
  <c r="E21" i="1"/>
  <c r="AD21" i="1"/>
  <c r="AV21" i="1"/>
  <c r="E22" i="1"/>
  <c r="AD22" i="1"/>
  <c r="AV22" i="1"/>
  <c r="E23" i="1"/>
  <c r="AD23" i="1"/>
  <c r="AV23" i="1"/>
  <c r="E24" i="1"/>
  <c r="AD24" i="1"/>
  <c r="AV24" i="1"/>
  <c r="E25" i="1"/>
  <c r="AD25" i="1"/>
  <c r="AV25" i="1"/>
  <c r="E26" i="1"/>
  <c r="AD26" i="1"/>
  <c r="AV26" i="1"/>
  <c r="E27" i="1"/>
  <c r="AD27" i="1"/>
  <c r="AV27" i="1"/>
  <c r="E28" i="1"/>
  <c r="AD28" i="1"/>
  <c r="AV28" i="1"/>
  <c r="E29" i="1"/>
  <c r="AD29" i="1"/>
  <c r="AV29" i="1"/>
  <c r="E30" i="1"/>
  <c r="AD30" i="1"/>
  <c r="AV30" i="1"/>
  <c r="E31" i="1"/>
  <c r="AD31" i="1"/>
  <c r="AV31" i="1"/>
  <c r="E32" i="1"/>
  <c r="AD32" i="1"/>
  <c r="AV32" i="1"/>
  <c r="E33" i="1"/>
  <c r="AD33" i="1"/>
  <c r="AV33" i="1"/>
  <c r="E34" i="1"/>
  <c r="AD34" i="1"/>
  <c r="AV34" i="1"/>
  <c r="E35" i="1"/>
  <c r="AD35" i="1"/>
  <c r="AV35" i="1"/>
  <c r="E36" i="1"/>
  <c r="AD36" i="1"/>
  <c r="AV36" i="1"/>
  <c r="E37" i="1"/>
  <c r="AD37" i="1"/>
  <c r="AV37" i="1"/>
  <c r="E38" i="1"/>
  <c r="AD38" i="1"/>
  <c r="AV38" i="1"/>
  <c r="E39" i="1"/>
  <c r="AD39" i="1"/>
  <c r="AV39" i="1"/>
  <c r="E40" i="1"/>
  <c r="AD40" i="1"/>
  <c r="AV40" i="1"/>
  <c r="E41" i="1"/>
  <c r="AD41" i="1"/>
  <c r="AV41" i="1"/>
  <c r="E42" i="1"/>
  <c r="AD42" i="1"/>
  <c r="AV42" i="1"/>
  <c r="E43" i="1"/>
  <c r="AD43" i="1"/>
  <c r="AV43" i="1"/>
  <c r="AW43" i="1"/>
  <c r="E44" i="1"/>
  <c r="AD44" i="1"/>
  <c r="AV44" i="1"/>
  <c r="AW44" i="1"/>
  <c r="E45" i="1"/>
  <c r="AD45" i="1"/>
  <c r="AV45" i="1"/>
  <c r="AW45" i="1"/>
  <c r="E46" i="1"/>
  <c r="AD46" i="1"/>
  <c r="AV46" i="1"/>
  <c r="AW46" i="1"/>
  <c r="E47" i="1"/>
  <c r="AD47" i="1"/>
  <c r="AV47" i="1"/>
  <c r="AW47" i="1"/>
  <c r="E48" i="1"/>
  <c r="AD48" i="1"/>
  <c r="AV48" i="1"/>
  <c r="AW48" i="1"/>
  <c r="E49" i="1"/>
  <c r="AD49" i="1"/>
  <c r="AV49" i="1"/>
  <c r="AW49" i="1"/>
  <c r="E50" i="1"/>
  <c r="AD50" i="1"/>
  <c r="AV50" i="1"/>
  <c r="AW50" i="1"/>
  <c r="E51" i="1"/>
  <c r="AD51" i="1"/>
  <c r="AV51" i="1"/>
  <c r="AW51" i="1"/>
  <c r="E52" i="1"/>
  <c r="AD52" i="1"/>
  <c r="AV52" i="1"/>
  <c r="AW52" i="1"/>
  <c r="E53" i="1"/>
  <c r="AD53" i="1"/>
  <c r="AV53" i="1"/>
  <c r="AW53" i="1"/>
  <c r="E54" i="1"/>
  <c r="AD54" i="1"/>
  <c r="AV54" i="1"/>
  <c r="AW54" i="1"/>
  <c r="E55" i="1"/>
  <c r="AD55" i="1"/>
  <c r="AV55" i="1"/>
  <c r="AW55" i="1"/>
  <c r="E56" i="1"/>
  <c r="AD56" i="1"/>
  <c r="AV56" i="1"/>
  <c r="AW56" i="1"/>
  <c r="E57" i="1"/>
  <c r="AD57" i="1"/>
  <c r="AV57" i="1"/>
  <c r="AW57" i="1"/>
  <c r="E58" i="1"/>
  <c r="AD58" i="1"/>
  <c r="AV58" i="1"/>
  <c r="AW58" i="1"/>
  <c r="E59" i="1"/>
  <c r="AD59" i="1"/>
  <c r="AV59" i="1"/>
  <c r="AW59" i="1"/>
  <c r="E60" i="1"/>
  <c r="AD60" i="1"/>
  <c r="AV60" i="1"/>
  <c r="AW60" i="1"/>
  <c r="E61" i="1"/>
  <c r="AD61" i="1"/>
  <c r="AV61" i="1"/>
  <c r="AW61" i="1"/>
  <c r="E62" i="1"/>
  <c r="F62" i="1"/>
  <c r="AD62" i="1"/>
  <c r="AV62" i="1"/>
  <c r="AW62" i="1"/>
  <c r="E63" i="1"/>
  <c r="F63" i="1"/>
  <c r="AD63" i="1"/>
  <c r="AV63" i="1"/>
  <c r="AW63" i="1"/>
  <c r="E64" i="1"/>
  <c r="F64" i="1"/>
  <c r="AD64" i="1"/>
  <c r="AV64" i="1"/>
  <c r="AW64" i="1"/>
  <c r="E65" i="1"/>
  <c r="F65" i="1"/>
  <c r="AD65" i="1"/>
  <c r="AV65" i="1"/>
  <c r="AW65" i="1"/>
  <c r="E66" i="1"/>
  <c r="F66" i="1"/>
  <c r="AD66" i="1"/>
  <c r="AV66" i="1"/>
  <c r="AW66" i="1"/>
  <c r="E67" i="1"/>
  <c r="F67" i="1"/>
  <c r="AD67" i="1"/>
  <c r="AV67" i="1"/>
  <c r="AW67" i="1"/>
  <c r="E68" i="1"/>
  <c r="F68" i="1"/>
  <c r="AD68" i="1"/>
  <c r="AV68" i="1"/>
  <c r="AW68" i="1"/>
  <c r="E69" i="1"/>
  <c r="F69" i="1"/>
  <c r="AD69" i="1"/>
  <c r="AV69" i="1"/>
  <c r="AW69" i="1"/>
  <c r="E70" i="1"/>
  <c r="F70" i="1"/>
  <c r="AD70" i="1"/>
  <c r="AV70" i="1"/>
  <c r="AW70" i="1"/>
  <c r="E71" i="1"/>
  <c r="F71" i="1"/>
  <c r="AD71" i="1"/>
  <c r="AV71" i="1"/>
  <c r="AW71" i="1"/>
  <c r="E72" i="1"/>
  <c r="F72" i="1"/>
  <c r="AD72" i="1"/>
  <c r="AV72" i="1"/>
  <c r="AW72" i="1"/>
  <c r="E73" i="1"/>
  <c r="F73" i="1"/>
  <c r="AD73" i="1"/>
  <c r="AV73" i="1"/>
  <c r="AW73" i="1"/>
  <c r="E74" i="1"/>
  <c r="F74" i="1"/>
  <c r="AD74" i="1"/>
  <c r="AV74" i="1"/>
  <c r="AW74" i="1"/>
  <c r="D75" i="1"/>
  <c r="E75" i="1"/>
  <c r="F75" i="1"/>
  <c r="L75" i="1"/>
  <c r="AD75" i="1"/>
  <c r="AV75" i="1"/>
  <c r="AW75" i="1"/>
  <c r="D76" i="1"/>
  <c r="E76" i="1"/>
  <c r="F76" i="1"/>
  <c r="L76" i="1"/>
  <c r="AD76" i="1"/>
  <c r="AV76" i="1"/>
  <c r="AW76" i="1"/>
  <c r="D77" i="1"/>
  <c r="E77" i="1"/>
  <c r="F77" i="1"/>
  <c r="L77" i="1"/>
  <c r="AD77" i="1"/>
  <c r="AV77" i="1"/>
  <c r="AW77" i="1"/>
  <c r="D78" i="1"/>
  <c r="E78" i="1"/>
  <c r="F78" i="1"/>
  <c r="L78" i="1"/>
  <c r="AD78" i="1"/>
  <c r="AV78" i="1"/>
  <c r="AW78" i="1"/>
  <c r="D79" i="1"/>
  <c r="E79" i="1"/>
  <c r="F79" i="1"/>
  <c r="L79" i="1"/>
  <c r="AD79" i="1"/>
  <c r="AV79" i="1"/>
  <c r="AW79" i="1"/>
  <c r="D80" i="1"/>
  <c r="E80" i="1"/>
  <c r="F80" i="1"/>
  <c r="L80" i="1"/>
  <c r="AD80" i="1"/>
  <c r="AV80" i="1"/>
  <c r="AW80" i="1"/>
  <c r="E81" i="1"/>
  <c r="F81" i="1"/>
  <c r="AD81" i="1"/>
  <c r="AV81" i="1"/>
  <c r="AW81" i="1"/>
  <c r="E82" i="1"/>
  <c r="F82" i="1"/>
  <c r="AD82" i="1"/>
  <c r="AV82" i="1"/>
  <c r="AW82" i="1"/>
  <c r="E83" i="1"/>
  <c r="F83" i="1"/>
  <c r="AD83" i="1"/>
  <c r="AV83" i="1"/>
  <c r="AW83" i="1"/>
  <c r="E84" i="1"/>
  <c r="F84" i="1"/>
  <c r="AD84" i="1"/>
  <c r="AV84" i="1"/>
  <c r="AW84" i="1"/>
  <c r="E85" i="1"/>
  <c r="F85" i="1"/>
  <c r="AD85" i="1"/>
  <c r="AV85" i="1"/>
  <c r="AW85" i="1"/>
  <c r="E86" i="1"/>
  <c r="F86" i="1"/>
  <c r="AD86" i="1"/>
  <c r="AV86" i="1"/>
  <c r="AW86" i="1"/>
  <c r="E87" i="1"/>
  <c r="F87" i="1"/>
  <c r="AD87" i="1"/>
  <c r="AV87" i="1"/>
  <c r="AW87" i="1"/>
  <c r="E88" i="1"/>
  <c r="F88" i="1"/>
  <c r="AD88" i="1"/>
  <c r="AV88" i="1"/>
  <c r="AW88" i="1"/>
  <c r="E89" i="1"/>
  <c r="F89" i="1"/>
  <c r="AD89" i="1"/>
  <c r="AV89" i="1"/>
  <c r="AW89" i="1"/>
  <c r="E90" i="1"/>
  <c r="F90" i="1"/>
  <c r="AD90" i="1"/>
  <c r="AV90" i="1"/>
  <c r="AW90" i="1"/>
  <c r="E91" i="1"/>
  <c r="F91" i="1"/>
  <c r="AD91" i="1"/>
  <c r="AV91" i="1"/>
  <c r="AW91" i="1"/>
  <c r="E92" i="1"/>
  <c r="F92" i="1"/>
  <c r="AD92" i="1"/>
  <c r="AV92" i="1"/>
  <c r="AW92" i="1"/>
  <c r="E93" i="1"/>
  <c r="AD93" i="1"/>
  <c r="AV93" i="1"/>
  <c r="AW93" i="1"/>
  <c r="E94" i="1"/>
  <c r="AD94" i="1"/>
  <c r="AV94" i="1"/>
  <c r="AW94" i="1"/>
  <c r="E95" i="1"/>
  <c r="AD95" i="1"/>
  <c r="AV95" i="1"/>
  <c r="AW95" i="1"/>
  <c r="E96" i="1"/>
  <c r="AD96" i="1"/>
  <c r="AV96" i="1"/>
  <c r="AW96" i="1"/>
  <c r="E97" i="1"/>
  <c r="AD97" i="1"/>
  <c r="AV97" i="1"/>
  <c r="AW97" i="1"/>
  <c r="E98" i="1"/>
  <c r="AD98" i="1"/>
  <c r="AV98" i="1"/>
  <c r="AW98" i="1"/>
  <c r="E99" i="1"/>
  <c r="AD99" i="1"/>
  <c r="AV99" i="1"/>
  <c r="AW99" i="1"/>
  <c r="E100" i="1"/>
  <c r="AD100" i="1"/>
  <c r="AV100" i="1"/>
  <c r="AW100" i="1"/>
  <c r="E101" i="1"/>
  <c r="AD101" i="1"/>
  <c r="AV101" i="1"/>
  <c r="AW101" i="1"/>
  <c r="E102" i="1"/>
  <c r="AD102" i="1"/>
  <c r="AV102" i="1"/>
  <c r="AW102" i="1"/>
  <c r="E103" i="1"/>
  <c r="AD103" i="1"/>
  <c r="AV103" i="1"/>
  <c r="AW103" i="1"/>
  <c r="E104" i="1"/>
  <c r="AD104" i="1"/>
  <c r="AV104" i="1"/>
  <c r="AW104" i="1"/>
  <c r="E105" i="1"/>
  <c r="AD105" i="1"/>
  <c r="AV105" i="1"/>
  <c r="AW105" i="1"/>
  <c r="E106" i="1"/>
  <c r="AD106" i="1"/>
  <c r="AV106" i="1"/>
  <c r="AW106" i="1"/>
  <c r="E107" i="1"/>
  <c r="AD107" i="1"/>
  <c r="AV107" i="1"/>
  <c r="AW107" i="1"/>
  <c r="E108" i="1"/>
  <c r="AD108" i="1"/>
  <c r="AV108" i="1"/>
  <c r="AW108" i="1"/>
  <c r="E109" i="1"/>
  <c r="AD109" i="1"/>
  <c r="AV109" i="1"/>
  <c r="AW109" i="1"/>
  <c r="E110" i="1"/>
  <c r="AD110" i="1"/>
  <c r="AV110" i="1"/>
  <c r="E111" i="1"/>
  <c r="AD111" i="1"/>
  <c r="AV111" i="1"/>
  <c r="E112" i="1"/>
  <c r="AD112" i="1"/>
  <c r="AV112" i="1"/>
  <c r="E113" i="1"/>
  <c r="AD113" i="1"/>
  <c r="AV113" i="1"/>
  <c r="E114" i="1"/>
  <c r="AD114" i="1"/>
  <c r="AV114" i="1"/>
  <c r="E115" i="1"/>
  <c r="AD115" i="1"/>
  <c r="AV115" i="1"/>
  <c r="E116" i="1"/>
  <c r="AD116" i="1"/>
  <c r="AV116" i="1"/>
  <c r="E117" i="1"/>
  <c r="AD117" i="1"/>
  <c r="AV117" i="1"/>
  <c r="E118" i="1"/>
  <c r="AD118" i="1"/>
  <c r="AV118" i="1"/>
  <c r="AW118" i="1"/>
  <c r="E119" i="1"/>
  <c r="AD119" i="1"/>
  <c r="AV119" i="1"/>
  <c r="AW119" i="1"/>
  <c r="E120" i="1"/>
  <c r="AD120" i="1"/>
  <c r="AV120" i="1"/>
  <c r="AW120" i="1"/>
  <c r="E121" i="1"/>
  <c r="AD121" i="1"/>
  <c r="AV121" i="1"/>
  <c r="AW121" i="1"/>
  <c r="E122" i="1"/>
  <c r="AD122" i="1"/>
  <c r="AV122" i="1"/>
  <c r="AW122" i="1"/>
  <c r="E123" i="1"/>
  <c r="AD123" i="1"/>
  <c r="AV123" i="1"/>
  <c r="AW123" i="1"/>
  <c r="E124" i="1"/>
  <c r="AD124" i="1"/>
  <c r="AV124" i="1"/>
  <c r="AW124" i="1"/>
  <c r="E125" i="1"/>
  <c r="AD125" i="1"/>
  <c r="AV125" i="1"/>
  <c r="AW125" i="1"/>
  <c r="E126" i="1"/>
  <c r="AD126" i="1"/>
  <c r="AV126" i="1"/>
  <c r="AW126" i="1"/>
  <c r="E127" i="1"/>
  <c r="AD127" i="1"/>
  <c r="AV127" i="1"/>
  <c r="AW127" i="1"/>
</calcChain>
</file>

<file path=xl/sharedStrings.xml><?xml version="1.0" encoding="utf-8"?>
<sst xmlns="http://schemas.openxmlformats.org/spreadsheetml/2006/main" count="677" uniqueCount="163">
  <si>
    <t>EMPA</t>
  </si>
  <si>
    <t>gl+ol</t>
  </si>
  <si>
    <t>-</t>
  </si>
  <si>
    <t>unbuffered</t>
  </si>
  <si>
    <t>P4-16</t>
  </si>
  <si>
    <t>Nabelek, 1980</t>
  </si>
  <si>
    <t>P2-12</t>
  </si>
  <si>
    <t xml:space="preserve">gl+ol </t>
  </si>
  <si>
    <t>QFM-1.7</t>
  </si>
  <si>
    <t xml:space="preserve">32R </t>
  </si>
  <si>
    <t>Matzen et al., 2013</t>
  </si>
  <si>
    <t>gl+ol+sp</t>
  </si>
  <si>
    <t>M6</t>
  </si>
  <si>
    <t>Jurewicz et al., 1993</t>
  </si>
  <si>
    <t>M5</t>
  </si>
  <si>
    <t>M2</t>
  </si>
  <si>
    <t>A5</t>
  </si>
  <si>
    <t>A4</t>
  </si>
  <si>
    <t>A2</t>
  </si>
  <si>
    <t>Comp 3, 1300</t>
  </si>
  <si>
    <t>Bird, 1971</t>
  </si>
  <si>
    <t>Comp 3, 1350</t>
  </si>
  <si>
    <t>Comp 3, 1400</t>
  </si>
  <si>
    <t>Comp 2, 1300</t>
  </si>
  <si>
    <t>Comp 2, 1350</t>
  </si>
  <si>
    <t>Comp 2, 1400</t>
  </si>
  <si>
    <t>certain CO2/H2 ratio</t>
  </si>
  <si>
    <t>SA3091-1225</t>
  </si>
  <si>
    <t>Arndt, 1977</t>
  </si>
  <si>
    <t>SA3091-1275</t>
  </si>
  <si>
    <t>CO2/H2 = 10/1</t>
  </si>
  <si>
    <t>Takahashi, 1978</t>
  </si>
  <si>
    <t>CO2/H2 = 1/1</t>
  </si>
  <si>
    <t>Fo60-50</t>
  </si>
  <si>
    <t>Kinzler et al., 1990</t>
  </si>
  <si>
    <t>Fo60-40</t>
  </si>
  <si>
    <t>Fo60-20</t>
  </si>
  <si>
    <t>Fo60-100</t>
  </si>
  <si>
    <t>Fo40-40</t>
  </si>
  <si>
    <t>Fo40-20</t>
  </si>
  <si>
    <t>Fo40-10</t>
  </si>
  <si>
    <t>Fo20-20</t>
  </si>
  <si>
    <t>Fo86-48K</t>
  </si>
  <si>
    <t>Ehlers et al., 1992</t>
  </si>
  <si>
    <t>Fo86-20K</t>
  </si>
  <si>
    <t>Fo86-11K</t>
  </si>
  <si>
    <t>Fo60-45K</t>
  </si>
  <si>
    <t>&lt;10%</t>
  </si>
  <si>
    <t>77-52</t>
  </si>
  <si>
    <t>Snyder and Carmichael, 1992</t>
  </si>
  <si>
    <t>50-56</t>
  </si>
  <si>
    <t>48-56</t>
  </si>
  <si>
    <t>48-48</t>
  </si>
  <si>
    <t>44-64</t>
  </si>
  <si>
    <t>44-51</t>
  </si>
  <si>
    <t>KOM-23s</t>
  </si>
  <si>
    <t>Gaetani and Grove, 1997</t>
  </si>
  <si>
    <t>KOM-19s</t>
  </si>
  <si>
    <t>KOM-16s</t>
  </si>
  <si>
    <t>KOM-15s</t>
  </si>
  <si>
    <t>KOM-1s</t>
  </si>
  <si>
    <t>Fo86-5s</t>
  </si>
  <si>
    <t>Fo86-8s</t>
  </si>
  <si>
    <t>gl+ol+/-sp</t>
  </si>
  <si>
    <t>FDA-3</t>
  </si>
  <si>
    <t>Mysen, 2006</t>
  </si>
  <si>
    <t>FDA3-1.5</t>
  </si>
  <si>
    <t>FDA3-0.5</t>
  </si>
  <si>
    <t>FDAKM-NC</t>
  </si>
  <si>
    <t>Mysen, 2007b</t>
  </si>
  <si>
    <t>FDMC1-NC</t>
  </si>
  <si>
    <t>FDMC3-NC</t>
  </si>
  <si>
    <t>FDAQMC-NC</t>
  </si>
  <si>
    <t>FDAKMC1-NC</t>
  </si>
  <si>
    <t>FDAKMC2-NC</t>
  </si>
  <si>
    <t>FNQMC3-1-NC</t>
  </si>
  <si>
    <t>FNQMC3-NC</t>
  </si>
  <si>
    <t>FNQMC1-NC</t>
  </si>
  <si>
    <t>FNQMC-NC</t>
  </si>
  <si>
    <t>FLQ2MC2-NC</t>
  </si>
  <si>
    <t>FLQ2MC-NC</t>
  </si>
  <si>
    <t>FLQ1MC-NC</t>
  </si>
  <si>
    <t>FDMC-NC1.5</t>
  </si>
  <si>
    <t>FDMC-NC0.5</t>
  </si>
  <si>
    <t>NFS-7</t>
  </si>
  <si>
    <t>Mysen, 2007a</t>
  </si>
  <si>
    <t>NFS-6</t>
  </si>
  <si>
    <t>NFS-5</t>
  </si>
  <si>
    <t>NFS-4</t>
  </si>
  <si>
    <t>NFS-3</t>
  </si>
  <si>
    <t>NFS-2</t>
  </si>
  <si>
    <t>NFS-1</t>
  </si>
  <si>
    <t>AFS-9</t>
  </si>
  <si>
    <t>AFS-7</t>
  </si>
  <si>
    <t>AFS-6</t>
  </si>
  <si>
    <t>FDS-4</t>
  </si>
  <si>
    <t>Mysen, 2008</t>
  </si>
  <si>
    <t>FDS-2</t>
  </si>
  <si>
    <t>FDS-1</t>
  </si>
  <si>
    <t>FDS-3</t>
  </si>
  <si>
    <t>FDS-6</t>
  </si>
  <si>
    <t>FDS-5</t>
  </si>
  <si>
    <t>OMED-10</t>
  </si>
  <si>
    <t>Wang and Gaetani, 2008</t>
  </si>
  <si>
    <t>OMED-3</t>
  </si>
  <si>
    <t>GW-22</t>
  </si>
  <si>
    <t>GW-21</t>
  </si>
  <si>
    <t>GW-19</t>
  </si>
  <si>
    <t>GW-12</t>
  </si>
  <si>
    <t>GW-18</t>
  </si>
  <si>
    <t>Mg#</t>
  </si>
  <si>
    <t>Total</t>
  </si>
  <si>
    <t>olivine P2O5</t>
  </si>
  <si>
    <t>olivine CuO</t>
  </si>
  <si>
    <t>olivine ZnO</t>
  </si>
  <si>
    <t>olivine V2O5</t>
  </si>
  <si>
    <t>olivine WO3</t>
  </si>
  <si>
    <t>olivine K2O</t>
  </si>
  <si>
    <t>olivine Na2O</t>
  </si>
  <si>
    <t>olivine Cr2O3</t>
  </si>
  <si>
    <t>olivine TiO2</t>
  </si>
  <si>
    <t>olivine NiO</t>
  </si>
  <si>
    <t>olivine CoO</t>
  </si>
  <si>
    <t>olivine CaO</t>
  </si>
  <si>
    <t>olivine MgO</t>
  </si>
  <si>
    <t>olivine MnO</t>
  </si>
  <si>
    <t>olivine FeO</t>
  </si>
  <si>
    <t>olivine Al2O3</t>
  </si>
  <si>
    <t>olivine SiO2</t>
  </si>
  <si>
    <t>melt CuO</t>
  </si>
  <si>
    <t>melt ZnO</t>
  </si>
  <si>
    <t>melt WO3</t>
  </si>
  <si>
    <t>melt V2O5</t>
  </si>
  <si>
    <t>melt TiO2</t>
  </si>
  <si>
    <t>melt Cr2O3</t>
  </si>
  <si>
    <t>melt P2O5</t>
  </si>
  <si>
    <t>melt Cu2O</t>
  </si>
  <si>
    <t>melt S</t>
  </si>
  <si>
    <t>melt H2O</t>
  </si>
  <si>
    <t>melt NiO</t>
  </si>
  <si>
    <t>melt CoO</t>
  </si>
  <si>
    <t>melt K2O</t>
  </si>
  <si>
    <t>melt Na2O</t>
  </si>
  <si>
    <t>melt CaO</t>
  </si>
  <si>
    <t>melt MgO</t>
  </si>
  <si>
    <t>melt MnO</t>
  </si>
  <si>
    <t>melt FeOT</t>
  </si>
  <si>
    <t>melt Al2O3</t>
  </si>
  <si>
    <t>melt SiO2</t>
  </si>
  <si>
    <t>analytical method</t>
  </si>
  <si>
    <t>xtal phases</t>
  </si>
  <si>
    <t>xtal %</t>
  </si>
  <si>
    <t>fO2</t>
  </si>
  <si>
    <t>T(K)</t>
  </si>
  <si>
    <t>P (GPa)</t>
  </si>
  <si>
    <t>sample #</t>
  </si>
  <si>
    <t>Study</t>
  </si>
  <si>
    <t>Appendix B Experimental conditions and melt and olivine compositions of 123 1-bar experiments</t>
  </si>
  <si>
    <t>gl+ol+sp+sulfide</t>
  </si>
  <si>
    <t>melt composition (wt%)</t>
  </si>
  <si>
    <t>olivine composition (wt%)</t>
  </si>
  <si>
    <t>T(˚C)</t>
  </si>
  <si>
    <t>Pu et al.; American Mineralogist, Apr.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</si>
</sst>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  <font>
      <b/>
      <sz val="16"/>
      <color rgb="FF000000"/>
      <name val="Arial"/>
    </font>
    <font>
      <b/>
      <sz val="16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1"/>
  <sheetViews>
    <sheetView tabSelected="1" workbookViewId="0">
      <pane xSplit="5" ySplit="4" topLeftCell="G5" activePane="bottomRight" state="frozen"/>
      <selection pane="topRight" activeCell="G1" sqref="G1"/>
      <selection pane="bottomLeft" activeCell="A5" sqref="A5"/>
      <selection pane="bottomRight" activeCell="A2" sqref="A2"/>
    </sheetView>
  </sheetViews>
  <sheetFormatPr baseColWidth="10" defaultRowHeight="15" x14ac:dyDescent="0"/>
  <cols>
    <col min="1" max="1" width="23.1640625" style="17" customWidth="1"/>
    <col min="2" max="2" width="14" style="17" customWidth="1"/>
    <col min="3" max="3" width="7.83203125" style="17" customWidth="1"/>
    <col min="4" max="5" width="10" style="17" customWidth="1"/>
    <col min="6" max="6" width="15.6640625" style="17" customWidth="1"/>
    <col min="7" max="7" width="10.83203125" style="17"/>
    <col min="8" max="9" width="15.33203125" style="17" customWidth="1"/>
    <col min="10" max="10" width="11.1640625" style="17" customWidth="1"/>
    <col min="11" max="11" width="11.6640625" style="17" customWidth="1"/>
    <col min="12" max="12" width="10.5" style="17" customWidth="1"/>
    <col min="13" max="13" width="9.1640625" style="17" customWidth="1"/>
    <col min="14" max="15" width="11.33203125" style="17" customWidth="1"/>
    <col min="16" max="16" width="12.6640625" style="17" customWidth="1"/>
    <col min="17" max="17" width="9.1640625" style="17" customWidth="1"/>
    <col min="18" max="18" width="9.1640625" style="3" customWidth="1"/>
    <col min="19" max="19" width="9.1640625" style="2" customWidth="1"/>
    <col min="20" max="20" width="9.1640625" style="3" customWidth="1"/>
    <col min="21" max="21" width="9.1640625" style="17" customWidth="1"/>
    <col min="22" max="30" width="10.83203125" style="17"/>
    <col min="31" max="31" width="13" style="17" customWidth="1"/>
    <col min="32" max="32" width="12.6640625" style="17" customWidth="1"/>
    <col min="33" max="33" width="11.1640625" style="17" customWidth="1"/>
    <col min="34" max="34" width="12.1640625" style="17" customWidth="1"/>
    <col min="35" max="35" width="11.33203125" style="17" customWidth="1"/>
    <col min="36" max="36" width="11" style="17" customWidth="1"/>
    <col min="37" max="37" width="11" style="3" customWidth="1"/>
    <col min="38" max="38" width="11" style="2" customWidth="1"/>
    <col min="39" max="39" width="11" style="17" customWidth="1"/>
    <col min="40" max="40" width="13" style="17" customWidth="1"/>
    <col min="41" max="41" width="12.83203125" style="17" customWidth="1"/>
    <col min="42" max="42" width="12.5" style="17" customWidth="1"/>
    <col min="43" max="47" width="13.33203125" style="17" customWidth="1"/>
    <col min="48" max="49" width="10.83203125" style="17"/>
    <col min="50" max="16384" width="10.83203125" style="1"/>
  </cols>
  <sheetData>
    <row r="1" spans="1:49" s="18" customFormat="1" ht="18">
      <c r="A1" s="15" t="s">
        <v>162</v>
      </c>
      <c r="B1" s="15"/>
      <c r="C1" s="15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s="18" customFormat="1" ht="18">
      <c r="A2" s="16" t="s">
        <v>157</v>
      </c>
      <c r="B2" s="15"/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s="18" customFormat="1">
      <c r="A3" s="20" t="s">
        <v>156</v>
      </c>
      <c r="B3" s="20" t="s">
        <v>155</v>
      </c>
      <c r="C3" s="20" t="s">
        <v>154</v>
      </c>
      <c r="D3" s="20" t="s">
        <v>161</v>
      </c>
      <c r="E3" s="20" t="s">
        <v>153</v>
      </c>
      <c r="F3" s="20" t="s">
        <v>152</v>
      </c>
      <c r="G3" s="20" t="s">
        <v>151</v>
      </c>
      <c r="H3" s="20" t="s">
        <v>150</v>
      </c>
      <c r="I3" s="21" t="s">
        <v>149</v>
      </c>
      <c r="J3" s="19" t="s">
        <v>159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 t="s">
        <v>160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spans="1:49">
      <c r="A4" s="20"/>
      <c r="B4" s="20"/>
      <c r="C4" s="20"/>
      <c r="D4" s="20"/>
      <c r="E4" s="20"/>
      <c r="F4" s="20"/>
      <c r="G4" s="20"/>
      <c r="H4" s="20"/>
      <c r="I4" s="21"/>
      <c r="J4" s="17" t="s">
        <v>148</v>
      </c>
      <c r="K4" s="17" t="s">
        <v>147</v>
      </c>
      <c r="L4" s="17" t="s">
        <v>146</v>
      </c>
      <c r="M4" s="17" t="s">
        <v>145</v>
      </c>
      <c r="N4" s="17" t="s">
        <v>144</v>
      </c>
      <c r="O4" s="17" t="s">
        <v>143</v>
      </c>
      <c r="P4" s="17" t="s">
        <v>142</v>
      </c>
      <c r="Q4" s="17" t="s">
        <v>141</v>
      </c>
      <c r="R4" s="3" t="s">
        <v>140</v>
      </c>
      <c r="S4" s="2" t="s">
        <v>139</v>
      </c>
      <c r="T4" s="3" t="s">
        <v>138</v>
      </c>
      <c r="U4" s="17" t="s">
        <v>137</v>
      </c>
      <c r="V4" s="17" t="s">
        <v>136</v>
      </c>
      <c r="W4" s="17" t="s">
        <v>135</v>
      </c>
      <c r="X4" s="17" t="s">
        <v>134</v>
      </c>
      <c r="Y4" s="17" t="s">
        <v>133</v>
      </c>
      <c r="Z4" s="17" t="s">
        <v>132</v>
      </c>
      <c r="AA4" s="17" t="s">
        <v>131</v>
      </c>
      <c r="AB4" s="17" t="s">
        <v>130</v>
      </c>
      <c r="AC4" s="17" t="s">
        <v>129</v>
      </c>
      <c r="AD4" s="17" t="s">
        <v>111</v>
      </c>
      <c r="AE4" s="17" t="s">
        <v>128</v>
      </c>
      <c r="AF4" s="17" t="s">
        <v>127</v>
      </c>
      <c r="AG4" s="17" t="s">
        <v>126</v>
      </c>
      <c r="AH4" s="17" t="s">
        <v>125</v>
      </c>
      <c r="AI4" s="17" t="s">
        <v>124</v>
      </c>
      <c r="AJ4" s="17" t="s">
        <v>123</v>
      </c>
      <c r="AK4" s="3" t="s">
        <v>122</v>
      </c>
      <c r="AL4" s="2" t="s">
        <v>121</v>
      </c>
      <c r="AM4" s="17" t="s">
        <v>120</v>
      </c>
      <c r="AN4" s="17" t="s">
        <v>119</v>
      </c>
      <c r="AO4" s="17" t="s">
        <v>118</v>
      </c>
      <c r="AP4" s="17" t="s">
        <v>117</v>
      </c>
      <c r="AQ4" s="17" t="s">
        <v>116</v>
      </c>
      <c r="AR4" s="17" t="s">
        <v>115</v>
      </c>
      <c r="AS4" s="17" t="s">
        <v>114</v>
      </c>
      <c r="AT4" s="17" t="s">
        <v>113</v>
      </c>
      <c r="AU4" s="17" t="s">
        <v>112</v>
      </c>
      <c r="AV4" s="17" t="s">
        <v>111</v>
      </c>
      <c r="AW4" s="17" t="s">
        <v>110</v>
      </c>
    </row>
    <row r="5" spans="1:49">
      <c r="A5" s="17" t="s">
        <v>103</v>
      </c>
      <c r="B5" s="17" t="s">
        <v>109</v>
      </c>
      <c r="C5" s="17">
        <v>1E-4</v>
      </c>
      <c r="D5" s="17">
        <v>1236</v>
      </c>
      <c r="E5" s="17">
        <f t="shared" ref="E5:E36" si="0">D5+273.15</f>
        <v>1509.15</v>
      </c>
      <c r="F5" s="17">
        <f>10^(-8.25)</f>
        <v>5.6234132519034744E-9</v>
      </c>
      <c r="G5" s="17" t="s">
        <v>2</v>
      </c>
      <c r="H5" s="17" t="s">
        <v>1</v>
      </c>
      <c r="I5" s="17" t="s">
        <v>0</v>
      </c>
      <c r="J5" s="17">
        <v>61.32</v>
      </c>
      <c r="K5" s="17">
        <v>13.92</v>
      </c>
      <c r="L5" s="17">
        <v>5.25</v>
      </c>
      <c r="M5" s="17">
        <v>7.0999999999999994E-2</v>
      </c>
      <c r="N5" s="17">
        <v>6.2</v>
      </c>
      <c r="O5" s="17">
        <v>4.45</v>
      </c>
      <c r="P5" s="17">
        <v>3.86</v>
      </c>
      <c r="Q5" s="17">
        <v>1.39</v>
      </c>
      <c r="R5" s="3">
        <v>0</v>
      </c>
      <c r="S5" s="2">
        <v>0.25800000000000001</v>
      </c>
      <c r="U5" s="17">
        <v>0</v>
      </c>
      <c r="V5" s="17">
        <v>0</v>
      </c>
      <c r="W5" s="17">
        <v>0.01</v>
      </c>
      <c r="X5" s="17">
        <v>0.05</v>
      </c>
      <c r="Y5" s="17">
        <v>2.96</v>
      </c>
      <c r="Z5" s="17">
        <v>0</v>
      </c>
      <c r="AA5" s="17">
        <v>0</v>
      </c>
      <c r="AD5" s="3">
        <f t="shared" ref="AD5:AD36" si="1">SUM(J5:S5)+SUM(U5:AC5)</f>
        <v>99.73899999999999</v>
      </c>
      <c r="AE5" s="17">
        <v>39.270000000000003</v>
      </c>
      <c r="AF5" s="17">
        <v>0.03</v>
      </c>
      <c r="AG5" s="17">
        <v>9.67</v>
      </c>
      <c r="AH5" s="17">
        <v>0.114</v>
      </c>
      <c r="AI5" s="17">
        <v>45.47</v>
      </c>
      <c r="AJ5" s="17">
        <v>0.14000000000000001</v>
      </c>
      <c r="AK5" s="3">
        <v>0</v>
      </c>
      <c r="AL5" s="2">
        <v>5.16</v>
      </c>
      <c r="AM5" s="17">
        <v>0.06</v>
      </c>
      <c r="AN5" s="17">
        <v>0.08</v>
      </c>
      <c r="AO5" s="17">
        <v>0</v>
      </c>
      <c r="AP5" s="17">
        <v>0</v>
      </c>
      <c r="AQ5" s="17">
        <v>0</v>
      </c>
      <c r="AR5" s="17">
        <v>0</v>
      </c>
      <c r="AV5" s="3">
        <f t="shared" ref="AV5:AV36" si="2">SUM(AE5:AU5)</f>
        <v>99.994</v>
      </c>
      <c r="AW5" s="4">
        <f t="shared" ref="AW5:AW11" si="3">(1-(1/(AI5/AG5/(40.304/71.846)+1)))*100</f>
        <v>89.34140733193307</v>
      </c>
    </row>
    <row r="6" spans="1:49">
      <c r="A6" s="17" t="s">
        <v>103</v>
      </c>
      <c r="B6" s="17" t="s">
        <v>108</v>
      </c>
      <c r="C6" s="17">
        <v>1E-4</v>
      </c>
      <c r="D6" s="17">
        <v>1250</v>
      </c>
      <c r="E6" s="17">
        <f t="shared" si="0"/>
        <v>1523.15</v>
      </c>
      <c r="F6" s="17">
        <f>10^(-8.29)</f>
        <v>5.1286138399136542E-9</v>
      </c>
      <c r="G6" s="17" t="s">
        <v>2</v>
      </c>
      <c r="H6" s="17" t="s">
        <v>1</v>
      </c>
      <c r="I6" s="17" t="s">
        <v>0</v>
      </c>
      <c r="J6" s="17">
        <v>60.15</v>
      </c>
      <c r="K6" s="17">
        <v>13.14</v>
      </c>
      <c r="L6" s="17">
        <v>5.49</v>
      </c>
      <c r="M6" s="17">
        <v>8.3000000000000004E-2</v>
      </c>
      <c r="N6" s="17">
        <v>7.54</v>
      </c>
      <c r="O6" s="17">
        <v>4.41</v>
      </c>
      <c r="P6" s="17">
        <v>3.49</v>
      </c>
      <c r="Q6" s="17">
        <v>1.4</v>
      </c>
      <c r="R6" s="3">
        <v>0</v>
      </c>
      <c r="S6" s="2">
        <v>0.19500000000000001</v>
      </c>
      <c r="U6" s="17">
        <v>0</v>
      </c>
      <c r="V6" s="17">
        <v>0</v>
      </c>
      <c r="W6" s="17">
        <v>3.0000000000000001E-3</v>
      </c>
      <c r="X6" s="17">
        <v>0.03</v>
      </c>
      <c r="Y6" s="17">
        <v>2.79</v>
      </c>
      <c r="Z6" s="17">
        <v>0</v>
      </c>
      <c r="AA6" s="17">
        <v>0</v>
      </c>
      <c r="AD6" s="3">
        <f t="shared" si="1"/>
        <v>98.720999999999975</v>
      </c>
      <c r="AE6" s="17">
        <v>40.08</v>
      </c>
      <c r="AF6" s="17">
        <v>1.4999999999999999E-2</v>
      </c>
      <c r="AG6" s="17">
        <v>9</v>
      </c>
      <c r="AH6" s="17">
        <v>0.106</v>
      </c>
      <c r="AI6" s="17">
        <v>47.51</v>
      </c>
      <c r="AJ6" s="17">
        <v>0.13</v>
      </c>
      <c r="AK6" s="3">
        <v>0</v>
      </c>
      <c r="AL6" s="2">
        <v>3.0649999999999999</v>
      </c>
      <c r="AM6" s="17">
        <v>0.04</v>
      </c>
      <c r="AN6" s="17">
        <v>4.2999999999999997E-2</v>
      </c>
      <c r="AO6" s="17">
        <v>0</v>
      </c>
      <c r="AP6" s="17">
        <v>0</v>
      </c>
      <c r="AQ6" s="17">
        <v>0</v>
      </c>
      <c r="AR6" s="17">
        <v>0</v>
      </c>
      <c r="AV6" s="3">
        <f t="shared" si="2"/>
        <v>99.989000000000004</v>
      </c>
      <c r="AW6" s="4">
        <f t="shared" si="3"/>
        <v>90.393998848760731</v>
      </c>
    </row>
    <row r="7" spans="1:49">
      <c r="A7" s="17" t="s">
        <v>103</v>
      </c>
      <c r="B7" s="17" t="s">
        <v>107</v>
      </c>
      <c r="C7" s="17">
        <v>1E-4</v>
      </c>
      <c r="D7" s="17">
        <v>1260</v>
      </c>
      <c r="E7" s="17">
        <f t="shared" si="0"/>
        <v>1533.15</v>
      </c>
      <c r="F7" s="17">
        <f>10^(-8.13)</f>
        <v>7.4131024130091451E-9</v>
      </c>
      <c r="G7" s="17" t="s">
        <v>2</v>
      </c>
      <c r="H7" s="17" t="s">
        <v>1</v>
      </c>
      <c r="I7" s="17" t="s">
        <v>0</v>
      </c>
      <c r="J7" s="17">
        <v>60.33</v>
      </c>
      <c r="K7" s="17">
        <v>13.57</v>
      </c>
      <c r="L7" s="17">
        <v>5.71</v>
      </c>
      <c r="M7" s="17">
        <v>7.9000000000000001E-2</v>
      </c>
      <c r="N7" s="17">
        <v>7.16</v>
      </c>
      <c r="O7" s="17">
        <v>4.41</v>
      </c>
      <c r="P7" s="17">
        <v>3.76</v>
      </c>
      <c r="Q7" s="17">
        <v>1.43</v>
      </c>
      <c r="R7" s="3">
        <v>0</v>
      </c>
      <c r="S7" s="2">
        <v>0.27600000000000002</v>
      </c>
      <c r="U7" s="17">
        <v>0</v>
      </c>
      <c r="V7" s="17">
        <v>0</v>
      </c>
      <c r="W7" s="17">
        <v>0.03</v>
      </c>
      <c r="X7" s="17">
        <v>0.05</v>
      </c>
      <c r="Y7" s="17">
        <v>2.86</v>
      </c>
      <c r="Z7" s="17">
        <v>0</v>
      </c>
      <c r="AA7" s="17">
        <v>0</v>
      </c>
      <c r="AD7" s="3">
        <f t="shared" si="1"/>
        <v>99.664999999999992</v>
      </c>
      <c r="AE7" s="17">
        <v>39.69</v>
      </c>
      <c r="AF7" s="17">
        <v>0.03</v>
      </c>
      <c r="AG7" s="17">
        <v>9.42</v>
      </c>
      <c r="AH7" s="17">
        <v>0.111</v>
      </c>
      <c r="AI7" s="17">
        <v>46.16</v>
      </c>
      <c r="AJ7" s="17">
        <v>0.14000000000000001</v>
      </c>
      <c r="AK7" s="3">
        <v>0</v>
      </c>
      <c r="AL7" s="2">
        <v>4.33</v>
      </c>
      <c r="AM7" s="17">
        <v>7.0000000000000007E-2</v>
      </c>
      <c r="AN7" s="17">
        <v>0.08</v>
      </c>
      <c r="AO7" s="17">
        <v>0</v>
      </c>
      <c r="AP7" s="17">
        <v>0</v>
      </c>
      <c r="AQ7" s="17">
        <v>0</v>
      </c>
      <c r="AR7" s="17">
        <v>0</v>
      </c>
      <c r="AV7" s="3">
        <f t="shared" si="2"/>
        <v>100.03099999999999</v>
      </c>
      <c r="AW7" s="4">
        <f t="shared" si="3"/>
        <v>89.727922840008148</v>
      </c>
    </row>
    <row r="8" spans="1:49">
      <c r="A8" s="17" t="s">
        <v>103</v>
      </c>
      <c r="B8" s="17" t="s">
        <v>106</v>
      </c>
      <c r="C8" s="17">
        <v>1E-4</v>
      </c>
      <c r="D8" s="17">
        <v>1285</v>
      </c>
      <c r="E8" s="17">
        <f t="shared" si="0"/>
        <v>1558.15</v>
      </c>
      <c r="F8" s="17">
        <f>10^(-7.96)</f>
        <v>1.0964781961431828E-8</v>
      </c>
      <c r="G8" s="17" t="s">
        <v>2</v>
      </c>
      <c r="H8" s="17" t="s">
        <v>1</v>
      </c>
      <c r="I8" s="17" t="s">
        <v>0</v>
      </c>
      <c r="J8" s="17">
        <v>60.8</v>
      </c>
      <c r="K8" s="17">
        <v>13.47</v>
      </c>
      <c r="L8" s="17">
        <v>5.68</v>
      </c>
      <c r="M8" s="17">
        <v>8.4000000000000005E-2</v>
      </c>
      <c r="N8" s="17">
        <v>8.1199999999999992</v>
      </c>
      <c r="O8" s="17">
        <v>4.2</v>
      </c>
      <c r="P8" s="17">
        <v>3.36</v>
      </c>
      <c r="Q8" s="17">
        <v>1.44</v>
      </c>
      <c r="R8" s="3">
        <v>0</v>
      </c>
      <c r="S8" s="2">
        <v>0.39</v>
      </c>
      <c r="U8" s="17">
        <v>0</v>
      </c>
      <c r="V8" s="17">
        <v>0</v>
      </c>
      <c r="W8" s="17">
        <v>0.01</v>
      </c>
      <c r="X8" s="17">
        <v>0.03</v>
      </c>
      <c r="Y8" s="17">
        <v>2.78</v>
      </c>
      <c r="Z8" s="17">
        <v>0</v>
      </c>
      <c r="AA8" s="17">
        <v>0</v>
      </c>
      <c r="AD8" s="3">
        <f t="shared" si="1"/>
        <v>100.36399999999999</v>
      </c>
      <c r="AE8" s="17">
        <v>40.31</v>
      </c>
      <c r="AF8" s="17">
        <v>3.7999999999999999E-2</v>
      </c>
      <c r="AG8" s="17">
        <v>8.48</v>
      </c>
      <c r="AH8" s="17">
        <v>9.2999999999999999E-2</v>
      </c>
      <c r="AI8" s="17">
        <v>45.37</v>
      </c>
      <c r="AJ8" s="17">
        <v>0.12</v>
      </c>
      <c r="AK8" s="3">
        <v>0</v>
      </c>
      <c r="AL8" s="2">
        <v>5.4660000000000011</v>
      </c>
      <c r="AM8" s="17">
        <v>0.06</v>
      </c>
      <c r="AN8" s="17">
        <v>0.67</v>
      </c>
      <c r="AO8" s="17">
        <v>0</v>
      </c>
      <c r="AP8" s="17">
        <v>0</v>
      </c>
      <c r="AQ8" s="17">
        <v>0</v>
      </c>
      <c r="AR8" s="17">
        <v>0</v>
      </c>
      <c r="AV8" s="3">
        <f t="shared" si="2"/>
        <v>100.60700000000001</v>
      </c>
      <c r="AW8" s="4">
        <f t="shared" si="3"/>
        <v>90.50994102916215</v>
      </c>
    </row>
    <row r="9" spans="1:49">
      <c r="A9" s="17" t="s">
        <v>103</v>
      </c>
      <c r="B9" s="17" t="s">
        <v>105</v>
      </c>
      <c r="C9" s="17">
        <v>1E-4</v>
      </c>
      <c r="D9" s="17">
        <v>1310</v>
      </c>
      <c r="E9" s="17">
        <f t="shared" si="0"/>
        <v>1583.15</v>
      </c>
      <c r="F9" s="17">
        <f>10^(-7.68)</f>
        <v>2.0892961308540368E-8</v>
      </c>
      <c r="G9" s="17" t="s">
        <v>2</v>
      </c>
      <c r="H9" s="17" t="s">
        <v>1</v>
      </c>
      <c r="I9" s="17" t="s">
        <v>0</v>
      </c>
      <c r="J9" s="17">
        <v>59.88</v>
      </c>
      <c r="K9" s="17">
        <v>12.79</v>
      </c>
      <c r="L9" s="17">
        <v>5.79</v>
      </c>
      <c r="M9" s="17">
        <v>8.3000000000000004E-2</v>
      </c>
      <c r="N9" s="17">
        <v>9.66</v>
      </c>
      <c r="O9" s="17">
        <v>4.08</v>
      </c>
      <c r="P9" s="17">
        <v>3.5</v>
      </c>
      <c r="Q9" s="17">
        <v>1.25</v>
      </c>
      <c r="R9" s="3">
        <v>0</v>
      </c>
      <c r="S9" s="2">
        <v>0.4910000000000001</v>
      </c>
      <c r="U9" s="17">
        <v>0</v>
      </c>
      <c r="V9" s="17">
        <v>0</v>
      </c>
      <c r="W9" s="17">
        <v>1E-3</v>
      </c>
      <c r="X9" s="17">
        <v>0.05</v>
      </c>
      <c r="Y9" s="17">
        <v>2.68</v>
      </c>
      <c r="Z9" s="17">
        <v>0</v>
      </c>
      <c r="AA9" s="17">
        <v>0</v>
      </c>
      <c r="AD9" s="3">
        <f t="shared" si="1"/>
        <v>100.255</v>
      </c>
      <c r="AE9" s="17">
        <v>40.130000000000003</v>
      </c>
      <c r="AF9" s="17">
        <v>0.03</v>
      </c>
      <c r="AG9" s="17">
        <v>7.76</v>
      </c>
      <c r="AH9" s="17">
        <v>0.09</v>
      </c>
      <c r="AI9" s="17">
        <v>46.4</v>
      </c>
      <c r="AJ9" s="17">
        <v>0.12</v>
      </c>
      <c r="AK9" s="3">
        <v>0</v>
      </c>
      <c r="AL9" s="2">
        <v>5.9099999999999993</v>
      </c>
      <c r="AM9" s="17">
        <v>0.06</v>
      </c>
      <c r="AN9" s="17">
        <v>0.05</v>
      </c>
      <c r="AO9" s="17">
        <v>0</v>
      </c>
      <c r="AP9" s="17">
        <v>0</v>
      </c>
      <c r="AQ9" s="17">
        <v>0</v>
      </c>
      <c r="AR9" s="17">
        <v>0</v>
      </c>
      <c r="AV9" s="3">
        <f t="shared" si="2"/>
        <v>100.55</v>
      </c>
      <c r="AW9" s="4">
        <f t="shared" si="3"/>
        <v>91.422831087415034</v>
      </c>
    </row>
    <row r="10" spans="1:49">
      <c r="A10" s="17" t="s">
        <v>103</v>
      </c>
      <c r="B10" s="17" t="s">
        <v>104</v>
      </c>
      <c r="C10" s="17">
        <v>1E-4</v>
      </c>
      <c r="D10" s="17">
        <v>1275</v>
      </c>
      <c r="E10" s="17">
        <f t="shared" si="0"/>
        <v>1548.15</v>
      </c>
      <c r="F10" s="17">
        <f>10^(-7.76)</f>
        <v>1.7378008287493747E-8</v>
      </c>
      <c r="G10" s="17" t="s">
        <v>2</v>
      </c>
      <c r="H10" s="17" t="s">
        <v>1</v>
      </c>
      <c r="I10" s="17" t="s">
        <v>0</v>
      </c>
      <c r="J10" s="17">
        <v>47.07</v>
      </c>
      <c r="K10" s="17">
        <v>17.62</v>
      </c>
      <c r="L10" s="17">
        <v>8.4</v>
      </c>
      <c r="M10" s="17">
        <v>0.14199999999999999</v>
      </c>
      <c r="N10" s="17">
        <v>11.86</v>
      </c>
      <c r="O10" s="17">
        <v>11.18</v>
      </c>
      <c r="P10" s="17">
        <v>1.96</v>
      </c>
      <c r="Q10" s="17">
        <v>0.1</v>
      </c>
      <c r="R10" s="3">
        <v>0</v>
      </c>
      <c r="S10" s="2">
        <v>3.1999999999999994E-2</v>
      </c>
      <c r="U10" s="17">
        <v>0</v>
      </c>
      <c r="V10" s="17">
        <v>0</v>
      </c>
      <c r="W10" s="17">
        <v>0.03</v>
      </c>
      <c r="X10" s="17">
        <v>0.04</v>
      </c>
      <c r="Y10" s="17">
        <v>0.56999999999999995</v>
      </c>
      <c r="Z10" s="17">
        <v>0</v>
      </c>
      <c r="AA10" s="17">
        <v>0</v>
      </c>
      <c r="AD10" s="3">
        <f t="shared" si="1"/>
        <v>99.003999999999976</v>
      </c>
      <c r="AE10" s="17">
        <v>40.49</v>
      </c>
      <c r="AF10" s="17">
        <v>0.06</v>
      </c>
      <c r="AG10" s="17">
        <v>9.6300000000000008</v>
      </c>
      <c r="AH10" s="17">
        <v>0.14000000000000001</v>
      </c>
      <c r="AI10" s="17">
        <v>48.63</v>
      </c>
      <c r="AJ10" s="17">
        <v>0.32</v>
      </c>
      <c r="AK10" s="3">
        <v>0</v>
      </c>
      <c r="AL10" s="2">
        <v>0.32999999999999996</v>
      </c>
      <c r="AM10" s="17">
        <v>1E-3</v>
      </c>
      <c r="AN10" s="17">
        <v>4.0000000000000001E-3</v>
      </c>
      <c r="AO10" s="17">
        <v>0</v>
      </c>
      <c r="AP10" s="17">
        <v>0</v>
      </c>
      <c r="AQ10" s="17">
        <v>0</v>
      </c>
      <c r="AR10" s="17">
        <v>0</v>
      </c>
      <c r="AV10" s="3">
        <f t="shared" si="2"/>
        <v>99.605000000000018</v>
      </c>
      <c r="AW10" s="4">
        <f t="shared" si="3"/>
        <v>90.001863215557648</v>
      </c>
    </row>
    <row r="11" spans="1:49">
      <c r="A11" s="17" t="s">
        <v>103</v>
      </c>
      <c r="B11" s="17" t="s">
        <v>102</v>
      </c>
      <c r="C11" s="17">
        <v>1E-4</v>
      </c>
      <c r="D11" s="17">
        <v>1325</v>
      </c>
      <c r="E11" s="17">
        <f t="shared" si="0"/>
        <v>1598.15</v>
      </c>
      <c r="F11" s="17">
        <f>10^(-6.65)</f>
        <v>2.2387211385683346E-7</v>
      </c>
      <c r="G11" s="17" t="s">
        <v>2</v>
      </c>
      <c r="H11" s="17" t="s">
        <v>1</v>
      </c>
      <c r="I11" s="17" t="s">
        <v>0</v>
      </c>
      <c r="J11" s="17">
        <v>47.86</v>
      </c>
      <c r="K11" s="17">
        <v>15.87</v>
      </c>
      <c r="L11" s="17">
        <v>9.24</v>
      </c>
      <c r="M11" s="17">
        <v>0.15</v>
      </c>
      <c r="N11" s="17">
        <v>15.01</v>
      </c>
      <c r="O11" s="17">
        <v>10.16</v>
      </c>
      <c r="P11" s="17">
        <v>1.69</v>
      </c>
      <c r="Q11" s="17">
        <v>0.06</v>
      </c>
      <c r="R11" s="3">
        <v>0</v>
      </c>
      <c r="S11" s="2">
        <v>4.5999999999999999E-2</v>
      </c>
      <c r="U11" s="17">
        <v>0</v>
      </c>
      <c r="V11" s="17">
        <v>0</v>
      </c>
      <c r="W11" s="17">
        <v>0.04</v>
      </c>
      <c r="X11" s="17">
        <v>7.0000000000000007E-2</v>
      </c>
      <c r="Y11" s="17">
        <v>0.52</v>
      </c>
      <c r="Z11" s="17">
        <v>0</v>
      </c>
      <c r="AA11" s="17">
        <v>0</v>
      </c>
      <c r="AD11" s="3">
        <f t="shared" si="1"/>
        <v>100.71600000000001</v>
      </c>
      <c r="AE11" s="17">
        <v>40.46</v>
      </c>
      <c r="AF11" s="17">
        <v>0.1</v>
      </c>
      <c r="AG11" s="17">
        <v>8.4</v>
      </c>
      <c r="AH11" s="17">
        <v>0.122</v>
      </c>
      <c r="AI11" s="17">
        <v>50.9</v>
      </c>
      <c r="AJ11" s="17">
        <v>0.28000000000000003</v>
      </c>
      <c r="AK11" s="3">
        <v>0</v>
      </c>
      <c r="AL11" s="2">
        <v>0.33600000000000002</v>
      </c>
      <c r="AM11" s="17">
        <v>0.02</v>
      </c>
      <c r="AN11" s="17">
        <v>0.02</v>
      </c>
      <c r="AO11" s="17">
        <v>0</v>
      </c>
      <c r="AP11" s="17">
        <v>0</v>
      </c>
      <c r="AQ11" s="17">
        <v>0</v>
      </c>
      <c r="AR11" s="17">
        <v>0</v>
      </c>
      <c r="AV11" s="3">
        <f t="shared" si="2"/>
        <v>100.63799999999999</v>
      </c>
      <c r="AW11" s="4">
        <f t="shared" si="3"/>
        <v>91.526659266702794</v>
      </c>
    </row>
    <row r="12" spans="1:49">
      <c r="A12" s="17" t="s">
        <v>96</v>
      </c>
      <c r="B12" s="17" t="s">
        <v>100</v>
      </c>
      <c r="C12" s="17">
        <v>1E-4</v>
      </c>
      <c r="D12" s="17">
        <v>1470</v>
      </c>
      <c r="E12" s="17">
        <f t="shared" si="0"/>
        <v>1743.15</v>
      </c>
      <c r="F12" s="17">
        <v>0.2</v>
      </c>
      <c r="G12" s="17" t="s">
        <v>2</v>
      </c>
      <c r="H12" s="17" t="s">
        <v>1</v>
      </c>
      <c r="I12" s="17" t="s">
        <v>0</v>
      </c>
      <c r="J12" s="17">
        <v>52.65</v>
      </c>
      <c r="K12" s="17">
        <v>0</v>
      </c>
      <c r="L12" s="17">
        <v>0</v>
      </c>
      <c r="M12" s="17">
        <v>1.1499999999999999</v>
      </c>
      <c r="N12" s="17">
        <v>24.73</v>
      </c>
      <c r="O12" s="17">
        <v>19.47</v>
      </c>
      <c r="P12" s="17">
        <v>0</v>
      </c>
      <c r="Q12" s="17">
        <v>0</v>
      </c>
      <c r="R12" s="3">
        <v>0.76</v>
      </c>
      <c r="S12" s="2">
        <v>0.45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D12" s="3">
        <f t="shared" si="1"/>
        <v>99.210000000000008</v>
      </c>
      <c r="AE12" s="17">
        <v>41.5</v>
      </c>
      <c r="AF12" s="17">
        <v>0</v>
      </c>
      <c r="AG12" s="17">
        <v>0</v>
      </c>
      <c r="AH12" s="17">
        <v>0.71</v>
      </c>
      <c r="AI12" s="17">
        <v>54.56</v>
      </c>
      <c r="AJ12" s="17">
        <v>0.86</v>
      </c>
      <c r="AK12" s="3">
        <v>1.0899999999999999</v>
      </c>
      <c r="AL12" s="2">
        <v>1.64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V12" s="3">
        <f t="shared" si="2"/>
        <v>100.36000000000001</v>
      </c>
      <c r="AW12" s="4">
        <v>100</v>
      </c>
    </row>
    <row r="13" spans="1:49">
      <c r="A13" s="17" t="s">
        <v>96</v>
      </c>
      <c r="B13" s="17" t="s">
        <v>101</v>
      </c>
      <c r="C13" s="17">
        <v>1E-4</v>
      </c>
      <c r="D13" s="17">
        <v>1470</v>
      </c>
      <c r="E13" s="17">
        <f t="shared" si="0"/>
        <v>1743.15</v>
      </c>
      <c r="F13" s="17">
        <v>0.2</v>
      </c>
      <c r="G13" s="17" t="s">
        <v>2</v>
      </c>
      <c r="H13" s="17" t="s">
        <v>1</v>
      </c>
      <c r="I13" s="17" t="s">
        <v>0</v>
      </c>
      <c r="J13" s="17">
        <v>54.41</v>
      </c>
      <c r="K13" s="17">
        <v>0</v>
      </c>
      <c r="L13" s="17">
        <v>0</v>
      </c>
      <c r="M13" s="17">
        <v>1.1100000000000001</v>
      </c>
      <c r="N13" s="17">
        <v>25.08</v>
      </c>
      <c r="O13" s="17">
        <v>17.670000000000002</v>
      </c>
      <c r="P13" s="17">
        <v>0</v>
      </c>
      <c r="Q13" s="17">
        <v>0</v>
      </c>
      <c r="R13" s="3">
        <v>0.81</v>
      </c>
      <c r="S13" s="2">
        <v>0.47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D13" s="3">
        <f t="shared" si="1"/>
        <v>99.55</v>
      </c>
      <c r="AE13" s="17">
        <v>41.66</v>
      </c>
      <c r="AF13" s="17">
        <v>0</v>
      </c>
      <c r="AG13" s="17">
        <v>0</v>
      </c>
      <c r="AH13" s="17">
        <v>0.68</v>
      </c>
      <c r="AI13" s="17">
        <v>54.39</v>
      </c>
      <c r="AJ13" s="17">
        <v>0.65</v>
      </c>
      <c r="AK13" s="3">
        <v>1.2100000000000002</v>
      </c>
      <c r="AL13" s="2">
        <v>1.8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V13" s="3">
        <f t="shared" si="2"/>
        <v>100.38999999999999</v>
      </c>
      <c r="AW13" s="4">
        <v>100</v>
      </c>
    </row>
    <row r="14" spans="1:49">
      <c r="A14" s="17" t="s">
        <v>96</v>
      </c>
      <c r="B14" s="17" t="s">
        <v>99</v>
      </c>
      <c r="C14" s="17">
        <v>1E-4</v>
      </c>
      <c r="D14" s="17">
        <v>1510</v>
      </c>
      <c r="E14" s="17">
        <f t="shared" si="0"/>
        <v>1783.15</v>
      </c>
      <c r="F14" s="17">
        <v>0.2</v>
      </c>
      <c r="G14" s="17" t="s">
        <v>2</v>
      </c>
      <c r="H14" s="17" t="s">
        <v>1</v>
      </c>
      <c r="I14" s="17" t="s">
        <v>0</v>
      </c>
      <c r="J14" s="17">
        <v>57.59</v>
      </c>
      <c r="K14" s="17">
        <v>0</v>
      </c>
      <c r="L14" s="17">
        <v>0</v>
      </c>
      <c r="M14" s="17">
        <v>1.24</v>
      </c>
      <c r="N14" s="17">
        <v>30.47</v>
      </c>
      <c r="O14" s="17">
        <v>8.43</v>
      </c>
      <c r="P14" s="17">
        <v>0</v>
      </c>
      <c r="Q14" s="17">
        <v>0</v>
      </c>
      <c r="R14" s="3">
        <v>0.84</v>
      </c>
      <c r="S14" s="2">
        <v>0.46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D14" s="3">
        <f t="shared" si="1"/>
        <v>99.030000000000015</v>
      </c>
      <c r="AE14" s="17">
        <v>41.62</v>
      </c>
      <c r="AF14" s="17">
        <v>0</v>
      </c>
      <c r="AG14" s="17">
        <v>0</v>
      </c>
      <c r="AH14" s="17">
        <v>0.65</v>
      </c>
      <c r="AI14" s="17">
        <v>55.29</v>
      </c>
      <c r="AJ14" s="17">
        <v>0.24</v>
      </c>
      <c r="AK14" s="3">
        <v>1.1000000000000001</v>
      </c>
      <c r="AL14" s="2">
        <v>1.6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V14" s="3">
        <f t="shared" si="2"/>
        <v>100.49999999999999</v>
      </c>
      <c r="AW14" s="4">
        <v>100</v>
      </c>
    </row>
    <row r="15" spans="1:49">
      <c r="A15" s="17" t="s">
        <v>96</v>
      </c>
      <c r="B15" s="17" t="s">
        <v>95</v>
      </c>
      <c r="C15" s="17">
        <v>1E-4</v>
      </c>
      <c r="D15" s="17">
        <v>1510</v>
      </c>
      <c r="E15" s="17">
        <f t="shared" si="0"/>
        <v>1783.15</v>
      </c>
      <c r="F15" s="17">
        <v>0.2</v>
      </c>
      <c r="G15" s="17" t="s">
        <v>2</v>
      </c>
      <c r="H15" s="17" t="s">
        <v>1</v>
      </c>
      <c r="I15" s="17" t="s">
        <v>0</v>
      </c>
      <c r="J15" s="17">
        <v>55.23</v>
      </c>
      <c r="K15" s="17">
        <v>0</v>
      </c>
      <c r="L15" s="17">
        <v>0</v>
      </c>
      <c r="M15" s="17">
        <v>1.23</v>
      </c>
      <c r="N15" s="17">
        <v>28.25</v>
      </c>
      <c r="O15" s="17">
        <v>13.69</v>
      </c>
      <c r="P15" s="17">
        <v>0</v>
      </c>
      <c r="Q15" s="17">
        <v>0</v>
      </c>
      <c r="R15" s="3">
        <v>0.81</v>
      </c>
      <c r="S15" s="2">
        <v>0.48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D15" s="3">
        <f t="shared" si="1"/>
        <v>99.69</v>
      </c>
      <c r="AE15" s="17">
        <v>41.78</v>
      </c>
      <c r="AF15" s="17">
        <v>0</v>
      </c>
      <c r="AG15" s="17">
        <v>0</v>
      </c>
      <c r="AH15" s="17">
        <v>0.69</v>
      </c>
      <c r="AI15" s="17">
        <v>54.95</v>
      </c>
      <c r="AJ15" s="17">
        <v>0.46</v>
      </c>
      <c r="AK15" s="3">
        <v>1.0899999999999999</v>
      </c>
      <c r="AL15" s="2">
        <v>1.6199999999999999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V15" s="3">
        <f t="shared" si="2"/>
        <v>100.59</v>
      </c>
      <c r="AW15" s="4">
        <v>100</v>
      </c>
    </row>
    <row r="16" spans="1:49">
      <c r="A16" s="17" t="s">
        <v>96</v>
      </c>
      <c r="B16" s="17" t="s">
        <v>101</v>
      </c>
      <c r="C16" s="17">
        <v>1E-4</v>
      </c>
      <c r="D16" s="17">
        <v>1510</v>
      </c>
      <c r="E16" s="17">
        <f t="shared" si="0"/>
        <v>1783.15</v>
      </c>
      <c r="F16" s="17">
        <v>0.2</v>
      </c>
      <c r="G16" s="17" t="s">
        <v>2</v>
      </c>
      <c r="H16" s="17" t="s">
        <v>1</v>
      </c>
      <c r="I16" s="17" t="s">
        <v>0</v>
      </c>
      <c r="J16" s="17">
        <v>53.8</v>
      </c>
      <c r="K16" s="17">
        <v>0</v>
      </c>
      <c r="L16" s="17">
        <v>0</v>
      </c>
      <c r="M16" s="17">
        <v>1.1000000000000001</v>
      </c>
      <c r="N16" s="17">
        <v>27.31</v>
      </c>
      <c r="O16" s="17">
        <v>16.5</v>
      </c>
      <c r="P16" s="17">
        <v>0</v>
      </c>
      <c r="Q16" s="17">
        <v>0</v>
      </c>
      <c r="R16" s="3">
        <v>0.85</v>
      </c>
      <c r="S16" s="2">
        <v>0.53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D16" s="3">
        <f t="shared" si="1"/>
        <v>100.08999999999999</v>
      </c>
      <c r="AE16" s="17">
        <v>41.6</v>
      </c>
      <c r="AF16" s="17">
        <v>0</v>
      </c>
      <c r="AG16" s="17">
        <v>0</v>
      </c>
      <c r="AH16" s="17">
        <v>0.64</v>
      </c>
      <c r="AI16" s="17">
        <v>54.56</v>
      </c>
      <c r="AJ16" s="17">
        <v>0.65</v>
      </c>
      <c r="AK16" s="3">
        <v>1.1000000000000001</v>
      </c>
      <c r="AL16" s="2">
        <v>1.7299999999999995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V16" s="3">
        <f t="shared" si="2"/>
        <v>100.28000000000002</v>
      </c>
      <c r="AW16" s="4">
        <v>100</v>
      </c>
    </row>
    <row r="17" spans="1:49">
      <c r="A17" s="17" t="s">
        <v>96</v>
      </c>
      <c r="B17" s="17" t="s">
        <v>100</v>
      </c>
      <c r="C17" s="17">
        <v>1E-4</v>
      </c>
      <c r="D17" s="17">
        <v>1510</v>
      </c>
      <c r="E17" s="17">
        <f t="shared" si="0"/>
        <v>1783.15</v>
      </c>
      <c r="F17" s="17">
        <v>0.2</v>
      </c>
      <c r="G17" s="17" t="s">
        <v>2</v>
      </c>
      <c r="H17" s="17" t="s">
        <v>1</v>
      </c>
      <c r="I17" s="17" t="s">
        <v>0</v>
      </c>
      <c r="J17" s="17">
        <v>51.09</v>
      </c>
      <c r="K17" s="17">
        <v>0</v>
      </c>
      <c r="L17" s="17">
        <v>0</v>
      </c>
      <c r="M17" s="17">
        <v>1.06</v>
      </c>
      <c r="N17" s="17">
        <v>25.41</v>
      </c>
      <c r="O17" s="17">
        <v>20.09</v>
      </c>
      <c r="P17" s="17">
        <v>0</v>
      </c>
      <c r="Q17" s="17">
        <v>0</v>
      </c>
      <c r="R17" s="3">
        <v>0.75</v>
      </c>
      <c r="S17" s="2">
        <v>0.43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D17" s="3">
        <f t="shared" si="1"/>
        <v>98.830000000000013</v>
      </c>
      <c r="AE17" s="17">
        <v>41.58</v>
      </c>
      <c r="AF17" s="17">
        <v>0</v>
      </c>
      <c r="AG17" s="17">
        <v>0</v>
      </c>
      <c r="AH17" s="17">
        <v>0.63</v>
      </c>
      <c r="AI17" s="17">
        <v>54.36</v>
      </c>
      <c r="AJ17" s="17">
        <v>0.89</v>
      </c>
      <c r="AK17" s="3">
        <v>0.98</v>
      </c>
      <c r="AL17" s="2">
        <v>1.4700000000000002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V17" s="3">
        <f t="shared" si="2"/>
        <v>99.91</v>
      </c>
      <c r="AW17" s="4">
        <v>100</v>
      </c>
    </row>
    <row r="18" spans="1:49">
      <c r="A18" s="17" t="s">
        <v>96</v>
      </c>
      <c r="B18" s="17" t="s">
        <v>98</v>
      </c>
      <c r="C18" s="17">
        <v>1E-4</v>
      </c>
      <c r="D18" s="17">
        <v>1550</v>
      </c>
      <c r="E18" s="17">
        <f t="shared" si="0"/>
        <v>1823.15</v>
      </c>
      <c r="F18" s="17">
        <v>0.2</v>
      </c>
      <c r="G18" s="17" t="s">
        <v>2</v>
      </c>
      <c r="H18" s="17" t="s">
        <v>1</v>
      </c>
      <c r="I18" s="17" t="s">
        <v>0</v>
      </c>
      <c r="J18" s="17">
        <v>60.1</v>
      </c>
      <c r="K18" s="17">
        <v>0</v>
      </c>
      <c r="L18" s="17">
        <v>0</v>
      </c>
      <c r="M18" s="17">
        <v>1.5</v>
      </c>
      <c r="N18" s="17">
        <v>35</v>
      </c>
      <c r="O18" s="17">
        <v>1.97</v>
      </c>
      <c r="P18" s="17">
        <v>0</v>
      </c>
      <c r="Q18" s="17">
        <v>0</v>
      </c>
      <c r="R18" s="3">
        <v>0.86</v>
      </c>
      <c r="S18" s="2">
        <v>0.50000000000000011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D18" s="3">
        <f t="shared" si="1"/>
        <v>99.929999999999993</v>
      </c>
      <c r="AE18" s="17">
        <v>41.79</v>
      </c>
      <c r="AF18" s="17">
        <v>0</v>
      </c>
      <c r="AG18" s="17">
        <v>0</v>
      </c>
      <c r="AH18" s="17">
        <v>0.66</v>
      </c>
      <c r="AI18" s="17">
        <v>54.72</v>
      </c>
      <c r="AJ18" s="17">
        <v>4.8000000000000001E-2</v>
      </c>
      <c r="AK18" s="3">
        <v>1.02</v>
      </c>
      <c r="AL18" s="2">
        <v>1.57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V18" s="3">
        <f t="shared" si="2"/>
        <v>99.807999999999979</v>
      </c>
      <c r="AW18" s="4">
        <v>100</v>
      </c>
    </row>
    <row r="19" spans="1:49">
      <c r="A19" s="17" t="s">
        <v>96</v>
      </c>
      <c r="B19" s="17" t="s">
        <v>97</v>
      </c>
      <c r="C19" s="17">
        <v>1E-4</v>
      </c>
      <c r="D19" s="17">
        <v>1550</v>
      </c>
      <c r="E19" s="17">
        <f t="shared" si="0"/>
        <v>1823.15</v>
      </c>
      <c r="F19" s="17">
        <v>0.2</v>
      </c>
      <c r="G19" s="17" t="s">
        <v>2</v>
      </c>
      <c r="H19" s="17" t="s">
        <v>1</v>
      </c>
      <c r="I19" s="17" t="s">
        <v>0</v>
      </c>
      <c r="J19" s="17">
        <v>58.42</v>
      </c>
      <c r="K19" s="17">
        <v>0</v>
      </c>
      <c r="L19" s="17">
        <v>0</v>
      </c>
      <c r="M19" s="17">
        <v>1.1399999999999999</v>
      </c>
      <c r="N19" s="17">
        <v>34.21</v>
      </c>
      <c r="O19" s="17">
        <v>4.1500000000000004</v>
      </c>
      <c r="P19" s="17">
        <v>0</v>
      </c>
      <c r="Q19" s="17">
        <v>0</v>
      </c>
      <c r="R19" s="3">
        <v>0.79</v>
      </c>
      <c r="S19" s="2">
        <v>0.53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D19" s="3">
        <f t="shared" si="1"/>
        <v>99.240000000000023</v>
      </c>
      <c r="AE19" s="17">
        <v>41.03</v>
      </c>
      <c r="AF19" s="17">
        <v>0</v>
      </c>
      <c r="AG19" s="17">
        <v>0</v>
      </c>
      <c r="AH19" s="17">
        <v>0.53</v>
      </c>
      <c r="AI19" s="17">
        <v>55.06</v>
      </c>
      <c r="AJ19" s="17">
        <v>0.12</v>
      </c>
      <c r="AK19" s="3">
        <v>0.91</v>
      </c>
      <c r="AL19" s="2">
        <v>1.56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V19" s="3">
        <f t="shared" si="2"/>
        <v>99.210000000000008</v>
      </c>
      <c r="AW19" s="4">
        <v>100</v>
      </c>
    </row>
    <row r="20" spans="1:49">
      <c r="A20" s="17" t="s">
        <v>96</v>
      </c>
      <c r="B20" s="17" t="s">
        <v>95</v>
      </c>
      <c r="C20" s="17">
        <v>1E-4</v>
      </c>
      <c r="D20" s="17">
        <v>1550</v>
      </c>
      <c r="E20" s="17">
        <f t="shared" si="0"/>
        <v>1823.15</v>
      </c>
      <c r="F20" s="17">
        <v>0.2</v>
      </c>
      <c r="G20" s="17" t="s">
        <v>2</v>
      </c>
      <c r="H20" s="17" t="s">
        <v>1</v>
      </c>
      <c r="I20" s="17" t="s">
        <v>0</v>
      </c>
      <c r="J20" s="17">
        <v>54.15</v>
      </c>
      <c r="K20" s="17">
        <v>0</v>
      </c>
      <c r="L20" s="17">
        <v>0</v>
      </c>
      <c r="M20" s="17">
        <v>1.19</v>
      </c>
      <c r="N20" s="17">
        <v>30.58</v>
      </c>
      <c r="O20" s="17">
        <v>12.02</v>
      </c>
      <c r="P20" s="17">
        <v>0</v>
      </c>
      <c r="Q20" s="17">
        <v>0</v>
      </c>
      <c r="R20" s="3">
        <v>0.78</v>
      </c>
      <c r="S20" s="2">
        <v>0.51000000000000012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D20" s="3">
        <f t="shared" si="1"/>
        <v>99.22999999999999</v>
      </c>
      <c r="AE20" s="17">
        <v>41.7</v>
      </c>
      <c r="AF20" s="17">
        <v>0</v>
      </c>
      <c r="AG20" s="17">
        <v>0</v>
      </c>
      <c r="AH20" s="17">
        <v>0.64</v>
      </c>
      <c r="AI20" s="17">
        <v>55.19</v>
      </c>
      <c r="AJ20" s="17">
        <v>0.41</v>
      </c>
      <c r="AK20" s="3">
        <v>0.93</v>
      </c>
      <c r="AL20" s="2">
        <v>1.48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V20" s="3">
        <f t="shared" si="2"/>
        <v>100.35000000000001</v>
      </c>
      <c r="AW20" s="4">
        <v>100</v>
      </c>
    </row>
    <row r="21" spans="1:49">
      <c r="A21" s="17" t="s">
        <v>96</v>
      </c>
      <c r="B21" s="17" t="s">
        <v>100</v>
      </c>
      <c r="C21" s="17">
        <v>1E-4</v>
      </c>
      <c r="D21" s="17">
        <v>1550</v>
      </c>
      <c r="E21" s="17">
        <f t="shared" si="0"/>
        <v>1823.15</v>
      </c>
      <c r="F21" s="17">
        <v>0.2</v>
      </c>
      <c r="G21" s="17" t="s">
        <v>2</v>
      </c>
      <c r="H21" s="17" t="s">
        <v>1</v>
      </c>
      <c r="I21" s="17" t="s">
        <v>0</v>
      </c>
      <c r="J21" s="17">
        <v>50.37</v>
      </c>
      <c r="K21" s="17">
        <v>0</v>
      </c>
      <c r="L21" s="17">
        <v>0</v>
      </c>
      <c r="M21" s="17">
        <v>1.1200000000000001</v>
      </c>
      <c r="N21" s="17">
        <v>28.19</v>
      </c>
      <c r="O21" s="17">
        <v>18.45</v>
      </c>
      <c r="P21" s="17">
        <v>0</v>
      </c>
      <c r="Q21" s="17">
        <v>0</v>
      </c>
      <c r="R21" s="3">
        <v>0.77</v>
      </c>
      <c r="S21" s="2">
        <v>0.4900000000000001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D21" s="3">
        <f t="shared" si="1"/>
        <v>99.389999999999986</v>
      </c>
      <c r="AE21" s="17">
        <v>41.19</v>
      </c>
      <c r="AF21" s="17">
        <v>0</v>
      </c>
      <c r="AG21" s="17">
        <v>0</v>
      </c>
      <c r="AH21" s="17">
        <v>0.63</v>
      </c>
      <c r="AI21" s="17">
        <v>55.28</v>
      </c>
      <c r="AJ21" s="17">
        <v>0.9</v>
      </c>
      <c r="AK21" s="3">
        <v>0.93</v>
      </c>
      <c r="AL21" s="2">
        <v>1.4500000000000002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V21" s="3">
        <f t="shared" si="2"/>
        <v>100.38000000000001</v>
      </c>
      <c r="AW21" s="4">
        <v>100</v>
      </c>
    </row>
    <row r="22" spans="1:49">
      <c r="A22" s="17" t="s">
        <v>96</v>
      </c>
      <c r="B22" s="17" t="s">
        <v>97</v>
      </c>
      <c r="C22" s="17">
        <v>1E-4</v>
      </c>
      <c r="D22" s="17">
        <v>1575</v>
      </c>
      <c r="E22" s="17">
        <f t="shared" si="0"/>
        <v>1848.15</v>
      </c>
      <c r="F22" s="17">
        <v>0.2</v>
      </c>
      <c r="G22" s="17" t="s">
        <v>2</v>
      </c>
      <c r="H22" s="17" t="s">
        <v>1</v>
      </c>
      <c r="I22" s="17" t="s">
        <v>0</v>
      </c>
      <c r="J22" s="17">
        <v>57.53</v>
      </c>
      <c r="K22" s="17">
        <v>0</v>
      </c>
      <c r="L22" s="17">
        <v>0</v>
      </c>
      <c r="M22" s="17">
        <v>1.1299999999999999</v>
      </c>
      <c r="N22" s="17">
        <v>34.119999999999997</v>
      </c>
      <c r="O22" s="17">
        <v>4.38</v>
      </c>
      <c r="P22" s="17">
        <v>0</v>
      </c>
      <c r="Q22" s="17">
        <v>0</v>
      </c>
      <c r="R22" s="3">
        <v>0.91</v>
      </c>
      <c r="S22" s="2">
        <v>0.69000000000000006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D22" s="3">
        <f t="shared" si="1"/>
        <v>98.759999999999991</v>
      </c>
      <c r="AE22" s="17">
        <v>41.76</v>
      </c>
      <c r="AF22" s="17">
        <v>0</v>
      </c>
      <c r="AG22" s="17">
        <v>0</v>
      </c>
      <c r="AH22" s="17">
        <v>0.55000000000000004</v>
      </c>
      <c r="AI22" s="17">
        <v>54.26</v>
      </c>
      <c r="AJ22" s="17">
        <v>0.12</v>
      </c>
      <c r="AK22" s="3">
        <v>1.06</v>
      </c>
      <c r="AL22" s="2">
        <v>1.77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V22" s="3">
        <f t="shared" si="2"/>
        <v>99.52</v>
      </c>
      <c r="AW22" s="4">
        <v>100</v>
      </c>
    </row>
    <row r="23" spans="1:49">
      <c r="A23" s="17" t="s">
        <v>96</v>
      </c>
      <c r="B23" s="17" t="s">
        <v>99</v>
      </c>
      <c r="C23" s="17">
        <v>1E-4</v>
      </c>
      <c r="D23" s="17">
        <v>1575</v>
      </c>
      <c r="E23" s="17">
        <f t="shared" si="0"/>
        <v>1848.15</v>
      </c>
      <c r="F23" s="17">
        <v>0.2</v>
      </c>
      <c r="G23" s="17" t="s">
        <v>2</v>
      </c>
      <c r="H23" s="17" t="s">
        <v>1</v>
      </c>
      <c r="I23" s="17" t="s">
        <v>0</v>
      </c>
      <c r="J23" s="17">
        <v>56.11</v>
      </c>
      <c r="K23" s="17">
        <v>0</v>
      </c>
      <c r="L23" s="17">
        <v>0</v>
      </c>
      <c r="M23" s="17">
        <v>1.1200000000000001</v>
      </c>
      <c r="N23" s="17">
        <v>34.07</v>
      </c>
      <c r="O23" s="17">
        <v>7.47</v>
      </c>
      <c r="P23" s="17">
        <v>0</v>
      </c>
      <c r="Q23" s="17">
        <v>0</v>
      </c>
      <c r="R23" s="3">
        <v>0.9</v>
      </c>
      <c r="S23" s="2">
        <v>0.69000000000000006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D23" s="3">
        <f t="shared" si="1"/>
        <v>100.36</v>
      </c>
      <c r="AE23" s="17">
        <v>42.25</v>
      </c>
      <c r="AF23" s="17">
        <v>0</v>
      </c>
      <c r="AG23" s="17">
        <v>0</v>
      </c>
      <c r="AH23" s="17">
        <v>0.54</v>
      </c>
      <c r="AI23" s="17">
        <v>54.13</v>
      </c>
      <c r="AJ23" s="17">
        <v>0.23</v>
      </c>
      <c r="AK23" s="3">
        <v>1.0300000000000002</v>
      </c>
      <c r="AL23" s="2">
        <v>1.69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V23" s="3">
        <f t="shared" si="2"/>
        <v>99.87</v>
      </c>
      <c r="AW23" s="4">
        <v>100</v>
      </c>
    </row>
    <row r="24" spans="1:49">
      <c r="A24" s="17" t="s">
        <v>96</v>
      </c>
      <c r="B24" s="17" t="s">
        <v>95</v>
      </c>
      <c r="C24" s="17">
        <v>1E-4</v>
      </c>
      <c r="D24" s="17">
        <v>1575</v>
      </c>
      <c r="E24" s="17">
        <f t="shared" si="0"/>
        <v>1848.15</v>
      </c>
      <c r="F24" s="17">
        <v>0.2</v>
      </c>
      <c r="G24" s="17" t="s">
        <v>2</v>
      </c>
      <c r="H24" s="17" t="s">
        <v>1</v>
      </c>
      <c r="I24" s="17" t="s">
        <v>0</v>
      </c>
      <c r="J24" s="17">
        <v>54.19</v>
      </c>
      <c r="K24" s="17">
        <v>0</v>
      </c>
      <c r="L24" s="17">
        <v>0</v>
      </c>
      <c r="M24" s="17">
        <v>1.08</v>
      </c>
      <c r="N24" s="17">
        <v>32.700000000000003</v>
      </c>
      <c r="O24" s="17">
        <v>10.27</v>
      </c>
      <c r="P24" s="17">
        <v>0</v>
      </c>
      <c r="Q24" s="17">
        <v>0</v>
      </c>
      <c r="R24" s="3">
        <v>0.88</v>
      </c>
      <c r="S24" s="2">
        <v>0.66999999999999993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D24" s="3">
        <f t="shared" si="1"/>
        <v>99.789999999999992</v>
      </c>
      <c r="AE24" s="17">
        <v>42.34</v>
      </c>
      <c r="AF24" s="17">
        <v>0</v>
      </c>
      <c r="AG24" s="17">
        <v>0</v>
      </c>
      <c r="AH24" s="17">
        <v>0.54</v>
      </c>
      <c r="AI24" s="17">
        <v>54.27</v>
      </c>
      <c r="AJ24" s="17">
        <v>0.36</v>
      </c>
      <c r="AK24" s="3">
        <v>0.94</v>
      </c>
      <c r="AL24" s="2">
        <v>1.7299999999999995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V24" s="3">
        <f t="shared" si="2"/>
        <v>100.18</v>
      </c>
      <c r="AW24" s="4">
        <v>100</v>
      </c>
    </row>
    <row r="25" spans="1:49">
      <c r="A25" s="17" t="s">
        <v>96</v>
      </c>
      <c r="B25" s="17" t="s">
        <v>101</v>
      </c>
      <c r="C25" s="17">
        <v>1E-4</v>
      </c>
      <c r="D25" s="17">
        <v>1575</v>
      </c>
      <c r="E25" s="17">
        <f t="shared" si="0"/>
        <v>1848.15</v>
      </c>
      <c r="F25" s="17">
        <v>0.2</v>
      </c>
      <c r="G25" s="17" t="s">
        <v>2</v>
      </c>
      <c r="H25" s="17" t="s">
        <v>1</v>
      </c>
      <c r="I25" s="17" t="s">
        <v>0</v>
      </c>
      <c r="J25" s="17">
        <v>52.2</v>
      </c>
      <c r="K25" s="17">
        <v>0</v>
      </c>
      <c r="L25" s="17">
        <v>0</v>
      </c>
      <c r="M25" s="17">
        <v>1.07</v>
      </c>
      <c r="N25" s="17">
        <v>29.76</v>
      </c>
      <c r="O25" s="17">
        <v>14.74</v>
      </c>
      <c r="P25" s="17">
        <v>0</v>
      </c>
      <c r="Q25" s="17">
        <v>0</v>
      </c>
      <c r="R25" s="3">
        <v>0.9</v>
      </c>
      <c r="S25" s="2">
        <v>0.72999999999999987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D25" s="3">
        <f t="shared" si="1"/>
        <v>99.4</v>
      </c>
      <c r="AE25" s="17">
        <v>41.77</v>
      </c>
      <c r="AF25" s="17">
        <v>0</v>
      </c>
      <c r="AG25" s="17">
        <v>0</v>
      </c>
      <c r="AH25" s="17">
        <v>0.56999999999999995</v>
      </c>
      <c r="AI25" s="17">
        <v>53.46</v>
      </c>
      <c r="AJ25" s="17">
        <v>0.62</v>
      </c>
      <c r="AK25" s="3">
        <v>1.04</v>
      </c>
      <c r="AL25" s="2">
        <v>1.85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V25" s="3">
        <f t="shared" si="2"/>
        <v>99.310000000000016</v>
      </c>
      <c r="AW25" s="4">
        <v>100</v>
      </c>
    </row>
    <row r="26" spans="1:49">
      <c r="A26" s="17" t="s">
        <v>96</v>
      </c>
      <c r="B26" s="17" t="s">
        <v>100</v>
      </c>
      <c r="C26" s="17">
        <v>1E-4</v>
      </c>
      <c r="D26" s="17">
        <v>1600</v>
      </c>
      <c r="E26" s="17">
        <f t="shared" si="0"/>
        <v>1873.15</v>
      </c>
      <c r="F26" s="17">
        <v>0.2</v>
      </c>
      <c r="G26" s="17" t="s">
        <v>2</v>
      </c>
      <c r="H26" s="17" t="s">
        <v>1</v>
      </c>
      <c r="I26" s="17" t="s">
        <v>0</v>
      </c>
      <c r="J26" s="17">
        <v>50.74</v>
      </c>
      <c r="K26" s="17">
        <v>0</v>
      </c>
      <c r="L26" s="17">
        <v>0</v>
      </c>
      <c r="M26" s="17">
        <v>1.1100000000000001</v>
      </c>
      <c r="N26" s="17">
        <v>30.26</v>
      </c>
      <c r="O26" s="17">
        <v>16.86</v>
      </c>
      <c r="P26" s="17">
        <v>0</v>
      </c>
      <c r="Q26" s="17">
        <v>0</v>
      </c>
      <c r="R26" s="3">
        <v>0.91999999999999982</v>
      </c>
      <c r="S26" s="2">
        <v>0.72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D26" s="3">
        <f t="shared" si="1"/>
        <v>100.61</v>
      </c>
      <c r="AE26" s="17">
        <v>42.08</v>
      </c>
      <c r="AF26" s="17">
        <v>0</v>
      </c>
      <c r="AG26" s="17">
        <v>0</v>
      </c>
      <c r="AH26" s="17">
        <v>0.56999999999999995</v>
      </c>
      <c r="AI26" s="17">
        <v>54.8</v>
      </c>
      <c r="AJ26" s="17">
        <v>0.84</v>
      </c>
      <c r="AK26" s="3">
        <v>0.95</v>
      </c>
      <c r="AL26" s="2">
        <v>1.65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V26" s="3">
        <f t="shared" si="2"/>
        <v>100.89</v>
      </c>
      <c r="AW26" s="4">
        <v>100</v>
      </c>
    </row>
    <row r="27" spans="1:49">
      <c r="A27" s="17" t="s">
        <v>96</v>
      </c>
      <c r="B27" s="17" t="s">
        <v>98</v>
      </c>
      <c r="C27" s="17">
        <v>1E-4</v>
      </c>
      <c r="D27" s="17">
        <v>1600</v>
      </c>
      <c r="E27" s="17">
        <f t="shared" si="0"/>
        <v>1873.15</v>
      </c>
      <c r="F27" s="17">
        <v>0.2</v>
      </c>
      <c r="G27" s="17" t="s">
        <v>2</v>
      </c>
      <c r="H27" s="17" t="s">
        <v>1</v>
      </c>
      <c r="I27" s="17" t="s">
        <v>0</v>
      </c>
      <c r="J27" s="17">
        <v>57.96</v>
      </c>
      <c r="K27" s="17">
        <v>0</v>
      </c>
      <c r="L27" s="17">
        <v>0</v>
      </c>
      <c r="M27" s="17">
        <v>1.1599999999999999</v>
      </c>
      <c r="N27" s="17">
        <v>37.340000000000003</v>
      </c>
      <c r="O27" s="17">
        <v>1.0900000000000001</v>
      </c>
      <c r="P27" s="17">
        <v>0</v>
      </c>
      <c r="Q27" s="17">
        <v>0</v>
      </c>
      <c r="R27" s="3">
        <v>0.94</v>
      </c>
      <c r="S27" s="2">
        <v>0.66999999999999993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D27" s="3">
        <f t="shared" si="1"/>
        <v>99.160000000000011</v>
      </c>
      <c r="AE27" s="17">
        <v>42.36</v>
      </c>
      <c r="AF27" s="17">
        <v>0</v>
      </c>
      <c r="AG27" s="17">
        <v>0</v>
      </c>
      <c r="AH27" s="17">
        <v>0.54</v>
      </c>
      <c r="AI27" s="17">
        <v>55.27</v>
      </c>
      <c r="AJ27" s="17">
        <v>0.03</v>
      </c>
      <c r="AK27" s="3">
        <v>0.97</v>
      </c>
      <c r="AL27" s="2">
        <v>1.68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V27" s="3">
        <f t="shared" si="2"/>
        <v>100.85000000000001</v>
      </c>
      <c r="AW27" s="4">
        <v>100</v>
      </c>
    </row>
    <row r="28" spans="1:49">
      <c r="A28" s="17" t="s">
        <v>96</v>
      </c>
      <c r="B28" s="17" t="s">
        <v>97</v>
      </c>
      <c r="C28" s="17">
        <v>1E-4</v>
      </c>
      <c r="D28" s="17">
        <v>1600</v>
      </c>
      <c r="E28" s="17">
        <f t="shared" si="0"/>
        <v>1873.15</v>
      </c>
      <c r="F28" s="17">
        <v>0.2</v>
      </c>
      <c r="G28" s="17" t="s">
        <v>2</v>
      </c>
      <c r="H28" s="17" t="s">
        <v>1</v>
      </c>
      <c r="I28" s="17" t="s">
        <v>0</v>
      </c>
      <c r="J28" s="17">
        <v>58.04</v>
      </c>
      <c r="K28" s="17">
        <v>0</v>
      </c>
      <c r="L28" s="17">
        <v>0</v>
      </c>
      <c r="M28" s="17">
        <v>1.1200000000000001</v>
      </c>
      <c r="N28" s="17">
        <v>36.14</v>
      </c>
      <c r="O28" s="17">
        <v>3.93</v>
      </c>
      <c r="P28" s="17">
        <v>0</v>
      </c>
      <c r="Q28" s="17">
        <v>0</v>
      </c>
      <c r="R28" s="3">
        <v>0.95</v>
      </c>
      <c r="S28" s="2">
        <v>0.72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D28" s="3">
        <f t="shared" si="1"/>
        <v>100.9</v>
      </c>
      <c r="AE28" s="17">
        <v>42.35</v>
      </c>
      <c r="AF28" s="17">
        <v>0</v>
      </c>
      <c r="AG28" s="17">
        <v>0</v>
      </c>
      <c r="AH28" s="17">
        <v>0.53</v>
      </c>
      <c r="AI28" s="17">
        <v>55.31</v>
      </c>
      <c r="AJ28" s="17">
        <v>0.11</v>
      </c>
      <c r="AK28" s="3">
        <v>0.97</v>
      </c>
      <c r="AL28" s="2">
        <v>1.66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V28" s="3">
        <f t="shared" si="2"/>
        <v>100.92999999999999</v>
      </c>
      <c r="AW28" s="4">
        <v>100</v>
      </c>
    </row>
    <row r="29" spans="1:49">
      <c r="A29" s="17" t="s">
        <v>96</v>
      </c>
      <c r="B29" s="17" t="s">
        <v>99</v>
      </c>
      <c r="C29" s="17">
        <v>1E-4</v>
      </c>
      <c r="D29" s="17">
        <v>1600</v>
      </c>
      <c r="E29" s="17">
        <f t="shared" si="0"/>
        <v>1873.15</v>
      </c>
      <c r="F29" s="17">
        <v>0.2</v>
      </c>
      <c r="G29" s="17" t="s">
        <v>2</v>
      </c>
      <c r="H29" s="17" t="s">
        <v>1</v>
      </c>
      <c r="I29" s="17" t="s">
        <v>0</v>
      </c>
      <c r="J29" s="17">
        <v>55.84</v>
      </c>
      <c r="K29" s="17">
        <v>0</v>
      </c>
      <c r="L29" s="17">
        <v>0</v>
      </c>
      <c r="M29" s="17">
        <v>1.19</v>
      </c>
      <c r="N29" s="17">
        <v>34.9</v>
      </c>
      <c r="O29" s="17">
        <v>7.27</v>
      </c>
      <c r="P29" s="17">
        <v>0</v>
      </c>
      <c r="Q29" s="17">
        <v>0</v>
      </c>
      <c r="R29" s="3">
        <v>0.89</v>
      </c>
      <c r="S29" s="2">
        <v>0.68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D29" s="3">
        <f t="shared" si="1"/>
        <v>100.77000000000001</v>
      </c>
      <c r="AE29" s="17">
        <v>42.08</v>
      </c>
      <c r="AF29" s="17">
        <v>0</v>
      </c>
      <c r="AG29" s="17">
        <v>0</v>
      </c>
      <c r="AH29" s="17">
        <v>0.56999999999999995</v>
      </c>
      <c r="AI29" s="17">
        <v>55.38</v>
      </c>
      <c r="AJ29" s="17">
        <v>0.23</v>
      </c>
      <c r="AK29" s="3">
        <v>0.98</v>
      </c>
      <c r="AL29" s="2">
        <v>1.64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V29" s="3">
        <f t="shared" si="2"/>
        <v>100.88000000000001</v>
      </c>
      <c r="AW29" s="4">
        <v>100</v>
      </c>
    </row>
    <row r="30" spans="1:49" s="9" customFormat="1">
      <c r="A30" s="12" t="s">
        <v>96</v>
      </c>
      <c r="B30" s="12" t="s">
        <v>98</v>
      </c>
      <c r="C30" s="12">
        <v>1E-4</v>
      </c>
      <c r="D30" s="12">
        <v>1650</v>
      </c>
      <c r="E30" s="12">
        <f t="shared" si="0"/>
        <v>1923.15</v>
      </c>
      <c r="F30" s="12">
        <v>0.2</v>
      </c>
      <c r="G30" s="12" t="s">
        <v>2</v>
      </c>
      <c r="H30" s="12" t="s">
        <v>1</v>
      </c>
      <c r="I30" s="12" t="s">
        <v>0</v>
      </c>
      <c r="J30" s="12">
        <v>56.77</v>
      </c>
      <c r="K30" s="12">
        <v>0</v>
      </c>
      <c r="L30" s="12">
        <v>0</v>
      </c>
      <c r="M30" s="12">
        <v>1.0900000000000001</v>
      </c>
      <c r="N30" s="12">
        <v>40.11</v>
      </c>
      <c r="O30" s="12">
        <v>1.01</v>
      </c>
      <c r="P30" s="12">
        <v>0</v>
      </c>
      <c r="Q30" s="12">
        <v>0</v>
      </c>
      <c r="R30" s="11">
        <v>0.81</v>
      </c>
      <c r="S30" s="13">
        <v>0.94</v>
      </c>
      <c r="T30" s="11"/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/>
      <c r="AC30" s="12"/>
      <c r="AD30" s="11">
        <f t="shared" si="1"/>
        <v>100.73</v>
      </c>
      <c r="AE30" s="12">
        <v>42.18</v>
      </c>
      <c r="AF30" s="12">
        <v>0</v>
      </c>
      <c r="AG30" s="12">
        <v>0</v>
      </c>
      <c r="AH30" s="12">
        <v>0.47</v>
      </c>
      <c r="AI30" s="12">
        <v>55.3</v>
      </c>
      <c r="AJ30" s="12">
        <v>0.03</v>
      </c>
      <c r="AK30" s="11">
        <v>0.9</v>
      </c>
      <c r="AL30" s="13">
        <v>1.6199999999999999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/>
      <c r="AT30" s="12"/>
      <c r="AU30" s="12"/>
      <c r="AV30" s="11">
        <f t="shared" si="2"/>
        <v>100.5</v>
      </c>
      <c r="AW30" s="10">
        <v>100</v>
      </c>
    </row>
    <row r="31" spans="1:49">
      <c r="A31" s="17" t="s">
        <v>96</v>
      </c>
      <c r="B31" s="17" t="s">
        <v>97</v>
      </c>
      <c r="C31" s="17">
        <v>1E-4</v>
      </c>
      <c r="D31" s="17">
        <v>1650</v>
      </c>
      <c r="E31" s="17">
        <f t="shared" si="0"/>
        <v>1923.15</v>
      </c>
      <c r="F31" s="17">
        <v>0.2</v>
      </c>
      <c r="G31" s="17" t="s">
        <v>2</v>
      </c>
      <c r="H31" s="17" t="s">
        <v>1</v>
      </c>
      <c r="I31" s="17" t="s">
        <v>0</v>
      </c>
      <c r="J31" s="17">
        <v>54.92</v>
      </c>
      <c r="K31" s="17">
        <v>0</v>
      </c>
      <c r="L31" s="17">
        <v>0</v>
      </c>
      <c r="M31" s="17">
        <v>1.02</v>
      </c>
      <c r="N31" s="17">
        <v>38.200000000000003</v>
      </c>
      <c r="O31" s="17">
        <v>3.47</v>
      </c>
      <c r="P31" s="17">
        <v>0</v>
      </c>
      <c r="Q31" s="17">
        <v>0</v>
      </c>
      <c r="R31" s="3">
        <v>1.02</v>
      </c>
      <c r="S31" s="2">
        <v>0.94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D31" s="3">
        <f t="shared" si="1"/>
        <v>99.570000000000007</v>
      </c>
      <c r="AE31" s="17">
        <v>42.17</v>
      </c>
      <c r="AF31" s="17">
        <v>0</v>
      </c>
      <c r="AG31" s="17">
        <v>0</v>
      </c>
      <c r="AH31" s="17">
        <v>0.46</v>
      </c>
      <c r="AI31" s="17">
        <v>55.3</v>
      </c>
      <c r="AJ31" s="17">
        <v>0.12</v>
      </c>
      <c r="AK31" s="3">
        <v>0.94</v>
      </c>
      <c r="AL31" s="2">
        <v>1.95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V31" s="3">
        <f t="shared" si="2"/>
        <v>100.94000000000001</v>
      </c>
      <c r="AW31" s="4">
        <v>100</v>
      </c>
    </row>
    <row r="32" spans="1:49">
      <c r="A32" s="17" t="s">
        <v>96</v>
      </c>
      <c r="B32" s="17" t="s">
        <v>95</v>
      </c>
      <c r="C32" s="17">
        <v>1E-4</v>
      </c>
      <c r="D32" s="17">
        <v>1650</v>
      </c>
      <c r="E32" s="17">
        <f t="shared" si="0"/>
        <v>1923.15</v>
      </c>
      <c r="F32" s="17">
        <v>0.2</v>
      </c>
      <c r="G32" s="17" t="s">
        <v>2</v>
      </c>
      <c r="H32" s="17" t="s">
        <v>1</v>
      </c>
      <c r="I32" s="17" t="s">
        <v>0</v>
      </c>
      <c r="J32" s="17">
        <v>52.5</v>
      </c>
      <c r="K32" s="17">
        <v>0</v>
      </c>
      <c r="L32" s="17">
        <v>0</v>
      </c>
      <c r="M32" s="17">
        <v>1.04</v>
      </c>
      <c r="N32" s="17">
        <v>35.520000000000003</v>
      </c>
      <c r="O32" s="17">
        <v>9.6</v>
      </c>
      <c r="P32" s="17">
        <v>0</v>
      </c>
      <c r="Q32" s="17">
        <v>0</v>
      </c>
      <c r="R32" s="3">
        <v>0.96</v>
      </c>
      <c r="S32" s="2">
        <v>0.88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D32" s="3">
        <f t="shared" si="1"/>
        <v>100.49999999999999</v>
      </c>
      <c r="AE32" s="17">
        <v>42.2</v>
      </c>
      <c r="AF32" s="17">
        <v>0</v>
      </c>
      <c r="AG32" s="17">
        <v>0</v>
      </c>
      <c r="AH32" s="17">
        <v>0.49</v>
      </c>
      <c r="AI32" s="17">
        <v>54.61</v>
      </c>
      <c r="AJ32" s="17">
        <v>0.39</v>
      </c>
      <c r="AK32" s="3">
        <v>0.89</v>
      </c>
      <c r="AL32" s="2">
        <v>1.76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V32" s="3">
        <f t="shared" si="2"/>
        <v>100.34000000000002</v>
      </c>
      <c r="AW32" s="4">
        <v>100</v>
      </c>
    </row>
    <row r="33" spans="1:49">
      <c r="A33" s="17" t="s">
        <v>85</v>
      </c>
      <c r="B33" s="17" t="s">
        <v>94</v>
      </c>
      <c r="C33" s="17">
        <v>1E-4</v>
      </c>
      <c r="D33" s="17">
        <v>1550</v>
      </c>
      <c r="E33" s="17">
        <f t="shared" si="0"/>
        <v>1823.15</v>
      </c>
      <c r="F33" s="17">
        <v>0.2</v>
      </c>
      <c r="G33" s="17" t="s">
        <v>2</v>
      </c>
      <c r="H33" s="17" t="s">
        <v>1</v>
      </c>
      <c r="I33" s="17" t="s">
        <v>0</v>
      </c>
      <c r="J33" s="17">
        <v>49.81</v>
      </c>
      <c r="K33" s="17">
        <v>10.95</v>
      </c>
      <c r="L33" s="17">
        <v>0</v>
      </c>
      <c r="M33" s="17">
        <v>1.06</v>
      </c>
      <c r="N33" s="17">
        <v>29.49</v>
      </c>
      <c r="O33" s="17">
        <v>6.33</v>
      </c>
      <c r="P33" s="17">
        <v>2.4E-2</v>
      </c>
      <c r="Q33" s="17">
        <v>0</v>
      </c>
      <c r="R33" s="3">
        <v>0.72</v>
      </c>
      <c r="S33" s="2">
        <v>0.48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D33" s="3">
        <f t="shared" si="1"/>
        <v>98.864000000000004</v>
      </c>
      <c r="AE33" s="17">
        <v>41.77</v>
      </c>
      <c r="AF33" s="17">
        <v>0.09</v>
      </c>
      <c r="AG33" s="17">
        <v>0</v>
      </c>
      <c r="AH33" s="17">
        <v>0.53</v>
      </c>
      <c r="AI33" s="17">
        <v>54.77</v>
      </c>
      <c r="AJ33" s="17">
        <v>0.18</v>
      </c>
      <c r="AK33" s="3">
        <v>0.9</v>
      </c>
      <c r="AL33" s="2">
        <v>1.43</v>
      </c>
      <c r="AM33" s="17">
        <v>0</v>
      </c>
      <c r="AN33" s="17">
        <v>0</v>
      </c>
      <c r="AO33" s="17">
        <v>6.0000000000000001E-3</v>
      </c>
      <c r="AP33" s="17">
        <v>0</v>
      </c>
      <c r="AQ33" s="17">
        <v>0</v>
      </c>
      <c r="AR33" s="17">
        <v>0</v>
      </c>
      <c r="AV33" s="3">
        <f t="shared" si="2"/>
        <v>99.67600000000003</v>
      </c>
      <c r="AW33" s="4">
        <v>100</v>
      </c>
    </row>
    <row r="34" spans="1:49">
      <c r="A34" s="17" t="s">
        <v>85</v>
      </c>
      <c r="B34" s="17" t="s">
        <v>93</v>
      </c>
      <c r="C34" s="17">
        <v>1E-4</v>
      </c>
      <c r="D34" s="17">
        <v>1450</v>
      </c>
      <c r="E34" s="17">
        <f t="shared" si="0"/>
        <v>1723.15</v>
      </c>
      <c r="F34" s="17">
        <v>0.2</v>
      </c>
      <c r="G34" s="17" t="s">
        <v>2</v>
      </c>
      <c r="H34" s="17" t="s">
        <v>1</v>
      </c>
      <c r="I34" s="17" t="s">
        <v>0</v>
      </c>
      <c r="J34" s="17">
        <v>46.37</v>
      </c>
      <c r="K34" s="17">
        <v>17.059999999999999</v>
      </c>
      <c r="L34" s="17">
        <v>0</v>
      </c>
      <c r="M34" s="17">
        <v>1.1200000000000001</v>
      </c>
      <c r="N34" s="17">
        <v>23.22</v>
      </c>
      <c r="O34" s="17">
        <v>9.9</v>
      </c>
      <c r="P34" s="17">
        <v>0.05</v>
      </c>
      <c r="Q34" s="17">
        <v>0</v>
      </c>
      <c r="R34" s="3">
        <v>0.71</v>
      </c>
      <c r="S34" s="2">
        <v>0.42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D34" s="3">
        <f t="shared" si="1"/>
        <v>98.85</v>
      </c>
      <c r="AE34" s="17">
        <v>41.36</v>
      </c>
      <c r="AF34" s="17">
        <v>0.14000000000000001</v>
      </c>
      <c r="AG34" s="17">
        <v>0</v>
      </c>
      <c r="AH34" s="17">
        <v>0.65</v>
      </c>
      <c r="AI34" s="17">
        <v>54.1</v>
      </c>
      <c r="AJ34" s="17">
        <v>0.28000000000000003</v>
      </c>
      <c r="AK34" s="3">
        <v>1.07</v>
      </c>
      <c r="AL34" s="2">
        <v>1.55</v>
      </c>
      <c r="AM34" s="17">
        <v>0</v>
      </c>
      <c r="AN34" s="17">
        <v>0</v>
      </c>
      <c r="AO34" s="17">
        <v>4.0000000000000001E-3</v>
      </c>
      <c r="AP34" s="17">
        <v>0</v>
      </c>
      <c r="AQ34" s="17">
        <v>0</v>
      </c>
      <c r="AR34" s="17">
        <v>0</v>
      </c>
      <c r="AV34" s="3">
        <f t="shared" si="2"/>
        <v>99.153999999999996</v>
      </c>
      <c r="AW34" s="4">
        <v>100</v>
      </c>
    </row>
    <row r="35" spans="1:49">
      <c r="A35" s="17" t="s">
        <v>85</v>
      </c>
      <c r="B35" s="17" t="s">
        <v>92</v>
      </c>
      <c r="C35" s="17">
        <v>1E-4</v>
      </c>
      <c r="D35" s="17">
        <v>1450</v>
      </c>
      <c r="E35" s="17">
        <f t="shared" si="0"/>
        <v>1723.15</v>
      </c>
      <c r="F35" s="17">
        <v>0.2</v>
      </c>
      <c r="G35" s="17" t="s">
        <v>2</v>
      </c>
      <c r="H35" s="17" t="s">
        <v>1</v>
      </c>
      <c r="I35" s="17" t="s">
        <v>0</v>
      </c>
      <c r="J35" s="17">
        <v>44.44</v>
      </c>
      <c r="K35" s="17">
        <v>19.72</v>
      </c>
      <c r="L35" s="17">
        <v>0</v>
      </c>
      <c r="M35" s="17">
        <v>1.1100000000000001</v>
      </c>
      <c r="N35" s="17">
        <v>21.14</v>
      </c>
      <c r="O35" s="17">
        <v>11.34</v>
      </c>
      <c r="P35" s="17">
        <v>4.5999999999999999E-2</v>
      </c>
      <c r="Q35" s="17">
        <v>0</v>
      </c>
      <c r="R35" s="3">
        <v>0.65</v>
      </c>
      <c r="S35" s="2">
        <v>0.39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D35" s="3">
        <f t="shared" si="1"/>
        <v>98.836000000000013</v>
      </c>
      <c r="AE35" s="17">
        <v>41.28</v>
      </c>
      <c r="AF35" s="17">
        <v>0.18</v>
      </c>
      <c r="AG35" s="17">
        <v>0</v>
      </c>
      <c r="AH35" s="17">
        <v>0.67</v>
      </c>
      <c r="AI35" s="17">
        <v>53.96</v>
      </c>
      <c r="AJ35" s="17">
        <v>0.32</v>
      </c>
      <c r="AK35" s="3">
        <v>1.02</v>
      </c>
      <c r="AL35" s="2">
        <v>1.57</v>
      </c>
      <c r="AM35" s="17">
        <v>0</v>
      </c>
      <c r="AN35" s="17">
        <v>0</v>
      </c>
      <c r="AO35" s="17">
        <v>0.01</v>
      </c>
      <c r="AP35" s="17">
        <v>0</v>
      </c>
      <c r="AQ35" s="17">
        <v>0</v>
      </c>
      <c r="AR35" s="17">
        <v>0</v>
      </c>
      <c r="AV35" s="3">
        <f t="shared" si="2"/>
        <v>99.009999999999991</v>
      </c>
      <c r="AW35" s="4">
        <v>100</v>
      </c>
    </row>
    <row r="36" spans="1:49">
      <c r="A36" s="17" t="s">
        <v>85</v>
      </c>
      <c r="B36" s="17" t="s">
        <v>91</v>
      </c>
      <c r="C36" s="17">
        <v>1E-4</v>
      </c>
      <c r="D36" s="17">
        <v>1450</v>
      </c>
      <c r="E36" s="17">
        <f t="shared" si="0"/>
        <v>1723.15</v>
      </c>
      <c r="F36" s="17">
        <v>0.2</v>
      </c>
      <c r="G36" s="17" t="s">
        <v>2</v>
      </c>
      <c r="H36" s="17" t="s">
        <v>1</v>
      </c>
      <c r="I36" s="17" t="s">
        <v>0</v>
      </c>
      <c r="J36" s="17">
        <v>47.31</v>
      </c>
      <c r="K36" s="17">
        <v>22</v>
      </c>
      <c r="L36" s="17">
        <v>0</v>
      </c>
      <c r="M36" s="17">
        <v>1.06</v>
      </c>
      <c r="N36" s="17">
        <v>15.88</v>
      </c>
      <c r="O36" s="17">
        <v>0.12</v>
      </c>
      <c r="P36" s="17">
        <v>12.53</v>
      </c>
      <c r="Q36" s="17">
        <v>0</v>
      </c>
      <c r="R36" s="3">
        <v>0.79</v>
      </c>
      <c r="S36" s="2">
        <v>0.5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D36" s="3">
        <f t="shared" si="1"/>
        <v>100.19000000000001</v>
      </c>
      <c r="AE36" s="17">
        <v>41.28</v>
      </c>
      <c r="AF36" s="17">
        <v>0.24</v>
      </c>
      <c r="AG36" s="17">
        <v>0</v>
      </c>
      <c r="AH36" s="17">
        <v>0.71</v>
      </c>
      <c r="AI36" s="17">
        <v>53.37</v>
      </c>
      <c r="AJ36" s="17">
        <v>3.0000000000000001E-3</v>
      </c>
      <c r="AK36" s="3">
        <v>1.42</v>
      </c>
      <c r="AL36" s="2">
        <v>2.62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V36" s="3">
        <f t="shared" si="2"/>
        <v>99.643000000000001</v>
      </c>
      <c r="AW36" s="4">
        <v>100</v>
      </c>
    </row>
    <row r="37" spans="1:49">
      <c r="A37" s="17" t="s">
        <v>85</v>
      </c>
      <c r="B37" s="17" t="s">
        <v>90</v>
      </c>
      <c r="C37" s="17">
        <v>1E-4</v>
      </c>
      <c r="D37" s="17">
        <v>1450</v>
      </c>
      <c r="E37" s="17">
        <f t="shared" ref="E37:E68" si="4">D37+273.15</f>
        <v>1723.15</v>
      </c>
      <c r="F37" s="17">
        <v>0.2</v>
      </c>
      <c r="G37" s="17" t="s">
        <v>2</v>
      </c>
      <c r="H37" s="17" t="s">
        <v>1</v>
      </c>
      <c r="I37" s="17" t="s">
        <v>0</v>
      </c>
      <c r="J37" s="17">
        <v>50.28</v>
      </c>
      <c r="K37" s="17">
        <v>21.47</v>
      </c>
      <c r="L37" s="17">
        <v>0</v>
      </c>
      <c r="M37" s="17">
        <v>1.1399999999999999</v>
      </c>
      <c r="N37" s="17">
        <v>15.23</v>
      </c>
      <c r="O37" s="17">
        <v>2.9000000000000001E-2</v>
      </c>
      <c r="P37" s="17">
        <v>11.11</v>
      </c>
      <c r="Q37" s="17">
        <v>0</v>
      </c>
      <c r="R37" s="3">
        <v>0.76</v>
      </c>
      <c r="S37" s="2">
        <v>0.52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D37" s="3">
        <f t="shared" ref="AD37:AD68" si="5">SUM(J37:S37)+SUM(U37:AC37)</f>
        <v>100.539</v>
      </c>
      <c r="AE37" s="17">
        <v>41.31</v>
      </c>
      <c r="AF37" s="17">
        <v>0.17</v>
      </c>
      <c r="AG37" s="17">
        <v>0</v>
      </c>
      <c r="AH37" s="17">
        <v>0.86</v>
      </c>
      <c r="AI37" s="17">
        <v>53.5</v>
      </c>
      <c r="AJ37" s="17">
        <v>1.0999999999999999E-2</v>
      </c>
      <c r="AK37" s="3">
        <v>1.56</v>
      </c>
      <c r="AL37" s="2">
        <v>2.64</v>
      </c>
      <c r="AM37" s="17">
        <v>0</v>
      </c>
      <c r="AN37" s="17">
        <v>0</v>
      </c>
      <c r="AO37" s="17">
        <v>0.02</v>
      </c>
      <c r="AP37" s="17">
        <v>0</v>
      </c>
      <c r="AQ37" s="17">
        <v>0</v>
      </c>
      <c r="AR37" s="17">
        <v>0</v>
      </c>
      <c r="AV37" s="3">
        <f t="shared" ref="AV37:AV68" si="6">SUM(AE37:AU37)</f>
        <v>100.071</v>
      </c>
      <c r="AW37" s="4">
        <v>100</v>
      </c>
    </row>
    <row r="38" spans="1:49">
      <c r="A38" s="17" t="s">
        <v>85</v>
      </c>
      <c r="B38" s="17" t="s">
        <v>89</v>
      </c>
      <c r="C38" s="17">
        <v>1E-4</v>
      </c>
      <c r="D38" s="17">
        <v>1450</v>
      </c>
      <c r="E38" s="17">
        <f t="shared" si="4"/>
        <v>1723.15</v>
      </c>
      <c r="F38" s="17">
        <v>0.2</v>
      </c>
      <c r="G38" s="17" t="s">
        <v>2</v>
      </c>
      <c r="H38" s="17" t="s">
        <v>1</v>
      </c>
      <c r="I38" s="17" t="s">
        <v>0</v>
      </c>
      <c r="J38" s="17">
        <v>54.15</v>
      </c>
      <c r="K38" s="17">
        <v>19.36</v>
      </c>
      <c r="L38" s="17">
        <v>0</v>
      </c>
      <c r="M38" s="17">
        <v>1.0900000000000001</v>
      </c>
      <c r="N38" s="17">
        <v>13.86</v>
      </c>
      <c r="O38" s="17">
        <v>0.03</v>
      </c>
      <c r="P38" s="17">
        <v>10.86</v>
      </c>
      <c r="Q38" s="17">
        <v>0</v>
      </c>
      <c r="R38" s="3">
        <v>0.71</v>
      </c>
      <c r="S38" s="2">
        <v>0.35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D38" s="3">
        <f t="shared" si="5"/>
        <v>100.40999999999998</v>
      </c>
      <c r="AE38" s="17">
        <v>41.58</v>
      </c>
      <c r="AF38" s="17">
        <v>0.1</v>
      </c>
      <c r="AG38" s="17">
        <v>0</v>
      </c>
      <c r="AH38" s="17">
        <v>0.89</v>
      </c>
      <c r="AI38" s="17">
        <v>53.11</v>
      </c>
      <c r="AJ38" s="17">
        <v>0.01</v>
      </c>
      <c r="AK38" s="3">
        <v>1.59</v>
      </c>
      <c r="AL38" s="2">
        <v>2.52</v>
      </c>
      <c r="AM38" s="17">
        <v>0</v>
      </c>
      <c r="AN38" s="17">
        <v>0</v>
      </c>
      <c r="AO38" s="17">
        <v>0.01</v>
      </c>
      <c r="AP38" s="17">
        <v>0</v>
      </c>
      <c r="AQ38" s="17">
        <v>0</v>
      </c>
      <c r="AR38" s="17">
        <v>0</v>
      </c>
      <c r="AV38" s="3">
        <f t="shared" si="6"/>
        <v>99.810000000000016</v>
      </c>
      <c r="AW38" s="4">
        <v>100</v>
      </c>
    </row>
    <row r="39" spans="1:49">
      <c r="A39" s="17" t="s">
        <v>85</v>
      </c>
      <c r="B39" s="17" t="s">
        <v>88</v>
      </c>
      <c r="C39" s="17">
        <v>1E-4</v>
      </c>
      <c r="D39" s="17">
        <v>1450</v>
      </c>
      <c r="E39" s="17">
        <f t="shared" si="4"/>
        <v>1723.15</v>
      </c>
      <c r="F39" s="17">
        <v>0.2</v>
      </c>
      <c r="G39" s="17" t="s">
        <v>2</v>
      </c>
      <c r="H39" s="17" t="s">
        <v>1</v>
      </c>
      <c r="I39" s="17" t="s">
        <v>0</v>
      </c>
      <c r="J39" s="17">
        <v>55.41</v>
      </c>
      <c r="K39" s="17">
        <v>15.16</v>
      </c>
      <c r="L39" s="17">
        <v>0</v>
      </c>
      <c r="M39" s="17">
        <v>1.07</v>
      </c>
      <c r="N39" s="17">
        <v>17.260000000000002</v>
      </c>
      <c r="O39" s="17">
        <v>0.03</v>
      </c>
      <c r="P39" s="17">
        <v>9.49</v>
      </c>
      <c r="Q39" s="17">
        <v>0</v>
      </c>
      <c r="R39" s="3">
        <v>0.75</v>
      </c>
      <c r="S39" s="2">
        <v>0.48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D39" s="3">
        <f t="shared" si="5"/>
        <v>99.649999999999991</v>
      </c>
      <c r="AE39" s="17">
        <v>41.74</v>
      </c>
      <c r="AF39" s="17">
        <v>0.09</v>
      </c>
      <c r="AG39" s="17">
        <v>0</v>
      </c>
      <c r="AH39" s="17">
        <v>0.81</v>
      </c>
      <c r="AI39" s="17">
        <v>53.94</v>
      </c>
      <c r="AJ39" s="17">
        <v>0.01</v>
      </c>
      <c r="AK39" s="3">
        <v>1.57</v>
      </c>
      <c r="AL39" s="2">
        <v>2.74</v>
      </c>
      <c r="AM39" s="17">
        <v>0</v>
      </c>
      <c r="AN39" s="17">
        <v>0</v>
      </c>
      <c r="AO39" s="17">
        <v>0.01</v>
      </c>
      <c r="AP39" s="17">
        <v>0</v>
      </c>
      <c r="AQ39" s="17">
        <v>0</v>
      </c>
      <c r="AR39" s="17">
        <v>0</v>
      </c>
      <c r="AV39" s="3">
        <f t="shared" si="6"/>
        <v>100.91000000000001</v>
      </c>
      <c r="AW39" s="4">
        <v>100</v>
      </c>
    </row>
    <row r="40" spans="1:49">
      <c r="A40" s="17" t="s">
        <v>85</v>
      </c>
      <c r="B40" s="17" t="s">
        <v>87</v>
      </c>
      <c r="C40" s="17">
        <v>1E-4</v>
      </c>
      <c r="D40" s="17">
        <v>1450</v>
      </c>
      <c r="E40" s="17">
        <f t="shared" si="4"/>
        <v>1723.15</v>
      </c>
      <c r="F40" s="17">
        <v>0.2</v>
      </c>
      <c r="G40" s="17" t="s">
        <v>2</v>
      </c>
      <c r="H40" s="17" t="s">
        <v>1</v>
      </c>
      <c r="I40" s="17" t="s">
        <v>0</v>
      </c>
      <c r="J40" s="17">
        <v>60.22</v>
      </c>
      <c r="K40" s="17">
        <v>13.9</v>
      </c>
      <c r="L40" s="17">
        <v>0</v>
      </c>
      <c r="M40" s="17">
        <v>1.01</v>
      </c>
      <c r="N40" s="17">
        <v>14.67</v>
      </c>
      <c r="O40" s="17">
        <v>0.02</v>
      </c>
      <c r="P40" s="17">
        <v>8</v>
      </c>
      <c r="Q40" s="17">
        <v>0</v>
      </c>
      <c r="R40" s="3">
        <v>0.69</v>
      </c>
      <c r="S40" s="2">
        <v>0.32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D40" s="3">
        <f t="shared" si="5"/>
        <v>98.83</v>
      </c>
      <c r="AE40" s="17">
        <v>41.11</v>
      </c>
      <c r="AF40" s="17">
        <v>0.06</v>
      </c>
      <c r="AG40" s="17">
        <v>0</v>
      </c>
      <c r="AH40" s="17">
        <v>0.8</v>
      </c>
      <c r="AI40" s="17">
        <v>53.72</v>
      </c>
      <c r="AJ40" s="17">
        <v>0.05</v>
      </c>
      <c r="AK40" s="3">
        <v>1.6</v>
      </c>
      <c r="AL40" s="2">
        <v>2.66</v>
      </c>
      <c r="AM40" s="17">
        <v>0</v>
      </c>
      <c r="AN40" s="17">
        <v>0</v>
      </c>
      <c r="AO40" s="17">
        <v>1.2E-2</v>
      </c>
      <c r="AP40" s="17">
        <v>0</v>
      </c>
      <c r="AQ40" s="17">
        <v>0</v>
      </c>
      <c r="AR40" s="17">
        <v>0</v>
      </c>
      <c r="AV40" s="3">
        <f t="shared" si="6"/>
        <v>100.01199999999999</v>
      </c>
      <c r="AW40" s="4">
        <v>100</v>
      </c>
    </row>
    <row r="41" spans="1:49">
      <c r="A41" s="17" t="s">
        <v>85</v>
      </c>
      <c r="B41" s="17" t="s">
        <v>86</v>
      </c>
      <c r="C41" s="17">
        <v>1E-4</v>
      </c>
      <c r="D41" s="17">
        <v>1450</v>
      </c>
      <c r="E41" s="17">
        <f t="shared" si="4"/>
        <v>1723.15</v>
      </c>
      <c r="F41" s="17">
        <v>0.2</v>
      </c>
      <c r="G41" s="17" t="s">
        <v>2</v>
      </c>
      <c r="H41" s="17" t="s">
        <v>1</v>
      </c>
      <c r="I41" s="17" t="s">
        <v>0</v>
      </c>
      <c r="J41" s="17">
        <v>63.12</v>
      </c>
      <c r="K41" s="17">
        <v>12.68</v>
      </c>
      <c r="L41" s="17">
        <v>0</v>
      </c>
      <c r="M41" s="17">
        <v>1</v>
      </c>
      <c r="N41" s="17">
        <v>13.8</v>
      </c>
      <c r="O41" s="17">
        <v>1.2999999999999999E-2</v>
      </c>
      <c r="P41" s="17">
        <v>7.24</v>
      </c>
      <c r="Q41" s="17">
        <v>0</v>
      </c>
      <c r="R41" s="3">
        <v>0.6</v>
      </c>
      <c r="S41" s="2">
        <v>0.31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D41" s="3">
        <f t="shared" si="5"/>
        <v>98.762999999999991</v>
      </c>
      <c r="AE41" s="17">
        <v>41.68</v>
      </c>
      <c r="AF41" s="17">
        <v>0.06</v>
      </c>
      <c r="AG41" s="17">
        <v>0</v>
      </c>
      <c r="AH41" s="17">
        <v>0.98</v>
      </c>
      <c r="AI41" s="17">
        <v>53.54</v>
      </c>
      <c r="AJ41" s="17">
        <v>1E-3</v>
      </c>
      <c r="AK41" s="3">
        <v>1.77</v>
      </c>
      <c r="AL41" s="2">
        <v>2.48</v>
      </c>
      <c r="AM41" s="17">
        <v>0</v>
      </c>
      <c r="AN41" s="17">
        <v>0</v>
      </c>
      <c r="AO41" s="17">
        <v>0.01</v>
      </c>
      <c r="AP41" s="17">
        <v>0</v>
      </c>
      <c r="AQ41" s="17">
        <v>0</v>
      </c>
      <c r="AR41" s="17">
        <v>0</v>
      </c>
      <c r="AV41" s="3">
        <f t="shared" si="6"/>
        <v>100.521</v>
      </c>
      <c r="AW41" s="4">
        <v>100</v>
      </c>
    </row>
    <row r="42" spans="1:49">
      <c r="A42" s="17" t="s">
        <v>85</v>
      </c>
      <c r="B42" s="17" t="s">
        <v>84</v>
      </c>
      <c r="C42" s="17">
        <v>1E-4</v>
      </c>
      <c r="D42" s="17">
        <v>1450</v>
      </c>
      <c r="E42" s="17">
        <f t="shared" si="4"/>
        <v>1723.15</v>
      </c>
      <c r="F42" s="17">
        <v>0.2</v>
      </c>
      <c r="G42" s="17" t="s">
        <v>2</v>
      </c>
      <c r="H42" s="17" t="s">
        <v>1</v>
      </c>
      <c r="I42" s="17" t="s">
        <v>0</v>
      </c>
      <c r="J42" s="17">
        <v>66.16</v>
      </c>
      <c r="K42" s="17">
        <v>9.98</v>
      </c>
      <c r="L42" s="17">
        <v>0</v>
      </c>
      <c r="M42" s="17">
        <v>1.02</v>
      </c>
      <c r="N42" s="17">
        <v>15.94</v>
      </c>
      <c r="O42" s="17">
        <v>2.5999999999999999E-2</v>
      </c>
      <c r="P42" s="17">
        <v>5.05</v>
      </c>
      <c r="Q42" s="17">
        <v>0</v>
      </c>
      <c r="R42" s="3">
        <v>0.66</v>
      </c>
      <c r="S42" s="2">
        <v>0.3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D42" s="3">
        <f t="shared" si="5"/>
        <v>99.135999999999981</v>
      </c>
      <c r="AE42" s="17">
        <v>41.65</v>
      </c>
      <c r="AF42" s="17">
        <v>0.04</v>
      </c>
      <c r="AG42" s="17">
        <v>0</v>
      </c>
      <c r="AH42" s="17">
        <v>0.79</v>
      </c>
      <c r="AI42" s="17">
        <v>53.35</v>
      </c>
      <c r="AJ42" s="17">
        <v>4.0000000000000001E-3</v>
      </c>
      <c r="AK42" s="3">
        <v>1.79</v>
      </c>
      <c r="AL42" s="2">
        <v>2.52</v>
      </c>
      <c r="AM42" s="17">
        <v>0</v>
      </c>
      <c r="AN42" s="17">
        <v>0</v>
      </c>
      <c r="AO42" s="17">
        <v>8.0000000000000002E-3</v>
      </c>
      <c r="AP42" s="17">
        <v>0</v>
      </c>
      <c r="AQ42" s="17">
        <v>0</v>
      </c>
      <c r="AR42" s="17">
        <v>0</v>
      </c>
      <c r="AV42" s="3">
        <f t="shared" si="6"/>
        <v>100.152</v>
      </c>
      <c r="AW42" s="4">
        <v>100</v>
      </c>
    </row>
    <row r="43" spans="1:49">
      <c r="A43" s="17" t="s">
        <v>69</v>
      </c>
      <c r="B43" s="17" t="s">
        <v>83</v>
      </c>
      <c r="C43" s="17">
        <v>1E-4</v>
      </c>
      <c r="D43" s="17">
        <v>1360</v>
      </c>
      <c r="E43" s="17">
        <f t="shared" si="4"/>
        <v>1633.15</v>
      </c>
      <c r="F43" s="17">
        <v>0.2</v>
      </c>
      <c r="G43" s="17" t="s">
        <v>2</v>
      </c>
      <c r="H43" s="17" t="s">
        <v>1</v>
      </c>
      <c r="I43" s="17" t="s">
        <v>0</v>
      </c>
      <c r="J43" s="17">
        <v>50.9</v>
      </c>
      <c r="K43" s="17">
        <v>4.5999999999999999E-2</v>
      </c>
      <c r="L43" s="17">
        <v>9.3000000000000007</v>
      </c>
      <c r="M43" s="17">
        <v>0.6</v>
      </c>
      <c r="N43" s="17">
        <v>19.5</v>
      </c>
      <c r="O43" s="17">
        <v>18.5</v>
      </c>
      <c r="P43" s="17">
        <v>1.4E-2</v>
      </c>
      <c r="Q43" s="17">
        <v>1.7999999999999999E-2</v>
      </c>
      <c r="R43" s="3">
        <v>0.35</v>
      </c>
      <c r="S43" s="2">
        <v>0.19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D43" s="3">
        <f t="shared" si="5"/>
        <v>99.417999999999992</v>
      </c>
      <c r="AE43" s="17">
        <v>42.1</v>
      </c>
      <c r="AF43" s="17">
        <v>0</v>
      </c>
      <c r="AG43" s="17">
        <v>1.95</v>
      </c>
      <c r="AH43" s="17">
        <v>0.39</v>
      </c>
      <c r="AI43" s="17">
        <v>54.4</v>
      </c>
      <c r="AJ43" s="17">
        <v>0.65</v>
      </c>
      <c r="AK43" s="3">
        <v>0.56999999999999995</v>
      </c>
      <c r="AL43" s="2">
        <v>0.88</v>
      </c>
      <c r="AM43" s="17">
        <v>0</v>
      </c>
      <c r="AN43" s="17">
        <v>0</v>
      </c>
      <c r="AO43" s="17">
        <v>3.0000000000000001E-3</v>
      </c>
      <c r="AP43" s="17">
        <v>1.4E-2</v>
      </c>
      <c r="AQ43" s="17">
        <v>0</v>
      </c>
      <c r="AR43" s="17">
        <v>0</v>
      </c>
      <c r="AV43" s="3">
        <f t="shared" si="6"/>
        <v>100.95699999999999</v>
      </c>
      <c r="AW43" s="4">
        <f t="shared" ref="AW43:AW74" si="7">(1-(1/(AI43/AG43/(40.304/71.846)+1)))*100</f>
        <v>98.028781028976269</v>
      </c>
    </row>
    <row r="44" spans="1:49">
      <c r="A44" s="17" t="s">
        <v>69</v>
      </c>
      <c r="B44" s="17" t="s">
        <v>82</v>
      </c>
      <c r="C44" s="17">
        <v>1E-4</v>
      </c>
      <c r="D44" s="17">
        <v>1360</v>
      </c>
      <c r="E44" s="17">
        <f t="shared" si="4"/>
        <v>1633.15</v>
      </c>
      <c r="F44" s="17">
        <v>0.2</v>
      </c>
      <c r="G44" s="17" t="s">
        <v>2</v>
      </c>
      <c r="H44" s="17" t="s">
        <v>1</v>
      </c>
      <c r="I44" s="17" t="s">
        <v>0</v>
      </c>
      <c r="J44" s="17">
        <v>49.4</v>
      </c>
      <c r="K44" s="17">
        <v>4.1000000000000002E-2</v>
      </c>
      <c r="L44" s="17">
        <v>9.1199999999999992</v>
      </c>
      <c r="M44" s="17">
        <v>1.76</v>
      </c>
      <c r="N44" s="17">
        <v>18.399999999999999</v>
      </c>
      <c r="O44" s="17">
        <v>18.82</v>
      </c>
      <c r="P44" s="17">
        <v>0.02</v>
      </c>
      <c r="Q44" s="17">
        <v>3.7999999999999999E-2</v>
      </c>
      <c r="R44" s="3">
        <v>0.98</v>
      </c>
      <c r="S44" s="2">
        <v>0.46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D44" s="3">
        <f t="shared" si="5"/>
        <v>99.038999999999987</v>
      </c>
      <c r="AE44" s="17">
        <v>41.2</v>
      </c>
      <c r="AF44" s="17">
        <v>0</v>
      </c>
      <c r="AG44" s="17">
        <v>1.83</v>
      </c>
      <c r="AH44" s="17">
        <v>1.22</v>
      </c>
      <c r="AI44" s="17">
        <v>51.3</v>
      </c>
      <c r="AJ44" s="17">
        <v>0.74</v>
      </c>
      <c r="AK44" s="3">
        <v>1.77</v>
      </c>
      <c r="AL44" s="2">
        <v>2.66</v>
      </c>
      <c r="AM44" s="17">
        <v>0</v>
      </c>
      <c r="AN44" s="17">
        <v>0</v>
      </c>
      <c r="AO44" s="17">
        <v>2E-3</v>
      </c>
      <c r="AP44" s="17">
        <v>1.4E-2</v>
      </c>
      <c r="AQ44" s="17">
        <v>0</v>
      </c>
      <c r="AR44" s="17">
        <v>0</v>
      </c>
      <c r="AV44" s="3">
        <f t="shared" si="6"/>
        <v>100.73599999999998</v>
      </c>
      <c r="AW44" s="4">
        <f t="shared" si="7"/>
        <v>98.038111959662928</v>
      </c>
    </row>
    <row r="45" spans="1:49">
      <c r="A45" s="17" t="s">
        <v>69</v>
      </c>
      <c r="B45" s="17" t="s">
        <v>81</v>
      </c>
      <c r="C45" s="17">
        <v>1E-4</v>
      </c>
      <c r="D45" s="17">
        <v>1350</v>
      </c>
      <c r="E45" s="17">
        <f t="shared" si="4"/>
        <v>1623.15</v>
      </c>
      <c r="F45" s="17">
        <v>0.2</v>
      </c>
      <c r="G45" s="17" t="s">
        <v>2</v>
      </c>
      <c r="H45" s="17" t="s">
        <v>1</v>
      </c>
      <c r="I45" s="17" t="s">
        <v>0</v>
      </c>
      <c r="J45" s="17">
        <v>57.3</v>
      </c>
      <c r="K45" s="17">
        <v>14.43</v>
      </c>
      <c r="L45" s="17">
        <v>3.2</v>
      </c>
      <c r="M45" s="17">
        <v>0.83</v>
      </c>
      <c r="N45" s="17">
        <v>7.57</v>
      </c>
      <c r="O45" s="17">
        <v>5.91</v>
      </c>
      <c r="P45" s="17">
        <v>5.8000000000000003E-2</v>
      </c>
      <c r="Q45" s="17">
        <v>9.49</v>
      </c>
      <c r="R45" s="3">
        <v>0.74</v>
      </c>
      <c r="S45" s="2">
        <v>0.48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D45" s="3">
        <f t="shared" si="5"/>
        <v>100.00799999999998</v>
      </c>
      <c r="AE45" s="17">
        <v>40.200000000000003</v>
      </c>
      <c r="AF45" s="17">
        <v>0.05</v>
      </c>
      <c r="AG45" s="17">
        <v>0.94</v>
      </c>
      <c r="AH45" s="17">
        <v>1.1499999999999999</v>
      </c>
      <c r="AI45" s="17">
        <v>47.3</v>
      </c>
      <c r="AJ45" s="17">
        <v>0.32</v>
      </c>
      <c r="AK45" s="3">
        <v>2.81</v>
      </c>
      <c r="AL45" s="2">
        <v>6.21</v>
      </c>
      <c r="AM45" s="17">
        <v>0</v>
      </c>
      <c r="AN45" s="17">
        <v>0</v>
      </c>
      <c r="AO45" s="17">
        <v>5.0000000000000001E-3</v>
      </c>
      <c r="AP45" s="17">
        <v>0.06</v>
      </c>
      <c r="AQ45" s="17">
        <v>0</v>
      </c>
      <c r="AR45" s="17">
        <v>0</v>
      </c>
      <c r="AV45" s="3">
        <f t="shared" si="6"/>
        <v>99.044999999999973</v>
      </c>
      <c r="AW45" s="4">
        <f t="shared" si="7"/>
        <v>98.897452336876299</v>
      </c>
    </row>
    <row r="46" spans="1:49">
      <c r="A46" s="17" t="s">
        <v>69</v>
      </c>
      <c r="B46" s="17" t="s">
        <v>80</v>
      </c>
      <c r="C46" s="17">
        <v>1E-4</v>
      </c>
      <c r="D46" s="17">
        <v>1350</v>
      </c>
      <c r="E46" s="17">
        <f t="shared" si="4"/>
        <v>1623.15</v>
      </c>
      <c r="F46" s="17">
        <v>0.2</v>
      </c>
      <c r="G46" s="17" t="s">
        <v>2</v>
      </c>
      <c r="H46" s="17" t="s">
        <v>1</v>
      </c>
      <c r="I46" s="17" t="s">
        <v>0</v>
      </c>
      <c r="J46" s="17">
        <v>59.1</v>
      </c>
      <c r="K46" s="17">
        <v>7.09</v>
      </c>
      <c r="L46" s="17">
        <v>6.07</v>
      </c>
      <c r="M46" s="17">
        <v>0.94</v>
      </c>
      <c r="N46" s="17">
        <v>12.2</v>
      </c>
      <c r="O46" s="17">
        <v>6.93</v>
      </c>
      <c r="P46" s="17">
        <v>0.12</v>
      </c>
      <c r="Q46" s="17">
        <v>5.29</v>
      </c>
      <c r="R46" s="3">
        <v>0.7</v>
      </c>
      <c r="S46" s="2">
        <v>0.41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D46" s="3">
        <f t="shared" si="5"/>
        <v>98.85</v>
      </c>
      <c r="AE46" s="17">
        <v>41.3</v>
      </c>
      <c r="AF46" s="17">
        <v>0.02</v>
      </c>
      <c r="AG46" s="17">
        <v>1.76</v>
      </c>
      <c r="AH46" s="17">
        <v>0.9</v>
      </c>
      <c r="AI46" s="17">
        <v>50</v>
      </c>
      <c r="AJ46" s="17">
        <v>0.26</v>
      </c>
      <c r="AK46" s="3">
        <v>1.85</v>
      </c>
      <c r="AL46" s="2">
        <v>3.51</v>
      </c>
      <c r="AM46" s="17">
        <v>0</v>
      </c>
      <c r="AN46" s="17">
        <v>0</v>
      </c>
      <c r="AO46" s="17">
        <v>6.2E-2</v>
      </c>
      <c r="AP46" s="17">
        <v>3.3000000000000002E-2</v>
      </c>
      <c r="AQ46" s="17">
        <v>0</v>
      </c>
      <c r="AR46" s="17">
        <v>0</v>
      </c>
      <c r="AV46" s="3">
        <f t="shared" si="6"/>
        <v>99.694999999999993</v>
      </c>
      <c r="AW46" s="4">
        <f t="shared" si="7"/>
        <v>98.063595722757668</v>
      </c>
    </row>
    <row r="47" spans="1:49">
      <c r="A47" s="17" t="s">
        <v>69</v>
      </c>
      <c r="B47" s="17" t="s">
        <v>79</v>
      </c>
      <c r="C47" s="17">
        <v>1E-4</v>
      </c>
      <c r="D47" s="17">
        <v>1350</v>
      </c>
      <c r="E47" s="17">
        <f t="shared" si="4"/>
        <v>1623.15</v>
      </c>
      <c r="F47" s="17">
        <v>0.2</v>
      </c>
      <c r="G47" s="17" t="s">
        <v>2</v>
      </c>
      <c r="H47" s="17" t="s">
        <v>1</v>
      </c>
      <c r="I47" s="17" t="s">
        <v>0</v>
      </c>
      <c r="J47" s="17">
        <v>62.1</v>
      </c>
      <c r="K47" s="17">
        <v>7.77</v>
      </c>
      <c r="L47" s="17">
        <v>6.5</v>
      </c>
      <c r="M47" s="17">
        <v>0.89</v>
      </c>
      <c r="N47" s="17">
        <v>8.8800000000000008</v>
      </c>
      <c r="O47" s="17">
        <v>2.79</v>
      </c>
      <c r="P47" s="17">
        <v>3.5</v>
      </c>
      <c r="Q47" s="17">
        <v>6.25</v>
      </c>
      <c r="R47" s="3">
        <v>0.54</v>
      </c>
      <c r="S47" s="2">
        <v>0.25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D47" s="3">
        <f t="shared" si="5"/>
        <v>99.470000000000013</v>
      </c>
      <c r="AE47" s="17">
        <v>41.2</v>
      </c>
      <c r="AF47" s="17">
        <v>0.03</v>
      </c>
      <c r="AG47" s="17">
        <v>1.6</v>
      </c>
      <c r="AH47" s="17">
        <v>1.21</v>
      </c>
      <c r="AI47" s="17">
        <v>51.1</v>
      </c>
      <c r="AJ47" s="17">
        <v>0.17</v>
      </c>
      <c r="AK47" s="3">
        <v>2.0099999999999998</v>
      </c>
      <c r="AL47" s="2">
        <v>3.31</v>
      </c>
      <c r="AM47" s="17">
        <v>0</v>
      </c>
      <c r="AN47" s="17">
        <v>0</v>
      </c>
      <c r="AO47" s="17">
        <v>0.02</v>
      </c>
      <c r="AP47" s="17">
        <v>0.05</v>
      </c>
      <c r="AQ47" s="17">
        <v>0</v>
      </c>
      <c r="AR47" s="17">
        <v>0</v>
      </c>
      <c r="AV47" s="3">
        <f t="shared" si="6"/>
        <v>100.70000000000002</v>
      </c>
      <c r="AW47" s="4">
        <f t="shared" si="7"/>
        <v>98.273834076990383</v>
      </c>
    </row>
    <row r="48" spans="1:49">
      <c r="A48" s="17" t="s">
        <v>69</v>
      </c>
      <c r="B48" s="17" t="s">
        <v>78</v>
      </c>
      <c r="C48" s="17">
        <v>1E-4</v>
      </c>
      <c r="D48" s="17">
        <v>1350</v>
      </c>
      <c r="E48" s="17">
        <f t="shared" si="4"/>
        <v>1623.15</v>
      </c>
      <c r="F48" s="17">
        <v>0.2</v>
      </c>
      <c r="G48" s="17" t="s">
        <v>2</v>
      </c>
      <c r="H48" s="17" t="s">
        <v>1</v>
      </c>
      <c r="I48" s="17" t="s">
        <v>0</v>
      </c>
      <c r="J48" s="17">
        <v>47.33</v>
      </c>
      <c r="K48" s="17">
        <v>11.16</v>
      </c>
      <c r="L48" s="17">
        <v>8.77</v>
      </c>
      <c r="M48" s="17">
        <v>1.08</v>
      </c>
      <c r="N48" s="17">
        <v>15.99</v>
      </c>
      <c r="O48" s="17">
        <v>8.94</v>
      </c>
      <c r="P48" s="17">
        <v>4.38</v>
      </c>
      <c r="Q48" s="17">
        <v>0.04</v>
      </c>
      <c r="R48" s="3">
        <v>0.66</v>
      </c>
      <c r="S48" s="2">
        <v>0.37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D48" s="3">
        <f t="shared" si="5"/>
        <v>98.719999999999985</v>
      </c>
      <c r="AE48" s="17">
        <v>41.5</v>
      </c>
      <c r="AF48" s="17">
        <v>9.6000000000000002E-2</v>
      </c>
      <c r="AG48" s="17">
        <v>1.84</v>
      </c>
      <c r="AH48" s="17">
        <v>0.79</v>
      </c>
      <c r="AI48" s="17">
        <v>51.3</v>
      </c>
      <c r="AJ48" s="17">
        <v>0.33</v>
      </c>
      <c r="AK48" s="3">
        <v>1.2</v>
      </c>
      <c r="AL48" s="2">
        <v>1.99</v>
      </c>
      <c r="AM48" s="17">
        <v>0</v>
      </c>
      <c r="AN48" s="17">
        <v>0</v>
      </c>
      <c r="AO48" s="17">
        <v>0.04</v>
      </c>
      <c r="AP48" s="17">
        <v>1.9E-2</v>
      </c>
      <c r="AQ48" s="17">
        <v>0</v>
      </c>
      <c r="AR48" s="17">
        <v>0</v>
      </c>
      <c r="AV48" s="3">
        <f t="shared" si="6"/>
        <v>99.105000000000004</v>
      </c>
      <c r="AW48" s="4">
        <f t="shared" si="7"/>
        <v>98.027602714778283</v>
      </c>
    </row>
    <row r="49" spans="1:49">
      <c r="A49" s="17" t="s">
        <v>69</v>
      </c>
      <c r="B49" s="17" t="s">
        <v>77</v>
      </c>
      <c r="C49" s="17">
        <v>1E-4</v>
      </c>
      <c r="D49" s="17">
        <v>1350</v>
      </c>
      <c r="E49" s="17">
        <f t="shared" si="4"/>
        <v>1623.15</v>
      </c>
      <c r="F49" s="17">
        <v>0.2</v>
      </c>
      <c r="G49" s="17" t="s">
        <v>2</v>
      </c>
      <c r="H49" s="17" t="s">
        <v>1</v>
      </c>
      <c r="I49" s="17" t="s">
        <v>0</v>
      </c>
      <c r="J49" s="17">
        <v>47.57</v>
      </c>
      <c r="K49" s="17">
        <v>12.04</v>
      </c>
      <c r="L49" s="17">
        <v>8.6999999999999993</v>
      </c>
      <c r="M49" s="17">
        <v>1.03</v>
      </c>
      <c r="N49" s="17">
        <v>15.02</v>
      </c>
      <c r="O49" s="17">
        <v>10.39</v>
      </c>
      <c r="P49" s="17">
        <v>3.97</v>
      </c>
      <c r="Q49" s="17">
        <v>6.5000000000000002E-2</v>
      </c>
      <c r="R49" s="3">
        <v>0.57999999999999996</v>
      </c>
      <c r="S49" s="2">
        <v>0.28999999999999998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D49" s="3">
        <f t="shared" si="5"/>
        <v>99.655000000000001</v>
      </c>
      <c r="AE49" s="17">
        <v>41.4</v>
      </c>
      <c r="AF49" s="17">
        <v>0.08</v>
      </c>
      <c r="AG49" s="17">
        <v>1.87</v>
      </c>
      <c r="AH49" s="17">
        <v>0.8</v>
      </c>
      <c r="AI49" s="17">
        <v>53</v>
      </c>
      <c r="AJ49" s="17">
        <v>0.36</v>
      </c>
      <c r="AK49" s="3">
        <v>1.21</v>
      </c>
      <c r="AL49" s="2">
        <v>1.89</v>
      </c>
      <c r="AM49" s="17">
        <v>0</v>
      </c>
      <c r="AN49" s="17">
        <v>0</v>
      </c>
      <c r="AO49" s="17">
        <v>1.4E-2</v>
      </c>
      <c r="AP49" s="17">
        <v>1.7000000000000001E-2</v>
      </c>
      <c r="AQ49" s="17">
        <v>0</v>
      </c>
      <c r="AR49" s="17">
        <v>0</v>
      </c>
      <c r="AV49" s="3">
        <f t="shared" si="6"/>
        <v>100.64099999999998</v>
      </c>
      <c r="AW49" s="4">
        <f t="shared" si="7"/>
        <v>98.059117371476987</v>
      </c>
    </row>
    <row r="50" spans="1:49">
      <c r="A50" s="17" t="s">
        <v>69</v>
      </c>
      <c r="B50" s="17" t="s">
        <v>76</v>
      </c>
      <c r="C50" s="17">
        <v>1E-4</v>
      </c>
      <c r="D50" s="17">
        <v>1350</v>
      </c>
      <c r="E50" s="17">
        <f t="shared" si="4"/>
        <v>1623.15</v>
      </c>
      <c r="F50" s="17">
        <v>0.2</v>
      </c>
      <c r="G50" s="17" t="s">
        <v>2</v>
      </c>
      <c r="H50" s="17" t="s">
        <v>1</v>
      </c>
      <c r="I50" s="17" t="s">
        <v>0</v>
      </c>
      <c r="J50" s="17">
        <v>46.78</v>
      </c>
      <c r="K50" s="17">
        <v>11.23</v>
      </c>
      <c r="L50" s="17">
        <v>8.25</v>
      </c>
      <c r="M50" s="17">
        <v>1.03</v>
      </c>
      <c r="N50" s="17">
        <v>16.54</v>
      </c>
      <c r="O50" s="17">
        <v>14.36</v>
      </c>
      <c r="P50" s="17">
        <v>1.0999999999999999E-2</v>
      </c>
      <c r="Q50" s="17">
        <v>0.02</v>
      </c>
      <c r="R50" s="3">
        <v>0.66</v>
      </c>
      <c r="S50" s="2">
        <v>0.33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D50" s="3">
        <f t="shared" si="5"/>
        <v>99.210999999999999</v>
      </c>
      <c r="AE50" s="17">
        <v>41.4</v>
      </c>
      <c r="AF50" s="17">
        <v>0.1</v>
      </c>
      <c r="AG50" s="17">
        <v>1.88</v>
      </c>
      <c r="AH50" s="17">
        <v>0.73599999999999999</v>
      </c>
      <c r="AI50" s="17">
        <v>52.7</v>
      </c>
      <c r="AJ50" s="17">
        <v>0.44</v>
      </c>
      <c r="AK50" s="3">
        <v>1.28</v>
      </c>
      <c r="AL50" s="2">
        <v>1.9</v>
      </c>
      <c r="AM50" s="17">
        <v>0</v>
      </c>
      <c r="AN50" s="17">
        <v>0</v>
      </c>
      <c r="AO50" s="17">
        <v>0</v>
      </c>
      <c r="AP50" s="17">
        <v>1.7000000000000001E-2</v>
      </c>
      <c r="AQ50" s="17">
        <v>0</v>
      </c>
      <c r="AR50" s="17">
        <v>0</v>
      </c>
      <c r="AV50" s="3">
        <f t="shared" si="6"/>
        <v>100.453</v>
      </c>
      <c r="AW50" s="4">
        <f t="shared" si="7"/>
        <v>98.038052128362352</v>
      </c>
    </row>
    <row r="51" spans="1:49">
      <c r="A51" s="17" t="s">
        <v>69</v>
      </c>
      <c r="B51" s="17" t="s">
        <v>75</v>
      </c>
      <c r="C51" s="17">
        <v>1E-4</v>
      </c>
      <c r="D51" s="17">
        <v>1350</v>
      </c>
      <c r="E51" s="17">
        <f t="shared" si="4"/>
        <v>1623.15</v>
      </c>
      <c r="F51" s="17">
        <v>0.2</v>
      </c>
      <c r="G51" s="17" t="s">
        <v>2</v>
      </c>
      <c r="H51" s="17" t="s">
        <v>1</v>
      </c>
      <c r="I51" s="17" t="s">
        <v>0</v>
      </c>
      <c r="J51" s="17">
        <v>45.4</v>
      </c>
      <c r="K51" s="17">
        <v>8.8000000000000007</v>
      </c>
      <c r="L51" s="17">
        <v>7.03</v>
      </c>
      <c r="M51" s="17">
        <v>0.96</v>
      </c>
      <c r="N51" s="17">
        <v>15.55</v>
      </c>
      <c r="O51" s="17">
        <v>20.2</v>
      </c>
      <c r="P51" s="17">
        <v>4.5999999999999999E-2</v>
      </c>
      <c r="Q51" s="17">
        <v>3.5000000000000003E-2</v>
      </c>
      <c r="R51" s="3">
        <v>0.62</v>
      </c>
      <c r="S51" s="2">
        <v>0.5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D51" s="3">
        <f t="shared" si="5"/>
        <v>99.14100000000002</v>
      </c>
      <c r="AE51" s="17">
        <v>41.2</v>
      </c>
      <c r="AF51" s="17">
        <v>0.04</v>
      </c>
      <c r="AG51" s="17">
        <v>1.39</v>
      </c>
      <c r="AH51" s="17">
        <v>0.72</v>
      </c>
      <c r="AI51" s="17">
        <v>52.6</v>
      </c>
      <c r="AJ51" s="17">
        <v>0.85</v>
      </c>
      <c r="AK51" s="3">
        <v>1.1399999999999999</v>
      </c>
      <c r="AL51" s="2">
        <v>2.76</v>
      </c>
      <c r="AM51" s="17">
        <v>0</v>
      </c>
      <c r="AN51" s="17">
        <v>0</v>
      </c>
      <c r="AO51" s="17">
        <v>1E-3</v>
      </c>
      <c r="AP51" s="17">
        <v>1.4E-2</v>
      </c>
      <c r="AQ51" s="17">
        <v>0</v>
      </c>
      <c r="AR51" s="17">
        <v>0</v>
      </c>
      <c r="AV51" s="3">
        <f t="shared" si="6"/>
        <v>100.715</v>
      </c>
      <c r="AW51" s="4">
        <f t="shared" si="7"/>
        <v>98.539223584992669</v>
      </c>
    </row>
    <row r="52" spans="1:49">
      <c r="A52" s="17" t="s">
        <v>69</v>
      </c>
      <c r="B52" s="17" t="s">
        <v>70</v>
      </c>
      <c r="C52" s="17">
        <v>1E-4</v>
      </c>
      <c r="D52" s="17">
        <v>1450</v>
      </c>
      <c r="E52" s="17">
        <f t="shared" si="4"/>
        <v>1723.15</v>
      </c>
      <c r="F52" s="17">
        <v>0.2</v>
      </c>
      <c r="G52" s="17" t="s">
        <v>2</v>
      </c>
      <c r="H52" s="17" t="s">
        <v>1</v>
      </c>
      <c r="I52" s="17" t="s">
        <v>0</v>
      </c>
      <c r="J52" s="17">
        <v>51.7</v>
      </c>
      <c r="K52" s="17">
        <v>7.0999999999999994E-2</v>
      </c>
      <c r="L52" s="17">
        <v>8.3000000000000007</v>
      </c>
      <c r="M52" s="17">
        <v>1.1200000000000001</v>
      </c>
      <c r="N52" s="17">
        <v>23.1</v>
      </c>
      <c r="O52" s="17">
        <v>11.63</v>
      </c>
      <c r="P52" s="17">
        <v>1.77</v>
      </c>
      <c r="Q52" s="17">
        <v>9.9000000000000005E-2</v>
      </c>
      <c r="R52" s="3">
        <v>0.67</v>
      </c>
      <c r="S52" s="2">
        <v>0.39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D52" s="3">
        <f t="shared" si="5"/>
        <v>98.85</v>
      </c>
      <c r="AE52" s="17">
        <v>41.6</v>
      </c>
      <c r="AF52" s="17">
        <v>3.0000000000000001E-3</v>
      </c>
      <c r="AG52" s="17">
        <v>1.97</v>
      </c>
      <c r="AH52" s="17">
        <v>0.66</v>
      </c>
      <c r="AI52" s="17">
        <v>52.8</v>
      </c>
      <c r="AJ52" s="17">
        <v>0.42</v>
      </c>
      <c r="AK52" s="3">
        <v>0.93</v>
      </c>
      <c r="AL52" s="2">
        <v>1.54</v>
      </c>
      <c r="AM52" s="17">
        <v>0</v>
      </c>
      <c r="AN52" s="17">
        <v>0</v>
      </c>
      <c r="AO52" s="17">
        <v>1.2E-2</v>
      </c>
      <c r="AP52" s="17">
        <v>1.6E-2</v>
      </c>
      <c r="AQ52" s="17">
        <v>0</v>
      </c>
      <c r="AR52" s="17">
        <v>0</v>
      </c>
      <c r="AV52" s="3">
        <f t="shared" si="6"/>
        <v>99.951000000000008</v>
      </c>
      <c r="AW52" s="4">
        <f t="shared" si="7"/>
        <v>97.949868506739165</v>
      </c>
    </row>
    <row r="53" spans="1:49">
      <c r="A53" s="17" t="s">
        <v>69</v>
      </c>
      <c r="B53" s="17" t="s">
        <v>74</v>
      </c>
      <c r="C53" s="17">
        <v>1E-4</v>
      </c>
      <c r="D53" s="17">
        <v>1375</v>
      </c>
      <c r="E53" s="17">
        <f t="shared" si="4"/>
        <v>1648.15</v>
      </c>
      <c r="F53" s="17">
        <v>0.2</v>
      </c>
      <c r="G53" s="17" t="s">
        <v>2</v>
      </c>
      <c r="H53" s="17" t="s">
        <v>1</v>
      </c>
      <c r="I53" s="17" t="s">
        <v>0</v>
      </c>
      <c r="J53" s="17">
        <v>51.5</v>
      </c>
      <c r="K53" s="17">
        <v>2.7E-2</v>
      </c>
      <c r="L53" s="17">
        <v>5.3</v>
      </c>
      <c r="M53" s="17">
        <v>1.1100000000000001</v>
      </c>
      <c r="N53" s="17">
        <v>19.600000000000001</v>
      </c>
      <c r="O53" s="17">
        <v>17.399999999999999</v>
      </c>
      <c r="P53" s="17">
        <v>3.51</v>
      </c>
      <c r="Q53" s="17">
        <v>0.02</v>
      </c>
      <c r="R53" s="3">
        <v>0.84</v>
      </c>
      <c r="S53" s="2">
        <v>0.52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D53" s="3">
        <f t="shared" si="5"/>
        <v>99.827000000000012</v>
      </c>
      <c r="AE53" s="17">
        <v>41.7</v>
      </c>
      <c r="AF53" s="17">
        <v>2E-3</v>
      </c>
      <c r="AG53" s="17">
        <v>0.92</v>
      </c>
      <c r="AH53" s="17">
        <v>0.77</v>
      </c>
      <c r="AI53" s="17">
        <v>52.4</v>
      </c>
      <c r="AJ53" s="17">
        <v>0.97</v>
      </c>
      <c r="AK53" s="3">
        <v>1.35</v>
      </c>
      <c r="AL53" s="2">
        <v>2.46</v>
      </c>
      <c r="AM53" s="17">
        <v>0</v>
      </c>
      <c r="AN53" s="17">
        <v>0</v>
      </c>
      <c r="AO53" s="17">
        <v>2.1000000000000001E-2</v>
      </c>
      <c r="AP53" s="17">
        <v>1.7999999999999999E-2</v>
      </c>
      <c r="AQ53" s="17">
        <v>0</v>
      </c>
      <c r="AR53" s="17">
        <v>0</v>
      </c>
      <c r="AV53" s="3">
        <f t="shared" si="6"/>
        <v>100.61099999999999</v>
      </c>
      <c r="AW53" s="4">
        <f t="shared" si="7"/>
        <v>99.024683526537444</v>
      </c>
    </row>
    <row r="54" spans="1:49">
      <c r="A54" s="17" t="s">
        <v>69</v>
      </c>
      <c r="B54" s="17" t="s">
        <v>73</v>
      </c>
      <c r="C54" s="17">
        <v>1E-4</v>
      </c>
      <c r="D54" s="17">
        <v>1375</v>
      </c>
      <c r="E54" s="17">
        <f t="shared" si="4"/>
        <v>1648.15</v>
      </c>
      <c r="F54" s="17">
        <v>0.2</v>
      </c>
      <c r="G54" s="17" t="s">
        <v>2</v>
      </c>
      <c r="H54" s="17" t="s">
        <v>1</v>
      </c>
      <c r="I54" s="17" t="s">
        <v>0</v>
      </c>
      <c r="J54" s="17">
        <v>48.4</v>
      </c>
      <c r="K54" s="17">
        <v>4.7E-2</v>
      </c>
      <c r="L54" s="17">
        <v>4.9400000000000004</v>
      </c>
      <c r="M54" s="17">
        <v>1.05</v>
      </c>
      <c r="N54" s="17">
        <v>18.7</v>
      </c>
      <c r="O54" s="17">
        <v>22.1</v>
      </c>
      <c r="P54" s="17">
        <v>2.66</v>
      </c>
      <c r="Q54" s="17">
        <v>1.6E-2</v>
      </c>
      <c r="R54" s="3">
        <v>0.76</v>
      </c>
      <c r="S54" s="2">
        <v>0.49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D54" s="3">
        <f t="shared" si="5"/>
        <v>99.162999999999997</v>
      </c>
      <c r="AE54" s="17">
        <v>41.6</v>
      </c>
      <c r="AF54" s="17">
        <v>0.01</v>
      </c>
      <c r="AG54" s="17">
        <v>0.78</v>
      </c>
      <c r="AH54" s="17">
        <v>0.75</v>
      </c>
      <c r="AI54" s="17">
        <v>51.7</v>
      </c>
      <c r="AJ54" s="17">
        <v>1.57</v>
      </c>
      <c r="AK54" s="3">
        <v>1.19</v>
      </c>
      <c r="AL54" s="2">
        <v>2.27</v>
      </c>
      <c r="AM54" s="17">
        <v>0</v>
      </c>
      <c r="AN54" s="17">
        <v>0</v>
      </c>
      <c r="AO54" s="17">
        <v>1.6E-2</v>
      </c>
      <c r="AP54" s="17">
        <v>1.4E-2</v>
      </c>
      <c r="AQ54" s="17">
        <v>0</v>
      </c>
      <c r="AR54" s="17">
        <v>0</v>
      </c>
      <c r="AV54" s="3">
        <f t="shared" si="6"/>
        <v>99.899999999999991</v>
      </c>
      <c r="AW54" s="4">
        <f t="shared" si="7"/>
        <v>99.160753700686442</v>
      </c>
    </row>
    <row r="55" spans="1:49">
      <c r="A55" s="17" t="s">
        <v>69</v>
      </c>
      <c r="B55" s="17" t="s">
        <v>72</v>
      </c>
      <c r="C55" s="17">
        <v>1E-4</v>
      </c>
      <c r="D55" s="17">
        <v>1375</v>
      </c>
      <c r="E55" s="17">
        <f t="shared" si="4"/>
        <v>1648.15</v>
      </c>
      <c r="F55" s="17">
        <v>0.2</v>
      </c>
      <c r="G55" s="17" t="s">
        <v>2</v>
      </c>
      <c r="H55" s="17" t="s">
        <v>1</v>
      </c>
      <c r="I55" s="17" t="s">
        <v>0</v>
      </c>
      <c r="J55" s="17">
        <v>49.4</v>
      </c>
      <c r="K55" s="17">
        <v>7.3</v>
      </c>
      <c r="L55" s="17">
        <v>9.4</v>
      </c>
      <c r="M55" s="17">
        <v>1.1299999999999999</v>
      </c>
      <c r="N55" s="17">
        <v>17.8</v>
      </c>
      <c r="O55" s="17">
        <v>12.54</v>
      </c>
      <c r="P55" s="17">
        <v>0.06</v>
      </c>
      <c r="Q55" s="17">
        <v>4.4999999999999998E-2</v>
      </c>
      <c r="R55" s="3">
        <v>0.63</v>
      </c>
      <c r="S55" s="2">
        <v>0.35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D55" s="3">
        <f t="shared" si="5"/>
        <v>98.654999999999987</v>
      </c>
      <c r="AE55" s="17">
        <v>41.7</v>
      </c>
      <c r="AF55" s="17">
        <v>0.06</v>
      </c>
      <c r="AG55" s="17">
        <v>2.2599999999999998</v>
      </c>
      <c r="AH55" s="17">
        <v>0.74</v>
      </c>
      <c r="AI55" s="17">
        <v>52.3</v>
      </c>
      <c r="AJ55" s="17">
        <v>0.34</v>
      </c>
      <c r="AK55" s="3">
        <v>1.1399999999999999</v>
      </c>
      <c r="AL55" s="2">
        <v>2.0699999999999998</v>
      </c>
      <c r="AM55" s="17">
        <v>0</v>
      </c>
      <c r="AN55" s="17">
        <v>0</v>
      </c>
      <c r="AO55" s="17">
        <v>0.03</v>
      </c>
      <c r="AP55" s="17">
        <v>1.4999999999999999E-2</v>
      </c>
      <c r="AQ55" s="17">
        <v>0</v>
      </c>
      <c r="AR55" s="17">
        <v>0</v>
      </c>
      <c r="AV55" s="3">
        <f t="shared" si="6"/>
        <v>100.655</v>
      </c>
      <c r="AW55" s="4">
        <f t="shared" si="7"/>
        <v>97.633262413257384</v>
      </c>
    </row>
    <row r="56" spans="1:49">
      <c r="A56" s="17" t="s">
        <v>69</v>
      </c>
      <c r="B56" s="17" t="s">
        <v>71</v>
      </c>
      <c r="C56" s="17">
        <v>1E-4</v>
      </c>
      <c r="D56" s="17">
        <v>1375</v>
      </c>
      <c r="E56" s="17">
        <f t="shared" si="4"/>
        <v>1648.15</v>
      </c>
      <c r="F56" s="17">
        <v>0.2</v>
      </c>
      <c r="G56" s="17" t="s">
        <v>2</v>
      </c>
      <c r="H56" s="17" t="s">
        <v>1</v>
      </c>
      <c r="I56" s="17" t="s">
        <v>0</v>
      </c>
      <c r="J56" s="17">
        <v>57.9</v>
      </c>
      <c r="K56" s="17">
        <v>8.3000000000000004E-2</v>
      </c>
      <c r="L56" s="17">
        <v>10.07</v>
      </c>
      <c r="M56" s="17">
        <v>1.1599999999999999</v>
      </c>
      <c r="N56" s="17">
        <v>17.82</v>
      </c>
      <c r="O56" s="17">
        <v>4.1399999999999997</v>
      </c>
      <c r="P56" s="17">
        <v>7.1</v>
      </c>
      <c r="Q56" s="17">
        <v>8.8999999999999996E-2</v>
      </c>
      <c r="R56" s="3">
        <v>0.65</v>
      </c>
      <c r="S56" s="2">
        <v>0.28999999999999998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D56" s="3">
        <f t="shared" si="5"/>
        <v>99.301999999999992</v>
      </c>
      <c r="AE56" s="17">
        <v>41.61</v>
      </c>
      <c r="AF56" s="17">
        <v>0</v>
      </c>
      <c r="AG56" s="17">
        <v>2.13</v>
      </c>
      <c r="AH56" s="17">
        <v>0.86</v>
      </c>
      <c r="AI56" s="17">
        <v>52.9</v>
      </c>
      <c r="AJ56" s="17">
        <v>0.16</v>
      </c>
      <c r="AK56" s="3">
        <v>1.28</v>
      </c>
      <c r="AL56" s="2">
        <v>1.81</v>
      </c>
      <c r="AM56" s="17">
        <v>0</v>
      </c>
      <c r="AN56" s="17">
        <v>0</v>
      </c>
      <c r="AO56" s="17">
        <v>0.03</v>
      </c>
      <c r="AP56" s="17">
        <v>1.7000000000000001E-2</v>
      </c>
      <c r="AQ56" s="17">
        <v>0</v>
      </c>
      <c r="AR56" s="17">
        <v>0</v>
      </c>
      <c r="AV56" s="3">
        <f t="shared" si="6"/>
        <v>100.797</v>
      </c>
      <c r="AW56" s="4">
        <f t="shared" si="7"/>
        <v>97.791135991806215</v>
      </c>
    </row>
    <row r="57" spans="1:49">
      <c r="A57" s="17" t="s">
        <v>69</v>
      </c>
      <c r="B57" s="17" t="s">
        <v>71</v>
      </c>
      <c r="C57" s="17">
        <v>1E-4</v>
      </c>
      <c r="D57" s="17">
        <v>1425</v>
      </c>
      <c r="E57" s="17">
        <f t="shared" si="4"/>
        <v>1698.15</v>
      </c>
      <c r="F57" s="17">
        <v>0.2</v>
      </c>
      <c r="G57" s="17" t="s">
        <v>2</v>
      </c>
      <c r="H57" s="17" t="s">
        <v>1</v>
      </c>
      <c r="I57" s="17" t="s">
        <v>0</v>
      </c>
      <c r="J57" s="17">
        <v>56.7</v>
      </c>
      <c r="K57" s="17">
        <v>0.1</v>
      </c>
      <c r="L57" s="17">
        <v>9.9</v>
      </c>
      <c r="M57" s="17">
        <v>1.22</v>
      </c>
      <c r="N57" s="17">
        <v>19.899999999999999</v>
      </c>
      <c r="O57" s="17">
        <v>3.79</v>
      </c>
      <c r="P57" s="17">
        <v>6.11</v>
      </c>
      <c r="Q57" s="17">
        <v>2.8000000000000001E-2</v>
      </c>
      <c r="R57" s="3">
        <v>0.68</v>
      </c>
      <c r="S57" s="2">
        <v>0.26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D57" s="3">
        <f t="shared" si="5"/>
        <v>98.688000000000017</v>
      </c>
      <c r="AE57" s="17">
        <v>42.1</v>
      </c>
      <c r="AF57" s="17">
        <v>0</v>
      </c>
      <c r="AG57" s="17">
        <v>2.23</v>
      </c>
      <c r="AH57" s="17">
        <v>0.79</v>
      </c>
      <c r="AI57" s="17">
        <v>52.7</v>
      </c>
      <c r="AJ57" s="17">
        <v>0.123</v>
      </c>
      <c r="AK57" s="3">
        <v>1.2</v>
      </c>
      <c r="AL57" s="2">
        <v>1.41</v>
      </c>
      <c r="AM57" s="17">
        <v>0</v>
      </c>
      <c r="AN57" s="17">
        <v>0</v>
      </c>
      <c r="AO57" s="17">
        <v>0.03</v>
      </c>
      <c r="AP57" s="17">
        <v>1.7999999999999999E-2</v>
      </c>
      <c r="AQ57" s="17">
        <v>0</v>
      </c>
      <c r="AR57" s="17">
        <v>0</v>
      </c>
      <c r="AV57" s="3">
        <f t="shared" si="6"/>
        <v>100.601</v>
      </c>
      <c r="AW57" s="4">
        <f t="shared" si="7"/>
        <v>97.681265199506157</v>
      </c>
    </row>
    <row r="58" spans="1:49">
      <c r="A58" s="17" t="s">
        <v>69</v>
      </c>
      <c r="B58" s="17" t="s">
        <v>70</v>
      </c>
      <c r="C58" s="17">
        <v>1E-4</v>
      </c>
      <c r="D58" s="17">
        <v>1375</v>
      </c>
      <c r="E58" s="17">
        <f t="shared" si="4"/>
        <v>1648.15</v>
      </c>
      <c r="F58" s="17">
        <v>0.2</v>
      </c>
      <c r="G58" s="17" t="s">
        <v>2</v>
      </c>
      <c r="H58" s="17" t="s">
        <v>1</v>
      </c>
      <c r="I58" s="17" t="s">
        <v>0</v>
      </c>
      <c r="J58" s="17">
        <v>52.2</v>
      </c>
      <c r="K58" s="17">
        <v>0.09</v>
      </c>
      <c r="L58" s="17">
        <v>9.58</v>
      </c>
      <c r="M58" s="17">
        <v>1.19</v>
      </c>
      <c r="N58" s="17">
        <v>18.7</v>
      </c>
      <c r="O58" s="17">
        <v>13.19</v>
      </c>
      <c r="P58" s="17">
        <v>2.73</v>
      </c>
      <c r="Q58" s="17">
        <v>0.14799999999999999</v>
      </c>
      <c r="R58" s="3">
        <v>0.67</v>
      </c>
      <c r="S58" s="2">
        <v>0.4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D58" s="3">
        <f t="shared" si="5"/>
        <v>98.89800000000001</v>
      </c>
      <c r="AE58" s="17">
        <v>41.22</v>
      </c>
      <c r="AF58" s="17">
        <v>5.0000000000000001E-3</v>
      </c>
      <c r="AG58" s="17">
        <v>1.91</v>
      </c>
      <c r="AH58" s="17">
        <v>0.81</v>
      </c>
      <c r="AI58" s="17">
        <v>51.7</v>
      </c>
      <c r="AJ58" s="17">
        <v>0.49</v>
      </c>
      <c r="AK58" s="3">
        <v>1.1399999999999999</v>
      </c>
      <c r="AL58" s="2">
        <v>1.92</v>
      </c>
      <c r="AM58" s="17">
        <v>0</v>
      </c>
      <c r="AN58" s="17">
        <v>0</v>
      </c>
      <c r="AO58" s="17">
        <v>2.1000000000000001E-2</v>
      </c>
      <c r="AP58" s="17">
        <v>1.6E-2</v>
      </c>
      <c r="AQ58" s="17">
        <v>0</v>
      </c>
      <c r="AR58" s="17">
        <v>0</v>
      </c>
      <c r="AV58" s="3">
        <f t="shared" si="6"/>
        <v>99.232000000000014</v>
      </c>
      <c r="AW58" s="4">
        <f t="shared" si="7"/>
        <v>97.969608654474058</v>
      </c>
    </row>
    <row r="59" spans="1:49">
      <c r="A59" s="17" t="s">
        <v>69</v>
      </c>
      <c r="B59" s="17" t="s">
        <v>70</v>
      </c>
      <c r="C59" s="17">
        <v>1E-4</v>
      </c>
      <c r="D59" s="17">
        <v>1450</v>
      </c>
      <c r="E59" s="17">
        <f t="shared" si="4"/>
        <v>1723.15</v>
      </c>
      <c r="F59" s="17">
        <v>0.2</v>
      </c>
      <c r="G59" s="17" t="s">
        <v>2</v>
      </c>
      <c r="H59" s="17" t="s">
        <v>1</v>
      </c>
      <c r="I59" s="17" t="s">
        <v>0</v>
      </c>
      <c r="J59" s="17">
        <v>51.7</v>
      </c>
      <c r="K59" s="17">
        <v>7.0000000000000007E-2</v>
      </c>
      <c r="L59" s="17">
        <v>8.3000000000000007</v>
      </c>
      <c r="M59" s="17">
        <v>1.1200000000000001</v>
      </c>
      <c r="N59" s="17">
        <v>23.1</v>
      </c>
      <c r="O59" s="17">
        <v>11.63</v>
      </c>
      <c r="P59" s="17">
        <v>1.77</v>
      </c>
      <c r="Q59" s="17">
        <v>9.9000000000000005E-2</v>
      </c>
      <c r="R59" s="3">
        <v>0.67</v>
      </c>
      <c r="S59" s="2">
        <v>0.39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D59" s="3">
        <f t="shared" si="5"/>
        <v>98.849000000000004</v>
      </c>
      <c r="AE59" s="17">
        <v>41.6</v>
      </c>
      <c r="AF59" s="17">
        <v>3.0000000000000001E-3</v>
      </c>
      <c r="AG59" s="17">
        <v>1.97</v>
      </c>
      <c r="AH59" s="17">
        <v>0.66</v>
      </c>
      <c r="AI59" s="17">
        <v>52.8</v>
      </c>
      <c r="AJ59" s="17">
        <v>0.42</v>
      </c>
      <c r="AK59" s="3">
        <v>0.93</v>
      </c>
      <c r="AL59" s="2">
        <v>1.54</v>
      </c>
      <c r="AM59" s="17">
        <v>0</v>
      </c>
      <c r="AN59" s="17">
        <v>0</v>
      </c>
      <c r="AO59" s="17">
        <v>1.2E-2</v>
      </c>
      <c r="AP59" s="17">
        <v>1.6E-2</v>
      </c>
      <c r="AQ59" s="17">
        <v>0</v>
      </c>
      <c r="AR59" s="17">
        <v>0</v>
      </c>
      <c r="AV59" s="3">
        <f t="shared" si="6"/>
        <v>99.951000000000008</v>
      </c>
      <c r="AW59" s="4">
        <f t="shared" si="7"/>
        <v>97.949868506739165</v>
      </c>
    </row>
    <row r="60" spans="1:49">
      <c r="A60" s="17" t="s">
        <v>69</v>
      </c>
      <c r="B60" s="17" t="s">
        <v>68</v>
      </c>
      <c r="C60" s="17">
        <v>1E-4</v>
      </c>
      <c r="D60" s="17">
        <v>1375</v>
      </c>
      <c r="E60" s="17">
        <f t="shared" si="4"/>
        <v>1648.15</v>
      </c>
      <c r="F60" s="17">
        <v>0.2</v>
      </c>
      <c r="G60" s="17" t="s">
        <v>2</v>
      </c>
      <c r="H60" s="17" t="s">
        <v>1</v>
      </c>
      <c r="I60" s="17" t="s">
        <v>0</v>
      </c>
      <c r="J60" s="17">
        <v>45.3</v>
      </c>
      <c r="K60" s="17">
        <v>0.02</v>
      </c>
      <c r="L60" s="17">
        <v>4.97</v>
      </c>
      <c r="M60" s="17">
        <v>1.04</v>
      </c>
      <c r="N60" s="17">
        <v>17.8</v>
      </c>
      <c r="O60" s="17">
        <v>29.1</v>
      </c>
      <c r="P60" s="17">
        <v>0.02</v>
      </c>
      <c r="Q60" s="17">
        <v>1.9E-2</v>
      </c>
      <c r="R60" s="3">
        <v>0.71</v>
      </c>
      <c r="S60" s="2">
        <v>0.56999999999999995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D60" s="3">
        <f t="shared" si="5"/>
        <v>99.548999999999978</v>
      </c>
      <c r="AE60" s="17">
        <v>41.3</v>
      </c>
      <c r="AF60" s="17">
        <v>0</v>
      </c>
      <c r="AG60" s="17">
        <v>0.75</v>
      </c>
      <c r="AH60" s="17">
        <v>0.76</v>
      </c>
      <c r="AI60" s="17">
        <v>50.9</v>
      </c>
      <c r="AJ60" s="17">
        <v>2.35</v>
      </c>
      <c r="AK60" s="3">
        <v>1.04</v>
      </c>
      <c r="AL60" s="2">
        <v>2.2000000000000002</v>
      </c>
      <c r="AM60" s="17">
        <v>0</v>
      </c>
      <c r="AN60" s="17">
        <v>0</v>
      </c>
      <c r="AO60" s="17">
        <v>8.9999999999999993E-3</v>
      </c>
      <c r="AP60" s="17">
        <v>1.7000000000000001E-2</v>
      </c>
      <c r="AQ60" s="17">
        <v>0</v>
      </c>
      <c r="AR60" s="17">
        <v>0</v>
      </c>
      <c r="AV60" s="3">
        <f t="shared" si="6"/>
        <v>99.325999999999993</v>
      </c>
      <c r="AW60" s="4">
        <f t="shared" si="7"/>
        <v>99.180188573985376</v>
      </c>
    </row>
    <row r="61" spans="1:49">
      <c r="A61" s="17" t="s">
        <v>69</v>
      </c>
      <c r="B61" s="17" t="s">
        <v>68</v>
      </c>
      <c r="C61" s="17">
        <v>1E-4</v>
      </c>
      <c r="D61" s="17">
        <v>1450</v>
      </c>
      <c r="E61" s="17">
        <f t="shared" si="4"/>
        <v>1723.15</v>
      </c>
      <c r="F61" s="17">
        <v>0.2</v>
      </c>
      <c r="G61" s="17" t="s">
        <v>2</v>
      </c>
      <c r="H61" s="17" t="s">
        <v>1</v>
      </c>
      <c r="I61" s="17" t="s">
        <v>0</v>
      </c>
      <c r="J61" s="17">
        <v>45.4</v>
      </c>
      <c r="K61" s="17">
        <v>0.01</v>
      </c>
      <c r="L61" s="17">
        <v>4.51</v>
      </c>
      <c r="M61" s="17">
        <v>0.98</v>
      </c>
      <c r="N61" s="17">
        <v>21.2</v>
      </c>
      <c r="O61" s="17">
        <v>26.1</v>
      </c>
      <c r="P61" s="17">
        <v>0.02</v>
      </c>
      <c r="Q61" s="17">
        <v>1.9E-2</v>
      </c>
      <c r="R61" s="3">
        <v>0.7</v>
      </c>
      <c r="S61" s="2">
        <v>0.49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D61" s="3">
        <f t="shared" si="5"/>
        <v>99.428999999999988</v>
      </c>
      <c r="AE61" s="17">
        <v>42.1</v>
      </c>
      <c r="AF61" s="17">
        <v>0.03</v>
      </c>
      <c r="AG61" s="17">
        <v>0.71</v>
      </c>
      <c r="AH61" s="17">
        <v>0.64</v>
      </c>
      <c r="AI61" s="17">
        <v>52.6</v>
      </c>
      <c r="AJ61" s="17">
        <v>2.04</v>
      </c>
      <c r="AK61" s="3">
        <v>0.87</v>
      </c>
      <c r="AL61" s="2">
        <v>1.59</v>
      </c>
      <c r="AM61" s="17">
        <v>0</v>
      </c>
      <c r="AN61" s="17">
        <v>0</v>
      </c>
      <c r="AO61" s="17">
        <v>7.0000000000000001E-3</v>
      </c>
      <c r="AP61" s="17">
        <v>1.9E-2</v>
      </c>
      <c r="AQ61" s="17">
        <v>0</v>
      </c>
      <c r="AR61" s="17">
        <v>0</v>
      </c>
      <c r="AV61" s="3">
        <f t="shared" si="6"/>
        <v>100.60600000000004</v>
      </c>
      <c r="AW61" s="4">
        <f t="shared" si="7"/>
        <v>99.248477454502222</v>
      </c>
    </row>
    <row r="62" spans="1:49">
      <c r="A62" s="17" t="s">
        <v>65</v>
      </c>
      <c r="B62" s="17" t="s">
        <v>67</v>
      </c>
      <c r="C62" s="17">
        <v>1E-4</v>
      </c>
      <c r="D62" s="17">
        <v>1300</v>
      </c>
      <c r="E62" s="17">
        <f t="shared" si="4"/>
        <v>1573.15</v>
      </c>
      <c r="F62" s="17">
        <f>10^(-0.68)</f>
        <v>0.20892961308540392</v>
      </c>
      <c r="G62" s="17" t="s">
        <v>2</v>
      </c>
      <c r="H62" s="17" t="s">
        <v>63</v>
      </c>
      <c r="I62" s="17" t="s">
        <v>0</v>
      </c>
      <c r="J62" s="17">
        <v>45.56</v>
      </c>
      <c r="K62" s="17">
        <v>11.55</v>
      </c>
      <c r="L62" s="17">
        <v>14.15</v>
      </c>
      <c r="M62" s="17">
        <v>0.52900000000000003</v>
      </c>
      <c r="N62" s="17">
        <v>15.82</v>
      </c>
      <c r="O62" s="17">
        <v>10.9</v>
      </c>
      <c r="P62" s="17">
        <v>0</v>
      </c>
      <c r="Q62" s="17">
        <v>0</v>
      </c>
      <c r="R62" s="3">
        <v>0.34</v>
      </c>
      <c r="S62" s="2">
        <v>0.18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D62" s="3">
        <f t="shared" si="5"/>
        <v>99.029000000000025</v>
      </c>
      <c r="AE62" s="17">
        <v>40.58</v>
      </c>
      <c r="AF62" s="17">
        <v>0.09</v>
      </c>
      <c r="AG62" s="17">
        <v>3.27</v>
      </c>
      <c r="AH62" s="17">
        <v>0.34</v>
      </c>
      <c r="AI62" s="17">
        <v>53.55</v>
      </c>
      <c r="AJ62" s="17">
        <v>0.24</v>
      </c>
      <c r="AK62" s="3">
        <v>0.7</v>
      </c>
      <c r="AL62" s="2">
        <v>1.27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V62" s="3">
        <f t="shared" si="6"/>
        <v>100.04</v>
      </c>
      <c r="AW62" s="4">
        <f t="shared" si="7"/>
        <v>96.687881412424588</v>
      </c>
    </row>
    <row r="63" spans="1:49">
      <c r="A63" s="17" t="s">
        <v>65</v>
      </c>
      <c r="B63" s="17" t="s">
        <v>66</v>
      </c>
      <c r="C63" s="17">
        <v>1E-4</v>
      </c>
      <c r="D63" s="17">
        <v>1300</v>
      </c>
      <c r="E63" s="17">
        <f t="shared" si="4"/>
        <v>1573.15</v>
      </c>
      <c r="F63" s="17">
        <f>10^(-0.68)</f>
        <v>0.20892961308540392</v>
      </c>
      <c r="G63" s="17" t="s">
        <v>2</v>
      </c>
      <c r="H63" s="17" t="s">
        <v>63</v>
      </c>
      <c r="I63" s="17" t="s">
        <v>0</v>
      </c>
      <c r="J63" s="17">
        <v>46.51</v>
      </c>
      <c r="K63" s="17">
        <v>11.69</v>
      </c>
      <c r="L63" s="17">
        <v>12.06</v>
      </c>
      <c r="M63" s="17">
        <v>1.45</v>
      </c>
      <c r="N63" s="17">
        <v>14</v>
      </c>
      <c r="O63" s="17">
        <v>11.48</v>
      </c>
      <c r="P63" s="17">
        <v>0</v>
      </c>
      <c r="Q63" s="17">
        <v>0</v>
      </c>
      <c r="R63" s="3">
        <v>0.9</v>
      </c>
      <c r="S63" s="2">
        <v>0.45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D63" s="3">
        <f t="shared" si="5"/>
        <v>98.54</v>
      </c>
      <c r="AE63" s="17">
        <v>40.36</v>
      </c>
      <c r="AF63" s="17">
        <v>0.17</v>
      </c>
      <c r="AG63" s="17">
        <v>3.9</v>
      </c>
      <c r="AH63" s="17">
        <v>1.06</v>
      </c>
      <c r="AI63" s="17">
        <v>48.71</v>
      </c>
      <c r="AJ63" s="17">
        <v>0.6</v>
      </c>
      <c r="AK63" s="3">
        <v>1.97</v>
      </c>
      <c r="AL63" s="2">
        <v>3.18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V63" s="3">
        <f t="shared" si="6"/>
        <v>99.95</v>
      </c>
      <c r="AW63" s="4">
        <f t="shared" si="7"/>
        <v>95.701558278101544</v>
      </c>
    </row>
    <row r="64" spans="1:49">
      <c r="A64" s="17" t="s">
        <v>65</v>
      </c>
      <c r="B64" s="17" t="s">
        <v>64</v>
      </c>
      <c r="C64" s="17">
        <v>1E-4</v>
      </c>
      <c r="D64" s="17">
        <v>1300</v>
      </c>
      <c r="E64" s="17">
        <f t="shared" si="4"/>
        <v>1573.15</v>
      </c>
      <c r="F64" s="17">
        <f>10^(-3)</f>
        <v>1E-3</v>
      </c>
      <c r="G64" s="17" t="s">
        <v>2</v>
      </c>
      <c r="H64" s="17" t="s">
        <v>63</v>
      </c>
      <c r="I64" s="17" t="s">
        <v>0</v>
      </c>
      <c r="J64" s="17">
        <v>43.5</v>
      </c>
      <c r="K64" s="17">
        <v>12.01</v>
      </c>
      <c r="L64" s="17">
        <v>15.94</v>
      </c>
      <c r="M64" s="17">
        <v>0.99</v>
      </c>
      <c r="N64" s="17">
        <v>14.14</v>
      </c>
      <c r="O64" s="17">
        <v>10.84</v>
      </c>
      <c r="P64" s="17">
        <v>0</v>
      </c>
      <c r="Q64" s="17">
        <v>0</v>
      </c>
      <c r="R64" s="3">
        <v>0.75</v>
      </c>
      <c r="S64" s="2">
        <v>0.41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D64" s="3">
        <f t="shared" si="5"/>
        <v>98.58</v>
      </c>
      <c r="AE64" s="17">
        <v>39.78</v>
      </c>
      <c r="AF64" s="17">
        <v>0.12</v>
      </c>
      <c r="AG64" s="17">
        <v>6.86</v>
      </c>
      <c r="AH64" s="17">
        <v>0.73</v>
      </c>
      <c r="AI64" s="17">
        <v>48.16</v>
      </c>
      <c r="AJ64" s="17">
        <v>0.36</v>
      </c>
      <c r="AK64" s="3">
        <v>1.43</v>
      </c>
      <c r="AL64" s="2">
        <v>2.67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V64" s="3">
        <f t="shared" si="6"/>
        <v>100.11</v>
      </c>
      <c r="AW64" s="4">
        <f t="shared" si="7"/>
        <v>92.600592283528755</v>
      </c>
    </row>
    <row r="65" spans="1:49">
      <c r="A65" s="17" t="s">
        <v>65</v>
      </c>
      <c r="B65" s="17" t="s">
        <v>64</v>
      </c>
      <c r="C65" s="17">
        <v>1E-4</v>
      </c>
      <c r="D65" s="17">
        <v>1300</v>
      </c>
      <c r="E65" s="17">
        <f t="shared" si="4"/>
        <v>1573.15</v>
      </c>
      <c r="F65" s="17">
        <f>10^(-5)</f>
        <v>1.0000000000000001E-5</v>
      </c>
      <c r="G65" s="17" t="s">
        <v>2</v>
      </c>
      <c r="H65" s="17" t="s">
        <v>63</v>
      </c>
      <c r="I65" s="17" t="s">
        <v>0</v>
      </c>
      <c r="J65" s="17">
        <v>41.14</v>
      </c>
      <c r="K65" s="17">
        <v>12.54</v>
      </c>
      <c r="L65" s="17">
        <v>19.39</v>
      </c>
      <c r="M65" s="17">
        <v>0.97</v>
      </c>
      <c r="N65" s="17">
        <v>12.85</v>
      </c>
      <c r="O65" s="17">
        <v>10.59</v>
      </c>
      <c r="P65" s="17">
        <v>0</v>
      </c>
      <c r="Q65" s="17">
        <v>0</v>
      </c>
      <c r="R65" s="3">
        <v>0.76</v>
      </c>
      <c r="S65" s="2">
        <v>0.49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D65" s="3">
        <f t="shared" si="5"/>
        <v>98.72999999999999</v>
      </c>
      <c r="AE65" s="17">
        <v>39.29</v>
      </c>
      <c r="AF65" s="17">
        <v>0.13</v>
      </c>
      <c r="AG65" s="17">
        <v>11.37</v>
      </c>
      <c r="AH65" s="17">
        <v>0.76</v>
      </c>
      <c r="AI65" s="17">
        <v>44.46</v>
      </c>
      <c r="AJ65" s="17">
        <v>0.36</v>
      </c>
      <c r="AK65" s="3">
        <v>1.54</v>
      </c>
      <c r="AL65" s="2">
        <v>2.85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V65" s="3">
        <f t="shared" si="6"/>
        <v>100.75999999999999</v>
      </c>
      <c r="AW65" s="4">
        <f t="shared" si="7"/>
        <v>87.45372316814381</v>
      </c>
    </row>
    <row r="66" spans="1:49">
      <c r="A66" s="17" t="s">
        <v>65</v>
      </c>
      <c r="B66" s="17" t="s">
        <v>64</v>
      </c>
      <c r="C66" s="17">
        <v>1E-4</v>
      </c>
      <c r="D66" s="17">
        <v>1300</v>
      </c>
      <c r="E66" s="17">
        <f t="shared" si="4"/>
        <v>1573.15</v>
      </c>
      <c r="F66" s="17">
        <f>10^(-7)</f>
        <v>9.9999999999999995E-8</v>
      </c>
      <c r="G66" s="17" t="s">
        <v>2</v>
      </c>
      <c r="H66" s="17" t="s">
        <v>63</v>
      </c>
      <c r="I66" s="17" t="s">
        <v>0</v>
      </c>
      <c r="J66" s="17">
        <v>40.51</v>
      </c>
      <c r="K66" s="17">
        <v>13.5</v>
      </c>
      <c r="L66" s="17">
        <v>18.91</v>
      </c>
      <c r="M66" s="17">
        <v>1.02</v>
      </c>
      <c r="N66" s="17">
        <v>11.93</v>
      </c>
      <c r="O66" s="17">
        <v>11.93</v>
      </c>
      <c r="P66" s="17">
        <v>0</v>
      </c>
      <c r="Q66" s="17">
        <v>0</v>
      </c>
      <c r="R66" s="3">
        <v>0.65</v>
      </c>
      <c r="S66" s="2">
        <v>0.23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D66" s="3">
        <f t="shared" si="5"/>
        <v>98.680000000000021</v>
      </c>
      <c r="AE66" s="17">
        <v>38.28</v>
      </c>
      <c r="AF66" s="17">
        <v>0.14000000000000001</v>
      </c>
      <c r="AG66" s="17">
        <v>16.89</v>
      </c>
      <c r="AH66" s="17">
        <v>0.87</v>
      </c>
      <c r="AI66" s="17">
        <v>41.26</v>
      </c>
      <c r="AJ66" s="17">
        <v>0.5</v>
      </c>
      <c r="AK66" s="3">
        <v>1.33</v>
      </c>
      <c r="AL66" s="2">
        <v>1.39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V66" s="3">
        <f t="shared" si="6"/>
        <v>100.66</v>
      </c>
      <c r="AW66" s="4">
        <f t="shared" si="7"/>
        <v>81.324669751494255</v>
      </c>
    </row>
    <row r="67" spans="1:49">
      <c r="A67" s="17" t="s">
        <v>65</v>
      </c>
      <c r="B67" s="17" t="s">
        <v>64</v>
      </c>
      <c r="C67" s="17">
        <v>1E-4</v>
      </c>
      <c r="D67" s="17">
        <v>1300</v>
      </c>
      <c r="E67" s="17">
        <f t="shared" si="4"/>
        <v>1573.15</v>
      </c>
      <c r="F67" s="17">
        <f>10^(-8)</f>
        <v>1E-8</v>
      </c>
      <c r="G67" s="17" t="s">
        <v>2</v>
      </c>
      <c r="H67" s="17" t="s">
        <v>63</v>
      </c>
      <c r="I67" s="17" t="s">
        <v>0</v>
      </c>
      <c r="J67" s="17">
        <v>42.52</v>
      </c>
      <c r="K67" s="17">
        <v>14.05</v>
      </c>
      <c r="L67" s="17">
        <v>16.98</v>
      </c>
      <c r="M67" s="17">
        <v>1.03</v>
      </c>
      <c r="N67" s="17">
        <v>12.25</v>
      </c>
      <c r="O67" s="17">
        <v>12.17</v>
      </c>
      <c r="P67" s="17">
        <v>0</v>
      </c>
      <c r="Q67" s="17">
        <v>0</v>
      </c>
      <c r="R67" s="3">
        <v>0.48</v>
      </c>
      <c r="S67" s="2">
        <v>0.08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D67" s="3">
        <f t="shared" si="5"/>
        <v>99.560000000000016</v>
      </c>
      <c r="AE67" s="17">
        <v>38.4</v>
      </c>
      <c r="AF67" s="17">
        <v>7.9000000000000001E-2</v>
      </c>
      <c r="AG67" s="17">
        <v>16.73</v>
      </c>
      <c r="AH67" s="17">
        <v>0.92</v>
      </c>
      <c r="AI67" s="17">
        <v>42.19</v>
      </c>
      <c r="AJ67" s="17">
        <v>0.47</v>
      </c>
      <c r="AK67" s="3">
        <v>1.05</v>
      </c>
      <c r="AL67" s="2">
        <v>0.54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V67" s="3">
        <f t="shared" si="6"/>
        <v>100.379</v>
      </c>
      <c r="AW67" s="4">
        <f t="shared" si="7"/>
        <v>81.802951748619023</v>
      </c>
    </row>
    <row r="68" spans="1:49">
      <c r="A68" s="17" t="s">
        <v>56</v>
      </c>
      <c r="B68" s="17" t="s">
        <v>62</v>
      </c>
      <c r="C68" s="17">
        <v>1E-4</v>
      </c>
      <c r="D68" s="17">
        <v>1350</v>
      </c>
      <c r="E68" s="17">
        <f t="shared" si="4"/>
        <v>1623.15</v>
      </c>
      <c r="F68" s="17">
        <f>10^(-7.9)</f>
        <v>1.2589254117941638E-8</v>
      </c>
      <c r="G68" s="17" t="s">
        <v>2</v>
      </c>
      <c r="H68" s="17" t="s">
        <v>158</v>
      </c>
      <c r="I68" s="17" t="s">
        <v>0</v>
      </c>
      <c r="J68" s="17">
        <v>60.9</v>
      </c>
      <c r="K68" s="17">
        <v>11.3</v>
      </c>
      <c r="L68" s="17">
        <v>9.1</v>
      </c>
      <c r="M68" s="17">
        <v>0</v>
      </c>
      <c r="N68" s="17">
        <v>13.5</v>
      </c>
      <c r="O68" s="17">
        <v>2.5</v>
      </c>
      <c r="P68" s="17">
        <v>2.4</v>
      </c>
      <c r="Q68" s="17">
        <v>0</v>
      </c>
      <c r="R68" s="3">
        <v>0</v>
      </c>
      <c r="S68" s="2">
        <v>0.13</v>
      </c>
      <c r="U68" s="17">
        <v>3.1E-2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D68" s="3">
        <f t="shared" si="5"/>
        <v>99.861000000000004</v>
      </c>
      <c r="AE68" s="17">
        <v>40.5</v>
      </c>
      <c r="AF68" s="17">
        <v>0.05</v>
      </c>
      <c r="AG68" s="17">
        <v>9.6999999999999993</v>
      </c>
      <c r="AH68" s="17">
        <v>0</v>
      </c>
      <c r="AI68" s="17">
        <v>49.2</v>
      </c>
      <c r="AJ68" s="17">
        <v>0.04</v>
      </c>
      <c r="AK68" s="3">
        <v>0</v>
      </c>
      <c r="AL68" s="2">
        <v>0.97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V68" s="3">
        <f t="shared" si="6"/>
        <v>100.46000000000001</v>
      </c>
      <c r="AW68" s="4">
        <f t="shared" si="7"/>
        <v>90.041479739526395</v>
      </c>
    </row>
    <row r="69" spans="1:49">
      <c r="A69" s="17" t="s">
        <v>56</v>
      </c>
      <c r="B69" s="17" t="s">
        <v>61</v>
      </c>
      <c r="C69" s="17">
        <v>1E-4</v>
      </c>
      <c r="D69" s="17">
        <v>1350</v>
      </c>
      <c r="E69" s="17">
        <f t="shared" ref="E69:E100" si="8">D69+273.15</f>
        <v>1623.15</v>
      </c>
      <c r="F69" s="17">
        <f>10^(-7.9)</f>
        <v>1.2589254117941638E-8</v>
      </c>
      <c r="G69" s="17" t="s">
        <v>2</v>
      </c>
      <c r="H69" s="17" t="s">
        <v>158</v>
      </c>
      <c r="I69" s="17" t="s">
        <v>0</v>
      </c>
      <c r="J69" s="17">
        <v>61.6</v>
      </c>
      <c r="K69" s="17">
        <v>11.7</v>
      </c>
      <c r="L69" s="17">
        <v>7.9</v>
      </c>
      <c r="M69" s="17">
        <v>0</v>
      </c>
      <c r="N69" s="17">
        <v>13.2</v>
      </c>
      <c r="O69" s="17">
        <v>2.34</v>
      </c>
      <c r="P69" s="17">
        <v>3.2</v>
      </c>
      <c r="Q69" s="17">
        <v>0</v>
      </c>
      <c r="R69" s="3">
        <v>0</v>
      </c>
      <c r="S69" s="2">
        <v>0.11600000000000001</v>
      </c>
      <c r="U69" s="17">
        <v>2.8000000000000001E-2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D69" s="3">
        <f t="shared" ref="AD69:AD100" si="9">SUM(J69:S69)+SUM(U69:AC69)</f>
        <v>100.08400000000002</v>
      </c>
      <c r="AE69" s="17">
        <v>40.700000000000003</v>
      </c>
      <c r="AF69" s="17">
        <v>0.08</v>
      </c>
      <c r="AG69" s="17">
        <v>9.5</v>
      </c>
      <c r="AH69" s="17">
        <v>0</v>
      </c>
      <c r="AI69" s="17">
        <v>49.5</v>
      </c>
      <c r="AJ69" s="17">
        <v>0.04</v>
      </c>
      <c r="AK69" s="3">
        <v>0</v>
      </c>
      <c r="AL69" s="2">
        <v>0.84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V69" s="3">
        <f t="shared" ref="AV69:AV100" si="10">SUM(AE69:AU69)</f>
        <v>100.66000000000001</v>
      </c>
      <c r="AW69" s="4">
        <f t="shared" si="7"/>
        <v>90.28021724864918</v>
      </c>
    </row>
    <row r="70" spans="1:49">
      <c r="A70" s="17" t="s">
        <v>56</v>
      </c>
      <c r="B70" s="17" t="s">
        <v>60</v>
      </c>
      <c r="C70" s="17">
        <v>1E-4</v>
      </c>
      <c r="D70" s="17">
        <v>1350</v>
      </c>
      <c r="E70" s="17">
        <f t="shared" si="8"/>
        <v>1623.15</v>
      </c>
      <c r="F70" s="17">
        <f>10^(-7.9)</f>
        <v>1.2589254117941638E-8</v>
      </c>
      <c r="G70" s="17" t="s">
        <v>2</v>
      </c>
      <c r="H70" s="17" t="s">
        <v>158</v>
      </c>
      <c r="I70" s="17" t="s">
        <v>0</v>
      </c>
      <c r="J70" s="17">
        <v>51.4</v>
      </c>
      <c r="K70" s="17">
        <v>10.9</v>
      </c>
      <c r="L70" s="17">
        <v>11.2</v>
      </c>
      <c r="M70" s="17">
        <v>0.314</v>
      </c>
      <c r="N70" s="17">
        <v>15.2</v>
      </c>
      <c r="O70" s="17">
        <v>10</v>
      </c>
      <c r="P70" s="17">
        <v>0.23</v>
      </c>
      <c r="Q70" s="17">
        <v>0.06</v>
      </c>
      <c r="R70" s="3">
        <v>0</v>
      </c>
      <c r="S70" s="2">
        <v>8.5999999999999993E-2</v>
      </c>
      <c r="U70" s="17">
        <v>6.5000000000000002E-2</v>
      </c>
      <c r="V70" s="17">
        <v>7.2999999999999995E-2</v>
      </c>
      <c r="W70" s="17">
        <v>0</v>
      </c>
      <c r="X70" s="17">
        <v>0.246</v>
      </c>
      <c r="Y70" s="17">
        <v>0.38</v>
      </c>
      <c r="Z70" s="17">
        <v>0</v>
      </c>
      <c r="AA70" s="17">
        <v>0</v>
      </c>
      <c r="AD70" s="3">
        <f t="shared" si="9"/>
        <v>100.154</v>
      </c>
      <c r="AE70" s="17">
        <v>39.700000000000003</v>
      </c>
      <c r="AF70" s="17">
        <v>7.0000000000000007E-2</v>
      </c>
      <c r="AG70" s="17">
        <v>10.89</v>
      </c>
      <c r="AH70" s="17">
        <v>0.26600000000000001</v>
      </c>
      <c r="AI70" s="17">
        <v>47.8</v>
      </c>
      <c r="AJ70" s="17">
        <v>0.23</v>
      </c>
      <c r="AK70" s="3">
        <v>0</v>
      </c>
      <c r="AL70" s="2">
        <v>0.57999999999999996</v>
      </c>
      <c r="AM70" s="17">
        <v>0</v>
      </c>
      <c r="AN70" s="17">
        <v>0.158</v>
      </c>
      <c r="AO70" s="17">
        <v>0</v>
      </c>
      <c r="AP70" s="17">
        <v>0</v>
      </c>
      <c r="AQ70" s="17">
        <v>0</v>
      </c>
      <c r="AR70" s="17">
        <v>0</v>
      </c>
      <c r="AV70" s="3">
        <f t="shared" si="10"/>
        <v>99.694000000000003</v>
      </c>
      <c r="AW70" s="4">
        <f t="shared" si="7"/>
        <v>88.667863818192643</v>
      </c>
    </row>
    <row r="71" spans="1:49">
      <c r="A71" s="17" t="s">
        <v>56</v>
      </c>
      <c r="B71" s="17" t="s">
        <v>59</v>
      </c>
      <c r="C71" s="17">
        <v>1E-4</v>
      </c>
      <c r="D71" s="17">
        <v>1350</v>
      </c>
      <c r="E71" s="17">
        <f t="shared" si="8"/>
        <v>1623.15</v>
      </c>
      <c r="F71" s="17">
        <f>10^(-8.8)</f>
        <v>1.584893192461106E-9</v>
      </c>
      <c r="G71" s="17" t="s">
        <v>2</v>
      </c>
      <c r="H71" s="17" t="s">
        <v>158</v>
      </c>
      <c r="I71" s="17" t="s">
        <v>0</v>
      </c>
      <c r="J71" s="17">
        <v>51.5</v>
      </c>
      <c r="K71" s="17">
        <v>10.47</v>
      </c>
      <c r="L71" s="17">
        <v>9.4</v>
      </c>
      <c r="M71" s="17">
        <v>0.3</v>
      </c>
      <c r="N71" s="17">
        <v>17.649999999999999</v>
      </c>
      <c r="O71" s="17">
        <v>9.32</v>
      </c>
      <c r="P71" s="17">
        <v>0.08</v>
      </c>
      <c r="Q71" s="17">
        <v>0.01</v>
      </c>
      <c r="R71" s="3">
        <v>0</v>
      </c>
      <c r="S71" s="2">
        <v>2.4E-2</v>
      </c>
      <c r="U71" s="17">
        <v>0.13100000000000001</v>
      </c>
      <c r="V71" s="17">
        <v>1.0999999999999999E-2</v>
      </c>
      <c r="W71" s="17">
        <v>0</v>
      </c>
      <c r="X71" s="17">
        <v>0.53</v>
      </c>
      <c r="Y71" s="17">
        <v>0.34</v>
      </c>
      <c r="Z71" s="17">
        <v>0</v>
      </c>
      <c r="AA71" s="17">
        <v>0</v>
      </c>
      <c r="AD71" s="3">
        <f t="shared" si="9"/>
        <v>99.765999999999991</v>
      </c>
      <c r="AE71" s="17">
        <v>40.4</v>
      </c>
      <c r="AF71" s="17">
        <v>0.12</v>
      </c>
      <c r="AG71" s="17">
        <v>8.44</v>
      </c>
      <c r="AH71" s="17">
        <v>0.214</v>
      </c>
      <c r="AI71" s="17">
        <v>49.8</v>
      </c>
      <c r="AJ71" s="17">
        <v>0.21</v>
      </c>
      <c r="AK71" s="3">
        <v>0</v>
      </c>
      <c r="AL71" s="2">
        <v>0.13400000000000001</v>
      </c>
      <c r="AM71" s="17">
        <v>0</v>
      </c>
      <c r="AN71" s="17">
        <v>0.32400000000000001</v>
      </c>
      <c r="AO71" s="17">
        <v>0</v>
      </c>
      <c r="AP71" s="17">
        <v>0</v>
      </c>
      <c r="AQ71" s="17">
        <v>0</v>
      </c>
      <c r="AR71" s="17">
        <v>0</v>
      </c>
      <c r="AV71" s="3">
        <f t="shared" si="10"/>
        <v>99.641999999999982</v>
      </c>
      <c r="AW71" s="4">
        <f t="shared" si="7"/>
        <v>91.318086351603341</v>
      </c>
    </row>
    <row r="72" spans="1:49">
      <c r="A72" s="17" t="s">
        <v>56</v>
      </c>
      <c r="B72" s="17" t="s">
        <v>58</v>
      </c>
      <c r="C72" s="17">
        <v>1E-4</v>
      </c>
      <c r="D72" s="17">
        <v>1350</v>
      </c>
      <c r="E72" s="17">
        <f t="shared" si="8"/>
        <v>1623.15</v>
      </c>
      <c r="F72" s="17">
        <f>10^(-7.9)</f>
        <v>1.2589254117941638E-8</v>
      </c>
      <c r="G72" s="17" t="s">
        <v>2</v>
      </c>
      <c r="H72" s="17" t="s">
        <v>158</v>
      </c>
      <c r="I72" s="17" t="s">
        <v>0</v>
      </c>
      <c r="J72" s="17">
        <v>49.1</v>
      </c>
      <c r="K72" s="17">
        <v>10.59</v>
      </c>
      <c r="L72" s="17">
        <v>11.7</v>
      </c>
      <c r="M72" s="17">
        <v>0.27900000000000003</v>
      </c>
      <c r="N72" s="17">
        <v>16</v>
      </c>
      <c r="O72" s="17">
        <v>9.0299999999999994</v>
      </c>
      <c r="P72" s="17">
        <v>0.13</v>
      </c>
      <c r="Q72" s="17">
        <v>0.02</v>
      </c>
      <c r="R72" s="3">
        <v>0.48</v>
      </c>
      <c r="S72" s="2">
        <v>0.121</v>
      </c>
      <c r="U72" s="17">
        <v>6.4000000000000001E-2</v>
      </c>
      <c r="V72" s="17">
        <v>0</v>
      </c>
      <c r="W72" s="17">
        <v>0</v>
      </c>
      <c r="X72" s="17">
        <v>0.22600000000000001</v>
      </c>
      <c r="Y72" s="17">
        <v>0.35</v>
      </c>
      <c r="Z72" s="17">
        <v>0</v>
      </c>
      <c r="AA72" s="17">
        <v>1.03</v>
      </c>
      <c r="AD72" s="3">
        <f t="shared" si="9"/>
        <v>99.11999999999999</v>
      </c>
      <c r="AE72" s="17">
        <v>39.799999999999997</v>
      </c>
      <c r="AF72" s="17">
        <v>7.0000000000000007E-2</v>
      </c>
      <c r="AG72" s="17">
        <v>11.2</v>
      </c>
      <c r="AH72" s="17">
        <v>0.191</v>
      </c>
      <c r="AI72" s="17">
        <v>46.2</v>
      </c>
      <c r="AJ72" s="17">
        <v>0.22</v>
      </c>
      <c r="AK72" s="3">
        <v>0.87</v>
      </c>
      <c r="AL72" s="2">
        <v>0.67</v>
      </c>
      <c r="AM72" s="17">
        <v>0</v>
      </c>
      <c r="AN72" s="17">
        <v>0.13</v>
      </c>
      <c r="AO72" s="17">
        <v>0</v>
      </c>
      <c r="AP72" s="17">
        <v>0</v>
      </c>
      <c r="AQ72" s="17">
        <v>1.6E-2</v>
      </c>
      <c r="AR72" s="17">
        <v>0</v>
      </c>
      <c r="AV72" s="3">
        <f t="shared" si="10"/>
        <v>99.367000000000004</v>
      </c>
      <c r="AW72" s="4">
        <f t="shared" si="7"/>
        <v>88.028588931999181</v>
      </c>
    </row>
    <row r="73" spans="1:49">
      <c r="A73" s="17" t="s">
        <v>56</v>
      </c>
      <c r="B73" s="17" t="s">
        <v>57</v>
      </c>
      <c r="C73" s="17">
        <v>1E-4</v>
      </c>
      <c r="D73" s="17">
        <v>1350</v>
      </c>
      <c r="E73" s="17">
        <f t="shared" si="8"/>
        <v>1623.15</v>
      </c>
      <c r="F73" s="17">
        <f>10^(-7.9)</f>
        <v>1.2589254117941638E-8</v>
      </c>
      <c r="G73" s="17" t="s">
        <v>2</v>
      </c>
      <c r="H73" s="17" t="s">
        <v>158</v>
      </c>
      <c r="I73" s="17" t="s">
        <v>0</v>
      </c>
      <c r="J73" s="17">
        <v>50</v>
      </c>
      <c r="K73" s="17">
        <v>10.6</v>
      </c>
      <c r="L73" s="17">
        <v>11.4</v>
      </c>
      <c r="M73" s="17">
        <v>0.28799999999999998</v>
      </c>
      <c r="N73" s="17">
        <v>16.600000000000001</v>
      </c>
      <c r="O73" s="17">
        <v>9.3699999999999992</v>
      </c>
      <c r="P73" s="17">
        <v>0.14000000000000001</v>
      </c>
      <c r="Q73" s="17">
        <v>0.03</v>
      </c>
      <c r="R73" s="3">
        <v>0</v>
      </c>
      <c r="S73" s="2">
        <v>0.17599999999999999</v>
      </c>
      <c r="U73" s="17">
        <v>6.2E-2</v>
      </c>
      <c r="V73" s="17">
        <v>0</v>
      </c>
      <c r="W73" s="17">
        <v>0</v>
      </c>
      <c r="X73" s="17">
        <v>0.24</v>
      </c>
      <c r="Y73" s="17">
        <v>0.34599999999999997</v>
      </c>
      <c r="Z73" s="17">
        <v>1</v>
      </c>
      <c r="AA73" s="17">
        <v>0</v>
      </c>
      <c r="AD73" s="3">
        <f t="shared" si="9"/>
        <v>100.25200000000001</v>
      </c>
      <c r="AE73" s="17">
        <v>40.1</v>
      </c>
      <c r="AF73" s="17">
        <v>7.0000000000000007E-2</v>
      </c>
      <c r="AG73" s="17">
        <v>10</v>
      </c>
      <c r="AH73" s="17">
        <v>0.21199999999999999</v>
      </c>
      <c r="AI73" s="17">
        <v>47.9</v>
      </c>
      <c r="AJ73" s="17">
        <v>0.24</v>
      </c>
      <c r="AK73" s="3">
        <v>0</v>
      </c>
      <c r="AL73" s="2">
        <v>1.05</v>
      </c>
      <c r="AM73" s="17">
        <v>5.0000000000000001E-3</v>
      </c>
      <c r="AN73" s="17">
        <v>0.14799999999999999</v>
      </c>
      <c r="AO73" s="17">
        <v>0</v>
      </c>
      <c r="AP73" s="17">
        <v>0</v>
      </c>
      <c r="AQ73" s="17">
        <v>0</v>
      </c>
      <c r="AR73" s="17">
        <v>9.6000000000000002E-2</v>
      </c>
      <c r="AV73" s="3">
        <f t="shared" si="10"/>
        <v>99.820999999999998</v>
      </c>
      <c r="AW73" s="4">
        <f t="shared" si="7"/>
        <v>89.516352269083896</v>
      </c>
    </row>
    <row r="74" spans="1:49">
      <c r="A74" s="17" t="s">
        <v>56</v>
      </c>
      <c r="B74" s="17" t="s">
        <v>55</v>
      </c>
      <c r="C74" s="17">
        <v>1E-4</v>
      </c>
      <c r="D74" s="17">
        <v>1350</v>
      </c>
      <c r="E74" s="17">
        <f t="shared" si="8"/>
        <v>1623.15</v>
      </c>
      <c r="F74" s="17">
        <f>10^(-8)</f>
        <v>1E-8</v>
      </c>
      <c r="G74" s="17" t="s">
        <v>2</v>
      </c>
      <c r="H74" s="17" t="s">
        <v>158</v>
      </c>
      <c r="I74" s="17" t="s">
        <v>0</v>
      </c>
      <c r="J74" s="17">
        <v>49.6</v>
      </c>
      <c r="K74" s="17">
        <v>10.64</v>
      </c>
      <c r="L74" s="17">
        <v>11.9</v>
      </c>
      <c r="M74" s="17">
        <v>0.29299999999999998</v>
      </c>
      <c r="N74" s="17">
        <v>17.2</v>
      </c>
      <c r="O74" s="17">
        <v>8.81</v>
      </c>
      <c r="P74" s="17">
        <v>0.15</v>
      </c>
      <c r="Q74" s="17">
        <v>0.02</v>
      </c>
      <c r="R74" s="3">
        <v>0</v>
      </c>
      <c r="S74" s="2">
        <v>9.5000000000000001E-2</v>
      </c>
      <c r="U74" s="17">
        <v>0.10100000000000001</v>
      </c>
      <c r="V74" s="17">
        <v>0</v>
      </c>
      <c r="W74" s="17">
        <v>0</v>
      </c>
      <c r="X74" s="17">
        <v>0.25</v>
      </c>
      <c r="Y74" s="17">
        <v>0.34699999999999998</v>
      </c>
      <c r="Z74" s="17">
        <v>1.048</v>
      </c>
      <c r="AA74" s="17">
        <v>0</v>
      </c>
      <c r="AD74" s="3">
        <f t="shared" si="9"/>
        <v>100.45400000000001</v>
      </c>
      <c r="AE74" s="17">
        <v>40.4</v>
      </c>
      <c r="AF74" s="17">
        <v>0.06</v>
      </c>
      <c r="AG74" s="17">
        <v>10.199999999999999</v>
      </c>
      <c r="AH74" s="17">
        <v>0.217</v>
      </c>
      <c r="AI74" s="17">
        <v>48.7</v>
      </c>
      <c r="AJ74" s="17">
        <v>0.22</v>
      </c>
      <c r="AK74" s="3">
        <v>0</v>
      </c>
      <c r="AL74" s="2">
        <v>0.52</v>
      </c>
      <c r="AM74" s="17">
        <v>4.0000000000000001E-3</v>
      </c>
      <c r="AN74" s="17">
        <v>0.14499999999999999</v>
      </c>
      <c r="AO74" s="17">
        <v>0</v>
      </c>
      <c r="AP74" s="17">
        <v>0</v>
      </c>
      <c r="AQ74" s="17">
        <v>0</v>
      </c>
      <c r="AR74" s="17">
        <v>0.104</v>
      </c>
      <c r="AV74" s="3">
        <f t="shared" si="10"/>
        <v>100.57</v>
      </c>
      <c r="AW74" s="4">
        <f t="shared" si="7"/>
        <v>89.485915732502377</v>
      </c>
    </row>
    <row r="75" spans="1:49">
      <c r="A75" s="17" t="s">
        <v>49</v>
      </c>
      <c r="B75" s="17" t="s">
        <v>54</v>
      </c>
      <c r="C75" s="17">
        <v>1E-4</v>
      </c>
      <c r="D75" s="17">
        <f>1562-273</f>
        <v>1289</v>
      </c>
      <c r="E75" s="17">
        <f t="shared" si="8"/>
        <v>1562.15</v>
      </c>
      <c r="F75" s="17">
        <f>10^(-7.4)</f>
        <v>3.981071705534957E-8</v>
      </c>
      <c r="G75" s="17" t="s">
        <v>47</v>
      </c>
      <c r="H75" s="17" t="s">
        <v>1</v>
      </c>
      <c r="I75" s="17" t="s">
        <v>0</v>
      </c>
      <c r="J75" s="17">
        <v>51.4</v>
      </c>
      <c r="K75" s="17">
        <v>16.399999999999999</v>
      </c>
      <c r="L75" s="17">
        <f>1.19*0.8998+7.1</f>
        <v>8.1707619999999999</v>
      </c>
      <c r="M75" s="17">
        <v>0.122</v>
      </c>
      <c r="N75" s="17">
        <v>8.3000000000000007</v>
      </c>
      <c r="O75" s="17">
        <v>8.39</v>
      </c>
      <c r="P75" s="17">
        <v>3.12</v>
      </c>
      <c r="Q75" s="17">
        <v>1.1200000000000001</v>
      </c>
      <c r="R75" s="3">
        <v>0</v>
      </c>
      <c r="S75" s="2">
        <v>1.4</v>
      </c>
      <c r="U75" s="17">
        <v>0</v>
      </c>
      <c r="V75" s="17">
        <v>0</v>
      </c>
      <c r="W75" s="17">
        <v>0</v>
      </c>
      <c r="X75" s="17">
        <v>0</v>
      </c>
      <c r="Y75" s="17">
        <v>0.78</v>
      </c>
      <c r="Z75" s="17">
        <v>0</v>
      </c>
      <c r="AA75" s="17">
        <v>0</v>
      </c>
      <c r="AD75" s="3">
        <f t="shared" si="9"/>
        <v>99.202762000000007</v>
      </c>
      <c r="AE75" s="17">
        <v>37.799999999999997</v>
      </c>
      <c r="AF75" s="17">
        <v>0</v>
      </c>
      <c r="AG75" s="17">
        <v>11.1</v>
      </c>
      <c r="AH75" s="17">
        <v>0.13300000000000001</v>
      </c>
      <c r="AI75" s="17">
        <v>37.1</v>
      </c>
      <c r="AJ75" s="17">
        <v>0.19</v>
      </c>
      <c r="AK75" s="3">
        <v>0</v>
      </c>
      <c r="AL75" s="2">
        <v>13.48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V75" s="3">
        <f t="shared" si="10"/>
        <v>99.803000000000011</v>
      </c>
      <c r="AW75" s="4">
        <f t="shared" ref="AW75:AW109" si="11">(1-(1/(AI75/AG75/(40.304/71.846)+1)))*100</f>
        <v>85.628192200037205</v>
      </c>
    </row>
    <row r="76" spans="1:49">
      <c r="A76" s="17" t="s">
        <v>49</v>
      </c>
      <c r="B76" s="17" t="s">
        <v>53</v>
      </c>
      <c r="C76" s="17">
        <v>1E-4</v>
      </c>
      <c r="D76" s="17">
        <f>1503-273</f>
        <v>1230</v>
      </c>
      <c r="E76" s="17">
        <f t="shared" si="8"/>
        <v>1503.15</v>
      </c>
      <c r="F76" s="17">
        <f>10^(-7.97)</f>
        <v>1.0715193052376043E-8</v>
      </c>
      <c r="G76" s="17" t="s">
        <v>47</v>
      </c>
      <c r="H76" s="17" t="s">
        <v>1</v>
      </c>
      <c r="I76" s="17" t="s">
        <v>0</v>
      </c>
      <c r="J76" s="17">
        <v>53.4</v>
      </c>
      <c r="K76" s="17">
        <v>17.5</v>
      </c>
      <c r="L76" s="17">
        <f>0.99*0.8998+6.21</f>
        <v>7.1008019999999998</v>
      </c>
      <c r="M76" s="17">
        <v>0.13</v>
      </c>
      <c r="N76" s="17">
        <v>6.69</v>
      </c>
      <c r="O76" s="17">
        <v>9.06</v>
      </c>
      <c r="P76" s="17">
        <v>2.56</v>
      </c>
      <c r="Q76" s="17">
        <v>1.18</v>
      </c>
      <c r="R76" s="3">
        <v>0</v>
      </c>
      <c r="S76" s="2">
        <v>0.89700000000000002</v>
      </c>
      <c r="U76" s="17">
        <v>0</v>
      </c>
      <c r="V76" s="17">
        <v>0</v>
      </c>
      <c r="W76" s="17">
        <v>0</v>
      </c>
      <c r="X76" s="17">
        <v>0</v>
      </c>
      <c r="Y76" s="17">
        <v>0.85</v>
      </c>
      <c r="Z76" s="17">
        <v>0</v>
      </c>
      <c r="AA76" s="17">
        <v>0</v>
      </c>
      <c r="AD76" s="3">
        <f t="shared" si="9"/>
        <v>99.367802000000012</v>
      </c>
      <c r="AE76" s="17">
        <v>38.1</v>
      </c>
      <c r="AF76" s="17">
        <v>0</v>
      </c>
      <c r="AG76" s="17">
        <v>11.3</v>
      </c>
      <c r="AH76" s="17">
        <v>0.16300000000000001</v>
      </c>
      <c r="AI76" s="17">
        <v>37.799999999999997</v>
      </c>
      <c r="AJ76" s="17">
        <v>0.21</v>
      </c>
      <c r="AK76" s="3">
        <v>0</v>
      </c>
      <c r="AL76" s="2">
        <v>12.83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V76" s="3">
        <f t="shared" si="10"/>
        <v>100.40299999999999</v>
      </c>
      <c r="AW76" s="4">
        <f t="shared" si="11"/>
        <v>85.638458962403675</v>
      </c>
    </row>
    <row r="77" spans="1:49">
      <c r="A77" s="17" t="s">
        <v>49</v>
      </c>
      <c r="B77" s="17" t="s">
        <v>52</v>
      </c>
      <c r="C77" s="17">
        <v>1E-4</v>
      </c>
      <c r="D77" s="17">
        <f>1562-273</f>
        <v>1289</v>
      </c>
      <c r="E77" s="17">
        <f t="shared" si="8"/>
        <v>1562.15</v>
      </c>
      <c r="F77" s="17">
        <f>10^(-11.39)</f>
        <v>4.0738027780411076E-12</v>
      </c>
      <c r="G77" s="17" t="s">
        <v>47</v>
      </c>
      <c r="H77" s="17" t="s">
        <v>1</v>
      </c>
      <c r="I77" s="17" t="s">
        <v>0</v>
      </c>
      <c r="J77" s="17">
        <v>52.1</v>
      </c>
      <c r="K77" s="17">
        <v>13.3</v>
      </c>
      <c r="L77" s="17">
        <f>0.16*0.8998+9.25</f>
        <v>9.3939679999999992</v>
      </c>
      <c r="M77" s="17">
        <v>0.125</v>
      </c>
      <c r="N77" s="17">
        <v>11.8</v>
      </c>
      <c r="O77" s="17">
        <v>8.68</v>
      </c>
      <c r="P77" s="17">
        <v>0.39</v>
      </c>
      <c r="Q77" s="17">
        <v>1.38</v>
      </c>
      <c r="R77" s="3">
        <v>0</v>
      </c>
      <c r="S77" s="2">
        <v>4.2000000000000003E-2</v>
      </c>
      <c r="U77" s="17">
        <v>0</v>
      </c>
      <c r="V77" s="17">
        <v>0</v>
      </c>
      <c r="W77" s="17">
        <v>0</v>
      </c>
      <c r="X77" s="17">
        <v>0</v>
      </c>
      <c r="Y77" s="17">
        <v>1.86</v>
      </c>
      <c r="Z77" s="17">
        <v>0</v>
      </c>
      <c r="AA77" s="17">
        <v>0</v>
      </c>
      <c r="AD77" s="3">
        <f t="shared" si="9"/>
        <v>99.070967999999993</v>
      </c>
      <c r="AE77" s="17">
        <v>40.1</v>
      </c>
      <c r="AF77" s="17">
        <v>0</v>
      </c>
      <c r="AG77" s="17">
        <v>11.5</v>
      </c>
      <c r="AH77" s="17">
        <v>0.12</v>
      </c>
      <c r="AI77" s="17">
        <v>47.9</v>
      </c>
      <c r="AJ77" s="17">
        <v>0.22</v>
      </c>
      <c r="AK77" s="3">
        <v>0</v>
      </c>
      <c r="AL77" s="2">
        <v>0.308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V77" s="3">
        <f t="shared" si="10"/>
        <v>100.14800000000001</v>
      </c>
      <c r="AW77" s="4">
        <f t="shared" si="11"/>
        <v>88.130459235599076</v>
      </c>
    </row>
    <row r="78" spans="1:49">
      <c r="A78" s="17" t="s">
        <v>49</v>
      </c>
      <c r="B78" s="17" t="s">
        <v>51</v>
      </c>
      <c r="C78" s="17">
        <v>1E-4</v>
      </c>
      <c r="D78" s="17">
        <f>1559-273</f>
        <v>1286</v>
      </c>
      <c r="E78" s="17">
        <f t="shared" si="8"/>
        <v>1559.15</v>
      </c>
      <c r="F78" s="17">
        <f>10^(-10.36)</f>
        <v>4.3651583224016577E-11</v>
      </c>
      <c r="G78" s="17" t="s">
        <v>47</v>
      </c>
      <c r="H78" s="17" t="s">
        <v>1</v>
      </c>
      <c r="I78" s="17" t="s">
        <v>0</v>
      </c>
      <c r="J78" s="17">
        <v>54.3</v>
      </c>
      <c r="K78" s="17">
        <v>13.3</v>
      </c>
      <c r="L78" s="17">
        <f>0.21*0.8998+7.18</f>
        <v>7.3689580000000001</v>
      </c>
      <c r="M78" s="17">
        <v>0.127</v>
      </c>
      <c r="N78" s="17">
        <v>12.6</v>
      </c>
      <c r="O78" s="17">
        <v>8.85</v>
      </c>
      <c r="P78" s="17">
        <v>0.24</v>
      </c>
      <c r="Q78" s="17">
        <v>0.91</v>
      </c>
      <c r="R78" s="3">
        <v>0</v>
      </c>
      <c r="S78" s="2">
        <v>0.20799999999999999</v>
      </c>
      <c r="U78" s="17">
        <v>0</v>
      </c>
      <c r="V78" s="17">
        <v>0</v>
      </c>
      <c r="W78" s="17">
        <v>0</v>
      </c>
      <c r="X78" s="17">
        <v>0</v>
      </c>
      <c r="Y78" s="17">
        <v>1.93</v>
      </c>
      <c r="Z78" s="17">
        <v>0</v>
      </c>
      <c r="AA78" s="17">
        <v>0</v>
      </c>
      <c r="AD78" s="3">
        <f t="shared" si="9"/>
        <v>99.833957999999981</v>
      </c>
      <c r="AE78" s="17">
        <v>40.5</v>
      </c>
      <c r="AF78" s="17">
        <v>0</v>
      </c>
      <c r="AG78" s="17">
        <v>9.17</v>
      </c>
      <c r="AH78" s="17">
        <v>0.121</v>
      </c>
      <c r="AI78" s="17">
        <v>48.1</v>
      </c>
      <c r="AJ78" s="17">
        <v>0.21</v>
      </c>
      <c r="AK78" s="3">
        <v>0</v>
      </c>
      <c r="AL78" s="2">
        <v>1.74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V78" s="3">
        <f t="shared" si="10"/>
        <v>99.840999999999994</v>
      </c>
      <c r="AW78" s="4">
        <f t="shared" si="11"/>
        <v>90.33853753227379</v>
      </c>
    </row>
    <row r="79" spans="1:49">
      <c r="A79" s="8" t="s">
        <v>49</v>
      </c>
      <c r="B79" s="17" t="s">
        <v>50</v>
      </c>
      <c r="C79" s="17">
        <v>1E-4</v>
      </c>
      <c r="D79" s="17">
        <f>1559-273</f>
        <v>1286</v>
      </c>
      <c r="E79" s="17">
        <f t="shared" si="8"/>
        <v>1559.15</v>
      </c>
      <c r="F79" s="17">
        <f>10^(-10.36)</f>
        <v>4.3651583224016577E-11</v>
      </c>
      <c r="G79" s="17" t="s">
        <v>47</v>
      </c>
      <c r="H79" s="17" t="s">
        <v>1</v>
      </c>
      <c r="I79" s="17" t="s">
        <v>0</v>
      </c>
      <c r="J79" s="17">
        <v>45.4</v>
      </c>
      <c r="K79" s="17">
        <v>8.56</v>
      </c>
      <c r="L79" s="17">
        <f>0.45*0.8998+11.4</f>
        <v>11.80491</v>
      </c>
      <c r="M79" s="17">
        <v>0.21</v>
      </c>
      <c r="N79" s="17">
        <v>12.7</v>
      </c>
      <c r="O79" s="17">
        <v>14.4</v>
      </c>
      <c r="P79" s="17">
        <v>0.09</v>
      </c>
      <c r="Q79" s="17">
        <v>0.11</v>
      </c>
      <c r="R79" s="3">
        <v>0</v>
      </c>
      <c r="S79" s="2">
        <v>0.20399999999999999</v>
      </c>
      <c r="U79" s="17">
        <v>0</v>
      </c>
      <c r="V79" s="17">
        <v>0</v>
      </c>
      <c r="W79" s="17">
        <v>0</v>
      </c>
      <c r="X79" s="17">
        <v>0</v>
      </c>
      <c r="Y79" s="17">
        <v>5.74</v>
      </c>
      <c r="Z79" s="17">
        <v>0</v>
      </c>
      <c r="AA79" s="17">
        <v>0</v>
      </c>
      <c r="AD79" s="3">
        <f t="shared" si="9"/>
        <v>99.218909999999994</v>
      </c>
      <c r="AE79" s="17">
        <v>40.1</v>
      </c>
      <c r="AF79" s="17">
        <v>0</v>
      </c>
      <c r="AG79" s="17">
        <v>12.4</v>
      </c>
      <c r="AH79" s="17">
        <v>0.187</v>
      </c>
      <c r="AI79" s="17">
        <v>45.9</v>
      </c>
      <c r="AJ79" s="17">
        <v>0.49</v>
      </c>
      <c r="AK79" s="3">
        <v>0</v>
      </c>
      <c r="AL79" s="2">
        <v>1.32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V79" s="3">
        <f t="shared" si="10"/>
        <v>100.39699999999998</v>
      </c>
      <c r="AW79" s="4">
        <f t="shared" si="11"/>
        <v>86.839513669647488</v>
      </c>
    </row>
    <row r="80" spans="1:49">
      <c r="A80" s="8" t="s">
        <v>49</v>
      </c>
      <c r="B80" s="17" t="s">
        <v>48</v>
      </c>
      <c r="C80" s="17">
        <v>1E-4</v>
      </c>
      <c r="D80" s="17">
        <f>1504-273</f>
        <v>1231</v>
      </c>
      <c r="E80" s="17">
        <f t="shared" si="8"/>
        <v>1504.15</v>
      </c>
      <c r="F80" s="17">
        <f>10^(-9.8)</f>
        <v>1.5848931924611098E-10</v>
      </c>
      <c r="G80" s="17" t="s">
        <v>47</v>
      </c>
      <c r="H80" s="17" t="s">
        <v>1</v>
      </c>
      <c r="I80" s="17" t="s">
        <v>0</v>
      </c>
      <c r="J80" s="17">
        <v>54</v>
      </c>
      <c r="K80" s="17">
        <v>13.9</v>
      </c>
      <c r="L80" s="17">
        <f>0.5*0.8998+6.5</f>
        <v>6.9499000000000004</v>
      </c>
      <c r="M80" s="17">
        <v>0.111</v>
      </c>
      <c r="N80" s="17">
        <v>7.01</v>
      </c>
      <c r="O80" s="17">
        <v>8.77</v>
      </c>
      <c r="P80" s="17">
        <v>2.06</v>
      </c>
      <c r="Q80" s="17">
        <v>4.76</v>
      </c>
      <c r="R80" s="3">
        <v>0</v>
      </c>
      <c r="S80" s="2">
        <v>0.32600000000000001</v>
      </c>
      <c r="U80" s="17">
        <v>0</v>
      </c>
      <c r="V80" s="17">
        <v>0</v>
      </c>
      <c r="W80" s="17">
        <v>0</v>
      </c>
      <c r="X80" s="17">
        <v>0</v>
      </c>
      <c r="Y80" s="17">
        <v>1.85</v>
      </c>
      <c r="Z80" s="17">
        <v>0</v>
      </c>
      <c r="AA80" s="17">
        <v>0</v>
      </c>
      <c r="AD80" s="3">
        <f t="shared" si="9"/>
        <v>99.736900000000006</v>
      </c>
      <c r="AE80" s="17">
        <v>39.9</v>
      </c>
      <c r="AF80" s="17">
        <v>0</v>
      </c>
      <c r="AG80" s="17">
        <v>11.2</v>
      </c>
      <c r="AH80" s="17">
        <v>0.154</v>
      </c>
      <c r="AI80" s="17">
        <v>43.9</v>
      </c>
      <c r="AJ80" s="17">
        <v>0.33</v>
      </c>
      <c r="AK80" s="3">
        <v>0</v>
      </c>
      <c r="AL80" s="2">
        <v>4.84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V80" s="3">
        <f t="shared" si="10"/>
        <v>100.324</v>
      </c>
      <c r="AW80" s="4">
        <f t="shared" si="11"/>
        <v>87.479911629196764</v>
      </c>
    </row>
    <row r="81" spans="1:49">
      <c r="A81" s="17" t="s">
        <v>43</v>
      </c>
      <c r="B81" s="17" t="s">
        <v>46</v>
      </c>
      <c r="C81" s="17">
        <v>1E-4</v>
      </c>
      <c r="D81" s="17">
        <v>1275</v>
      </c>
      <c r="E81" s="17">
        <f t="shared" si="8"/>
        <v>1548.15</v>
      </c>
      <c r="F81" s="17">
        <f>10^(-5.6)</f>
        <v>2.5118864315095806E-6</v>
      </c>
      <c r="G81" s="17" t="s">
        <v>2</v>
      </c>
      <c r="H81" s="17" t="s">
        <v>1</v>
      </c>
      <c r="I81" s="17" t="s">
        <v>0</v>
      </c>
      <c r="J81" s="17">
        <v>47.97</v>
      </c>
      <c r="K81" s="17">
        <v>13.63</v>
      </c>
      <c r="L81" s="17">
        <v>17.71</v>
      </c>
      <c r="M81" s="17">
        <v>0</v>
      </c>
      <c r="N81" s="17">
        <v>10.32</v>
      </c>
      <c r="O81" s="17">
        <v>6.26</v>
      </c>
      <c r="P81" s="17">
        <v>2.61</v>
      </c>
      <c r="Q81" s="17">
        <v>0</v>
      </c>
      <c r="R81" s="3">
        <v>0</v>
      </c>
      <c r="S81" s="2">
        <v>0.34300000000000003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D81" s="3">
        <f t="shared" si="9"/>
        <v>98.843000000000004</v>
      </c>
      <c r="AE81" s="17">
        <v>38.17</v>
      </c>
      <c r="AF81" s="17">
        <v>0.06</v>
      </c>
      <c r="AG81" s="17">
        <v>17.510000000000002</v>
      </c>
      <c r="AH81" s="17">
        <v>0</v>
      </c>
      <c r="AI81" s="17">
        <v>40.619999999999997</v>
      </c>
      <c r="AJ81" s="17">
        <v>0.19</v>
      </c>
      <c r="AK81" s="3">
        <v>0</v>
      </c>
      <c r="AL81" s="2">
        <v>3.1150000000000002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V81" s="3">
        <f t="shared" si="10"/>
        <v>99.665000000000006</v>
      </c>
      <c r="AW81" s="4">
        <f t="shared" si="11"/>
        <v>80.52698413840676</v>
      </c>
    </row>
    <row r="82" spans="1:49">
      <c r="A82" s="17" t="s">
        <v>43</v>
      </c>
      <c r="B82" s="17" t="s">
        <v>45</v>
      </c>
      <c r="C82" s="17">
        <v>1E-4</v>
      </c>
      <c r="D82" s="17">
        <v>1350</v>
      </c>
      <c r="E82" s="17">
        <f t="shared" si="8"/>
        <v>1623.15</v>
      </c>
      <c r="F82" s="17">
        <f>10^(-6.9)</f>
        <v>1.2589254117941651E-7</v>
      </c>
      <c r="G82" s="17" t="s">
        <v>2</v>
      </c>
      <c r="H82" s="17" t="s">
        <v>1</v>
      </c>
      <c r="I82" s="17" t="s">
        <v>0</v>
      </c>
      <c r="J82" s="17">
        <v>55.65</v>
      </c>
      <c r="K82" s="17">
        <v>11.89</v>
      </c>
      <c r="L82" s="17">
        <v>9.5500000000000007</v>
      </c>
      <c r="M82" s="17">
        <v>0</v>
      </c>
      <c r="N82" s="17">
        <v>18.2</v>
      </c>
      <c r="O82" s="17">
        <v>2.5099999999999998</v>
      </c>
      <c r="P82" s="17">
        <v>1.68</v>
      </c>
      <c r="Q82" s="17">
        <v>0</v>
      </c>
      <c r="R82" s="3">
        <v>0</v>
      </c>
      <c r="S82" s="2">
        <v>0.13400000000000001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D82" s="3">
        <f t="shared" si="9"/>
        <v>99.614000000000004</v>
      </c>
      <c r="AE82" s="17">
        <v>40.44</v>
      </c>
      <c r="AF82" s="17">
        <v>0.05</v>
      </c>
      <c r="AG82" s="17">
        <v>8.59</v>
      </c>
      <c r="AH82" s="17">
        <v>0</v>
      </c>
      <c r="AI82" s="17">
        <v>49.8</v>
      </c>
      <c r="AJ82" s="17">
        <v>0.05</v>
      </c>
      <c r="AK82" s="3">
        <v>0</v>
      </c>
      <c r="AL82" s="2">
        <v>0.83499999999999996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V82" s="3">
        <f t="shared" si="10"/>
        <v>99.764999999999986</v>
      </c>
      <c r="AW82" s="4">
        <f t="shared" si="11"/>
        <v>91.177400158204264</v>
      </c>
    </row>
    <row r="83" spans="1:49">
      <c r="A83" s="17" t="s">
        <v>43</v>
      </c>
      <c r="B83" s="17" t="s">
        <v>44</v>
      </c>
      <c r="C83" s="17">
        <v>1E-4</v>
      </c>
      <c r="D83" s="17">
        <v>1350</v>
      </c>
      <c r="E83" s="17">
        <f t="shared" si="8"/>
        <v>1623.15</v>
      </c>
      <c r="F83" s="17">
        <f>10^(-5.1)</f>
        <v>7.9432823472428065E-6</v>
      </c>
      <c r="G83" s="17" t="s">
        <v>2</v>
      </c>
      <c r="H83" s="17" t="s">
        <v>1</v>
      </c>
      <c r="I83" s="17" t="s">
        <v>0</v>
      </c>
      <c r="J83" s="17">
        <v>56.46</v>
      </c>
      <c r="K83" s="17">
        <v>11.55</v>
      </c>
      <c r="L83" s="17">
        <v>10.66</v>
      </c>
      <c r="M83" s="17">
        <v>0</v>
      </c>
      <c r="N83" s="17">
        <v>15.56</v>
      </c>
      <c r="O83" s="17">
        <v>2.2400000000000002</v>
      </c>
      <c r="P83" s="17">
        <v>3.1</v>
      </c>
      <c r="Q83" s="17">
        <v>0</v>
      </c>
      <c r="R83" s="3">
        <v>0</v>
      </c>
      <c r="S83" s="2">
        <v>0.18099999999999999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D83" s="3">
        <f t="shared" si="9"/>
        <v>99.750999999999991</v>
      </c>
      <c r="AE83" s="17">
        <v>40.369999999999997</v>
      </c>
      <c r="AF83" s="17">
        <v>0.05</v>
      </c>
      <c r="AG83" s="17">
        <v>8.9600000000000009</v>
      </c>
      <c r="AH83" s="17">
        <v>0</v>
      </c>
      <c r="AI83" s="17">
        <v>49.15</v>
      </c>
      <c r="AJ83" s="17">
        <v>0.04</v>
      </c>
      <c r="AK83" s="3">
        <v>0</v>
      </c>
      <c r="AL83" s="2">
        <v>1.302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V83" s="3">
        <f t="shared" si="10"/>
        <v>99.872000000000014</v>
      </c>
      <c r="AW83" s="4">
        <f t="shared" si="11"/>
        <v>90.722226926315557</v>
      </c>
    </row>
    <row r="84" spans="1:49">
      <c r="A84" s="17" t="s">
        <v>43</v>
      </c>
      <c r="B84" s="17" t="s">
        <v>42</v>
      </c>
      <c r="C84" s="17">
        <v>1E-4</v>
      </c>
      <c r="D84" s="17">
        <v>1350</v>
      </c>
      <c r="E84" s="17">
        <f t="shared" si="8"/>
        <v>1623.15</v>
      </c>
      <c r="F84" s="17">
        <f>10^(-9.4)</f>
        <v>3.9810717055349621E-10</v>
      </c>
      <c r="G84" s="17" t="s">
        <v>2</v>
      </c>
      <c r="H84" s="17" t="s">
        <v>1</v>
      </c>
      <c r="I84" s="17" t="s">
        <v>0</v>
      </c>
      <c r="J84" s="17">
        <v>57.51</v>
      </c>
      <c r="K84" s="17">
        <v>13.21</v>
      </c>
      <c r="L84" s="17">
        <v>9.3800000000000008</v>
      </c>
      <c r="M84" s="17">
        <v>0</v>
      </c>
      <c r="N84" s="17">
        <v>16.489999999999998</v>
      </c>
      <c r="O84" s="17">
        <v>2.52</v>
      </c>
      <c r="P84" s="17">
        <v>1.41</v>
      </c>
      <c r="Q84" s="17">
        <v>0</v>
      </c>
      <c r="R84" s="3">
        <v>0</v>
      </c>
      <c r="S84" s="2">
        <v>0.192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D84" s="3">
        <f t="shared" si="9"/>
        <v>100.71199999999997</v>
      </c>
      <c r="AE84" s="17">
        <v>40.47</v>
      </c>
      <c r="AF84" s="17">
        <v>0.12</v>
      </c>
      <c r="AG84" s="17">
        <v>9.4499999999999993</v>
      </c>
      <c r="AH84" s="17">
        <v>0</v>
      </c>
      <c r="AI84" s="17">
        <v>48.63</v>
      </c>
      <c r="AJ84" s="17">
        <v>0.05</v>
      </c>
      <c r="AK84" s="3">
        <v>0</v>
      </c>
      <c r="AL84" s="2">
        <v>1.292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V84" s="3">
        <f t="shared" si="10"/>
        <v>100.01199999999999</v>
      </c>
      <c r="AW84" s="4">
        <f t="shared" si="11"/>
        <v>90.170374568612118</v>
      </c>
    </row>
    <row r="85" spans="1:49">
      <c r="A85" s="17" t="s">
        <v>34</v>
      </c>
      <c r="B85" s="17" t="s">
        <v>41</v>
      </c>
      <c r="C85" s="17">
        <v>1E-4</v>
      </c>
      <c r="D85" s="17">
        <v>1204</v>
      </c>
      <c r="E85" s="17">
        <f t="shared" si="8"/>
        <v>1477.15</v>
      </c>
      <c r="F85" s="17">
        <f>10^(-8.76)</f>
        <v>1.7378008287493727E-9</v>
      </c>
      <c r="G85" s="17" t="s">
        <v>2</v>
      </c>
      <c r="H85" s="17" t="s">
        <v>1</v>
      </c>
      <c r="I85" s="17" t="s">
        <v>0</v>
      </c>
      <c r="J85" s="17">
        <v>45.2</v>
      </c>
      <c r="K85" s="17">
        <v>8.7200000000000006</v>
      </c>
      <c r="L85" s="17">
        <v>37.200000000000003</v>
      </c>
      <c r="M85" s="17">
        <v>0</v>
      </c>
      <c r="N85" s="17">
        <v>3.83</v>
      </c>
      <c r="O85" s="17">
        <v>1.54</v>
      </c>
      <c r="P85" s="17">
        <v>3</v>
      </c>
      <c r="Q85" s="17">
        <v>0</v>
      </c>
      <c r="R85" s="3">
        <v>0</v>
      </c>
      <c r="S85" s="2">
        <v>0.42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D85" s="3">
        <f t="shared" si="9"/>
        <v>99.910000000000011</v>
      </c>
      <c r="AE85" s="17">
        <v>32.799999999999997</v>
      </c>
      <c r="AF85" s="17">
        <v>0.06</v>
      </c>
      <c r="AG85" s="17">
        <v>48.7</v>
      </c>
      <c r="AH85" s="17">
        <v>0</v>
      </c>
      <c r="AI85" s="17">
        <v>15.5</v>
      </c>
      <c r="AJ85" s="17">
        <v>0.09</v>
      </c>
      <c r="AK85" s="3">
        <v>0</v>
      </c>
      <c r="AL85" s="2">
        <v>3.76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V85" s="3">
        <f t="shared" si="10"/>
        <v>100.91000000000001</v>
      </c>
      <c r="AW85" s="4">
        <f t="shared" si="11"/>
        <v>36.198366814806491</v>
      </c>
    </row>
    <row r="86" spans="1:49">
      <c r="A86" s="17" t="s">
        <v>34</v>
      </c>
      <c r="B86" s="17" t="s">
        <v>40</v>
      </c>
      <c r="C86" s="17">
        <v>1E-4</v>
      </c>
      <c r="D86" s="17">
        <v>1226</v>
      </c>
      <c r="E86" s="17">
        <f t="shared" si="8"/>
        <v>1499.15</v>
      </c>
      <c r="F86" s="17">
        <f>10^(-9.52)</f>
        <v>3.0199517204020115E-10</v>
      </c>
      <c r="G86" s="17" t="s">
        <v>2</v>
      </c>
      <c r="H86" s="17" t="s">
        <v>1</v>
      </c>
      <c r="I86" s="17" t="s">
        <v>0</v>
      </c>
      <c r="J86" s="17">
        <v>53.2</v>
      </c>
      <c r="K86" s="17">
        <v>12.4</v>
      </c>
      <c r="L86" s="17">
        <v>21.7</v>
      </c>
      <c r="M86" s="17">
        <v>0</v>
      </c>
      <c r="N86" s="17">
        <v>5.26</v>
      </c>
      <c r="O86" s="17">
        <v>1.56</v>
      </c>
      <c r="P86" s="17">
        <v>5.51</v>
      </c>
      <c r="Q86" s="17">
        <v>0</v>
      </c>
      <c r="R86" s="3">
        <v>0</v>
      </c>
      <c r="S86" s="2">
        <v>0.21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D86" s="3">
        <f t="shared" si="9"/>
        <v>99.840000000000018</v>
      </c>
      <c r="AE86" s="17">
        <v>35.5</v>
      </c>
      <c r="AF86" s="17">
        <v>7.0000000000000007E-2</v>
      </c>
      <c r="AG86" s="17">
        <v>34.6</v>
      </c>
      <c r="AH86" s="17">
        <v>0</v>
      </c>
      <c r="AI86" s="17">
        <v>26.6</v>
      </c>
      <c r="AJ86" s="17">
        <v>0.06</v>
      </c>
      <c r="AK86" s="3">
        <v>0</v>
      </c>
      <c r="AL86" s="2">
        <v>2.9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V86" s="3">
        <f t="shared" si="10"/>
        <v>99.730000000000018</v>
      </c>
      <c r="AW86" s="4">
        <f t="shared" si="11"/>
        <v>57.813736718838392</v>
      </c>
    </row>
    <row r="87" spans="1:49">
      <c r="A87" s="17" t="s">
        <v>34</v>
      </c>
      <c r="B87" s="17" t="s">
        <v>39</v>
      </c>
      <c r="C87" s="17">
        <v>1E-4</v>
      </c>
      <c r="D87" s="17">
        <v>1226</v>
      </c>
      <c r="E87" s="17">
        <f t="shared" si="8"/>
        <v>1499.15</v>
      </c>
      <c r="F87" s="17">
        <f>10^(-9.52)</f>
        <v>3.0199517204020115E-10</v>
      </c>
      <c r="G87" s="17" t="s">
        <v>2</v>
      </c>
      <c r="H87" s="17" t="s">
        <v>1</v>
      </c>
      <c r="I87" s="17" t="s">
        <v>0</v>
      </c>
      <c r="J87" s="17">
        <v>45.9</v>
      </c>
      <c r="K87" s="17">
        <v>12.1</v>
      </c>
      <c r="L87" s="17">
        <v>27.3</v>
      </c>
      <c r="M87" s="17">
        <v>0</v>
      </c>
      <c r="N87" s="17">
        <v>6.35</v>
      </c>
      <c r="O87" s="17">
        <v>4.38</v>
      </c>
      <c r="P87" s="17">
        <v>3.49</v>
      </c>
      <c r="Q87" s="17">
        <v>0</v>
      </c>
      <c r="R87" s="3">
        <v>0</v>
      </c>
      <c r="S87" s="2">
        <v>0.31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D87" s="3">
        <f t="shared" si="9"/>
        <v>99.829999999999984</v>
      </c>
      <c r="AE87" s="17">
        <v>35.299999999999997</v>
      </c>
      <c r="AF87" s="17">
        <v>0.1</v>
      </c>
      <c r="AG87" s="17">
        <v>34.200000000000003</v>
      </c>
      <c r="AH87" s="17">
        <v>0</v>
      </c>
      <c r="AI87" s="17">
        <v>26.6</v>
      </c>
      <c r="AJ87" s="17">
        <v>0.15</v>
      </c>
      <c r="AK87" s="3">
        <v>0</v>
      </c>
      <c r="AL87" s="2">
        <v>3.16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V87" s="3">
        <f t="shared" si="10"/>
        <v>99.509999999999991</v>
      </c>
      <c r="AW87" s="4">
        <f t="shared" si="11"/>
        <v>58.097077598774568</v>
      </c>
    </row>
    <row r="88" spans="1:49">
      <c r="A88" s="17" t="s">
        <v>34</v>
      </c>
      <c r="B88" s="17" t="s">
        <v>38</v>
      </c>
      <c r="C88" s="17">
        <v>1E-4</v>
      </c>
      <c r="D88" s="17">
        <v>1198</v>
      </c>
      <c r="E88" s="17">
        <f t="shared" si="8"/>
        <v>1471.15</v>
      </c>
      <c r="F88" s="17">
        <f>10^(-8.76)</f>
        <v>1.7378008287493727E-9</v>
      </c>
      <c r="G88" s="17" t="s">
        <v>2</v>
      </c>
      <c r="H88" s="17" t="s">
        <v>1</v>
      </c>
      <c r="I88" s="17" t="s">
        <v>0</v>
      </c>
      <c r="J88" s="17">
        <v>47.4</v>
      </c>
      <c r="K88" s="17">
        <v>13.3</v>
      </c>
      <c r="L88" s="17">
        <v>24.7</v>
      </c>
      <c r="M88" s="17">
        <v>0</v>
      </c>
      <c r="N88" s="17">
        <v>5.67</v>
      </c>
      <c r="O88" s="17">
        <v>4.75</v>
      </c>
      <c r="P88" s="17">
        <v>2.58</v>
      </c>
      <c r="Q88" s="17">
        <v>0</v>
      </c>
      <c r="R88" s="3">
        <v>0</v>
      </c>
      <c r="S88" s="2">
        <v>0.31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D88" s="3">
        <f t="shared" si="9"/>
        <v>98.710000000000008</v>
      </c>
      <c r="AE88" s="17">
        <v>35.200000000000003</v>
      </c>
      <c r="AF88" s="17">
        <v>0.05</v>
      </c>
      <c r="AG88" s="17">
        <v>34.799999999999997</v>
      </c>
      <c r="AH88" s="17">
        <v>0</v>
      </c>
      <c r="AI88" s="17">
        <v>26</v>
      </c>
      <c r="AJ88" s="17">
        <v>0.17</v>
      </c>
      <c r="AK88" s="3">
        <v>0</v>
      </c>
      <c r="AL88" s="2">
        <v>3.91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V88" s="3">
        <f t="shared" si="10"/>
        <v>100.13</v>
      </c>
      <c r="AW88" s="4">
        <f t="shared" si="11"/>
        <v>57.115213250562171</v>
      </c>
    </row>
    <row r="89" spans="1:49">
      <c r="A89" s="17" t="s">
        <v>34</v>
      </c>
      <c r="B89" s="17" t="s">
        <v>37</v>
      </c>
      <c r="C89" s="17">
        <v>1E-4</v>
      </c>
      <c r="D89" s="17">
        <v>1286</v>
      </c>
      <c r="E89" s="17">
        <f t="shared" si="8"/>
        <v>1559.15</v>
      </c>
      <c r="F89" s="17">
        <f>10^(-7.34)</f>
        <v>4.5708818961487464E-8</v>
      </c>
      <c r="G89" s="17" t="s">
        <v>2</v>
      </c>
      <c r="H89" s="17" t="s">
        <v>1</v>
      </c>
      <c r="I89" s="17" t="s">
        <v>0</v>
      </c>
      <c r="J89" s="17">
        <v>48.3</v>
      </c>
      <c r="K89" s="17">
        <v>14.8</v>
      </c>
      <c r="L89" s="17">
        <v>17.600000000000001</v>
      </c>
      <c r="M89" s="17">
        <v>0</v>
      </c>
      <c r="N89" s="17">
        <v>9.6199999999999992</v>
      </c>
      <c r="O89" s="17">
        <v>5.49</v>
      </c>
      <c r="P89" s="17">
        <v>2.69</v>
      </c>
      <c r="Q89" s="17">
        <v>0</v>
      </c>
      <c r="R89" s="3">
        <v>0</v>
      </c>
      <c r="S89" s="2">
        <v>0.54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D89" s="3">
        <f t="shared" si="9"/>
        <v>99.039999999999992</v>
      </c>
      <c r="AE89" s="17">
        <v>37.5</v>
      </c>
      <c r="AF89" s="17">
        <v>0.06</v>
      </c>
      <c r="AG89" s="17">
        <v>19.7</v>
      </c>
      <c r="AH89" s="17">
        <v>0</v>
      </c>
      <c r="AI89" s="17">
        <v>37.200000000000003</v>
      </c>
      <c r="AJ89" s="17">
        <v>0.14000000000000001</v>
      </c>
      <c r="AK89" s="3">
        <v>0</v>
      </c>
      <c r="AL89" s="2">
        <v>5.6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V89" s="3">
        <f t="shared" si="10"/>
        <v>100.2</v>
      </c>
      <c r="AW89" s="4">
        <f t="shared" si="11"/>
        <v>77.096432877755532</v>
      </c>
    </row>
    <row r="90" spans="1:49">
      <c r="A90" s="17" t="s">
        <v>34</v>
      </c>
      <c r="B90" s="17" t="s">
        <v>36</v>
      </c>
      <c r="C90" s="17">
        <v>1E-4</v>
      </c>
      <c r="D90" s="17">
        <v>1280</v>
      </c>
      <c r="E90" s="17">
        <f t="shared" si="8"/>
        <v>1553.15</v>
      </c>
      <c r="F90" s="17">
        <f>10^(-7.94)</f>
        <v>1.14815362149688E-8</v>
      </c>
      <c r="G90" s="17" t="s">
        <v>2</v>
      </c>
      <c r="H90" s="17" t="s">
        <v>1</v>
      </c>
      <c r="I90" s="17" t="s">
        <v>0</v>
      </c>
      <c r="J90" s="17">
        <v>50.5</v>
      </c>
      <c r="K90" s="17">
        <v>14.3</v>
      </c>
      <c r="L90" s="17">
        <v>16.8</v>
      </c>
      <c r="M90" s="17">
        <v>0</v>
      </c>
      <c r="N90" s="17">
        <v>9.7899999999999991</v>
      </c>
      <c r="O90" s="17">
        <v>4.6399999999999997</v>
      </c>
      <c r="P90" s="17">
        <v>3.25</v>
      </c>
      <c r="Q90" s="17">
        <v>0</v>
      </c>
      <c r="R90" s="3">
        <v>0</v>
      </c>
      <c r="S90" s="2">
        <v>0.34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D90" s="3">
        <f t="shared" si="9"/>
        <v>99.61999999999999</v>
      </c>
      <c r="AE90" s="17">
        <v>38.200000000000003</v>
      </c>
      <c r="AF90" s="17">
        <v>0.09</v>
      </c>
      <c r="AG90" s="17">
        <v>20</v>
      </c>
      <c r="AH90" s="17">
        <v>0</v>
      </c>
      <c r="AI90" s="17">
        <v>38.4</v>
      </c>
      <c r="AJ90" s="17">
        <v>0.15</v>
      </c>
      <c r="AK90" s="3">
        <v>0</v>
      </c>
      <c r="AL90" s="2">
        <v>3.45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V90" s="3">
        <f t="shared" si="10"/>
        <v>100.29</v>
      </c>
      <c r="AW90" s="4">
        <f t="shared" si="11"/>
        <v>77.388847199233069</v>
      </c>
    </row>
    <row r="91" spans="1:49">
      <c r="A91" s="17" t="s">
        <v>34</v>
      </c>
      <c r="B91" s="17" t="s">
        <v>35</v>
      </c>
      <c r="C91" s="17">
        <v>1E-4</v>
      </c>
      <c r="D91" s="17">
        <v>1278</v>
      </c>
      <c r="E91" s="17">
        <f t="shared" si="8"/>
        <v>1551.15</v>
      </c>
      <c r="F91" s="17">
        <f>10^(-7.88)</f>
        <v>1.3182567385564031E-8</v>
      </c>
      <c r="G91" s="17" t="s">
        <v>2</v>
      </c>
      <c r="H91" s="17" t="s">
        <v>1</v>
      </c>
      <c r="I91" s="17" t="s">
        <v>0</v>
      </c>
      <c r="J91" s="17">
        <v>53.1</v>
      </c>
      <c r="K91" s="17">
        <v>15</v>
      </c>
      <c r="L91" s="17">
        <v>13.8</v>
      </c>
      <c r="M91" s="17">
        <v>0</v>
      </c>
      <c r="N91" s="17">
        <v>8.65</v>
      </c>
      <c r="O91" s="17">
        <v>3.14</v>
      </c>
      <c r="P91" s="17">
        <v>4.75</v>
      </c>
      <c r="Q91" s="17">
        <v>0</v>
      </c>
      <c r="R91" s="3">
        <v>0</v>
      </c>
      <c r="S91" s="2">
        <v>0.34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D91" s="3">
        <f t="shared" si="9"/>
        <v>98.78</v>
      </c>
      <c r="AE91" s="17">
        <v>37.799999999999997</v>
      </c>
      <c r="AF91" s="17">
        <v>0.06</v>
      </c>
      <c r="AG91" s="17">
        <v>18.7</v>
      </c>
      <c r="AH91" s="17">
        <v>0</v>
      </c>
      <c r="AI91" s="17">
        <v>39</v>
      </c>
      <c r="AJ91" s="17">
        <v>0.1</v>
      </c>
      <c r="AK91" s="3">
        <v>0</v>
      </c>
      <c r="AL91" s="2">
        <v>4.72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V91" s="3">
        <f t="shared" si="10"/>
        <v>100.38</v>
      </c>
      <c r="AW91" s="4">
        <f t="shared" si="11"/>
        <v>78.803349728890026</v>
      </c>
    </row>
    <row r="92" spans="1:49">
      <c r="A92" s="17" t="s">
        <v>34</v>
      </c>
      <c r="B92" s="17" t="s">
        <v>33</v>
      </c>
      <c r="C92" s="17">
        <v>1E-4</v>
      </c>
      <c r="D92" s="17">
        <v>1286</v>
      </c>
      <c r="E92" s="17">
        <f t="shared" si="8"/>
        <v>1559.15</v>
      </c>
      <c r="F92" s="17">
        <f>10^(-7.34)</f>
        <v>4.5708818961487464E-8</v>
      </c>
      <c r="G92" s="17" t="s">
        <v>2</v>
      </c>
      <c r="H92" s="17" t="s">
        <v>1</v>
      </c>
      <c r="I92" s="17" t="s">
        <v>0</v>
      </c>
      <c r="J92" s="17">
        <v>58.1</v>
      </c>
      <c r="K92" s="17">
        <v>14.3</v>
      </c>
      <c r="L92" s="17">
        <v>13.7</v>
      </c>
      <c r="M92" s="17">
        <v>0</v>
      </c>
      <c r="N92" s="17">
        <v>7.33</v>
      </c>
      <c r="O92" s="17">
        <v>1.01</v>
      </c>
      <c r="P92" s="17">
        <v>5.07</v>
      </c>
      <c r="Q92" s="17">
        <v>0</v>
      </c>
      <c r="R92" s="3">
        <v>0</v>
      </c>
      <c r="S92" s="2">
        <v>0.35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D92" s="3">
        <f t="shared" si="9"/>
        <v>99.860000000000014</v>
      </c>
      <c r="AE92" s="17">
        <v>37.700000000000003</v>
      </c>
      <c r="AF92" s="17">
        <v>7.0000000000000007E-2</v>
      </c>
      <c r="AG92" s="17">
        <v>20.2</v>
      </c>
      <c r="AH92" s="17">
        <v>0</v>
      </c>
      <c r="AI92" s="17">
        <v>36.9</v>
      </c>
      <c r="AJ92" s="17">
        <v>0.04</v>
      </c>
      <c r="AK92" s="3">
        <v>0</v>
      </c>
      <c r="AL92" s="2">
        <v>5.28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V92" s="3">
        <f t="shared" si="10"/>
        <v>100.19000000000001</v>
      </c>
      <c r="AW92" s="4">
        <f t="shared" si="11"/>
        <v>76.505623736782439</v>
      </c>
    </row>
    <row r="93" spans="1:49">
      <c r="A93" s="17" t="s">
        <v>31</v>
      </c>
      <c r="B93" s="1">
        <v>27</v>
      </c>
      <c r="C93" s="17">
        <v>1E-4</v>
      </c>
      <c r="D93" s="17">
        <v>1400</v>
      </c>
      <c r="E93" s="17">
        <f t="shared" si="8"/>
        <v>1673.15</v>
      </c>
      <c r="F93" s="17" t="s">
        <v>30</v>
      </c>
      <c r="G93" s="17" t="s">
        <v>2</v>
      </c>
      <c r="H93" s="17" t="s">
        <v>1</v>
      </c>
      <c r="I93" s="17" t="s">
        <v>0</v>
      </c>
      <c r="J93" s="7">
        <v>58.207515676450562</v>
      </c>
      <c r="K93" s="7">
        <v>0</v>
      </c>
      <c r="L93" s="7">
        <v>16.107114277235222</v>
      </c>
      <c r="M93" s="7">
        <v>2.0666009990859098</v>
      </c>
      <c r="N93" s="7">
        <v>11.471801944883381</v>
      </c>
      <c r="O93" s="7">
        <v>0</v>
      </c>
      <c r="P93" s="7">
        <v>0</v>
      </c>
      <c r="Q93" s="7">
        <v>9.5099828023429129</v>
      </c>
      <c r="R93" s="7">
        <v>1.6184213677534007</v>
      </c>
      <c r="S93" s="5">
        <v>0.95043462546279789</v>
      </c>
      <c r="T93" s="7"/>
      <c r="AB93" s="3">
        <v>6.8128306785821463E-2</v>
      </c>
      <c r="AC93" s="3">
        <v>0</v>
      </c>
      <c r="AD93" s="3">
        <f t="shared" si="9"/>
        <v>100.00000000000001</v>
      </c>
      <c r="AE93" s="7">
        <v>37.515248264787211</v>
      </c>
      <c r="AF93" s="17">
        <v>0</v>
      </c>
      <c r="AG93" s="7">
        <v>13.632381966484539</v>
      </c>
      <c r="AH93" s="7">
        <v>1.9286235524884561</v>
      </c>
      <c r="AI93" s="7">
        <v>37.823517262906286</v>
      </c>
      <c r="AJ93" s="17">
        <v>0</v>
      </c>
      <c r="AK93" s="7">
        <v>3.4618815876828752</v>
      </c>
      <c r="AL93" s="7">
        <v>5.5667121697887305</v>
      </c>
      <c r="AP93" s="3">
        <v>7.1635195861924614E-2</v>
      </c>
      <c r="AS93" s="3">
        <v>0</v>
      </c>
      <c r="AT93" s="3">
        <v>0</v>
      </c>
      <c r="AV93" s="3">
        <f t="shared" si="10"/>
        <v>100.00000000000003</v>
      </c>
      <c r="AW93" s="4">
        <f t="shared" si="11"/>
        <v>83.18166498146276</v>
      </c>
    </row>
    <row r="94" spans="1:49">
      <c r="A94" s="17" t="s">
        <v>31</v>
      </c>
      <c r="B94" s="1">
        <v>28</v>
      </c>
      <c r="C94" s="17">
        <v>1E-4</v>
      </c>
      <c r="D94" s="17">
        <v>1375</v>
      </c>
      <c r="E94" s="17">
        <f t="shared" si="8"/>
        <v>1648.15</v>
      </c>
      <c r="F94" s="17" t="s">
        <v>30</v>
      </c>
      <c r="G94" s="17" t="s">
        <v>2</v>
      </c>
      <c r="H94" s="17" t="s">
        <v>1</v>
      </c>
      <c r="I94" s="17" t="s">
        <v>0</v>
      </c>
      <c r="J94" s="7">
        <v>55.529726404422341</v>
      </c>
      <c r="K94" s="7">
        <v>0</v>
      </c>
      <c r="L94" s="7">
        <v>21.80564962934902</v>
      </c>
      <c r="M94" s="7">
        <v>2.9552918940326989</v>
      </c>
      <c r="N94" s="7">
        <v>9.9893137291426939</v>
      </c>
      <c r="O94" s="7">
        <v>0</v>
      </c>
      <c r="P94" s="7">
        <v>0</v>
      </c>
      <c r="Q94" s="7">
        <v>7.1739988553077856</v>
      </c>
      <c r="R94" s="7">
        <v>1.7437770654508535</v>
      </c>
      <c r="S94" s="5">
        <v>0.80224242229460441</v>
      </c>
      <c r="T94" s="7"/>
      <c r="AB94" s="3">
        <v>0</v>
      </c>
      <c r="AC94" s="3">
        <v>0</v>
      </c>
      <c r="AD94" s="3">
        <f t="shared" si="9"/>
        <v>100</v>
      </c>
      <c r="AE94" s="7">
        <v>36.089487334867613</v>
      </c>
      <c r="AF94" s="17">
        <v>0</v>
      </c>
      <c r="AG94" s="7">
        <v>19.511790518686279</v>
      </c>
      <c r="AH94" s="7">
        <v>2.8622922838509304</v>
      </c>
      <c r="AI94" s="7">
        <v>32.747924980364026</v>
      </c>
      <c r="AJ94" s="17">
        <v>0</v>
      </c>
      <c r="AK94" s="7">
        <v>3.6033369820097096</v>
      </c>
      <c r="AL94" s="7">
        <v>5.1331028666951992</v>
      </c>
      <c r="AP94" s="3">
        <v>5.2065033526244572E-2</v>
      </c>
      <c r="AS94" s="3">
        <v>0</v>
      </c>
      <c r="AT94" s="3">
        <v>0</v>
      </c>
      <c r="AV94" s="3">
        <f t="shared" si="10"/>
        <v>100.00000000000001</v>
      </c>
      <c r="AW94" s="4">
        <f t="shared" si="11"/>
        <v>74.949014276002714</v>
      </c>
    </row>
    <row r="95" spans="1:49">
      <c r="A95" s="17" t="s">
        <v>31</v>
      </c>
      <c r="B95" s="1">
        <v>29</v>
      </c>
      <c r="C95" s="17">
        <v>1E-4</v>
      </c>
      <c r="D95" s="17">
        <v>1375</v>
      </c>
      <c r="E95" s="17">
        <f t="shared" si="8"/>
        <v>1648.15</v>
      </c>
      <c r="F95" s="17" t="s">
        <v>30</v>
      </c>
      <c r="G95" s="17" t="s">
        <v>2</v>
      </c>
      <c r="H95" s="17" t="s">
        <v>1</v>
      </c>
      <c r="I95" s="17" t="s">
        <v>0</v>
      </c>
      <c r="J95" s="7">
        <v>58.391515195253817</v>
      </c>
      <c r="K95" s="7">
        <v>0</v>
      </c>
      <c r="L95" s="7">
        <v>15.799515774421907</v>
      </c>
      <c r="M95" s="7">
        <v>1.8995846418418476</v>
      </c>
      <c r="N95" s="7">
        <v>10.092899851092529</v>
      </c>
      <c r="O95" s="7">
        <v>0</v>
      </c>
      <c r="P95" s="7">
        <v>0</v>
      </c>
      <c r="Q95" s="7">
        <v>11.144414751426082</v>
      </c>
      <c r="R95" s="7">
        <v>1.6295737135301969</v>
      </c>
      <c r="S95" s="5">
        <v>1.0424960724336114</v>
      </c>
      <c r="T95" s="7"/>
      <c r="AB95" s="3">
        <v>0</v>
      </c>
      <c r="AC95" s="3">
        <v>0</v>
      </c>
      <c r="AD95" s="3">
        <f t="shared" si="9"/>
        <v>99.999999999999972</v>
      </c>
      <c r="AE95" s="7">
        <v>36.876512993379485</v>
      </c>
      <c r="AF95" s="17">
        <v>0</v>
      </c>
      <c r="AG95" s="7">
        <v>13.992105944392266</v>
      </c>
      <c r="AH95" s="7">
        <v>2.051612200650005</v>
      </c>
      <c r="AI95" s="7">
        <v>35.953692048792476</v>
      </c>
      <c r="AJ95" s="17">
        <v>0</v>
      </c>
      <c r="AK95" s="7">
        <v>3.785483337944421</v>
      </c>
      <c r="AL95" s="7">
        <v>7.2521431180128211</v>
      </c>
      <c r="AP95" s="3">
        <v>8.8450356828524451E-2</v>
      </c>
      <c r="AS95" s="3">
        <v>0</v>
      </c>
      <c r="AT95" s="3">
        <v>0</v>
      </c>
      <c r="AV95" s="3">
        <f t="shared" si="10"/>
        <v>100.00000000000001</v>
      </c>
      <c r="AW95" s="4">
        <f t="shared" si="11"/>
        <v>82.080525315362024</v>
      </c>
    </row>
    <row r="96" spans="1:49">
      <c r="A96" s="17" t="s">
        <v>31</v>
      </c>
      <c r="B96" s="1">
        <v>30</v>
      </c>
      <c r="C96" s="17">
        <v>1E-4</v>
      </c>
      <c r="D96" s="17">
        <v>1350</v>
      </c>
      <c r="E96" s="17">
        <f t="shared" si="8"/>
        <v>1623.15</v>
      </c>
      <c r="F96" s="17" t="s">
        <v>30</v>
      </c>
      <c r="G96" s="17" t="s">
        <v>2</v>
      </c>
      <c r="H96" s="17" t="s">
        <v>1</v>
      </c>
      <c r="I96" s="17" t="s">
        <v>0</v>
      </c>
      <c r="J96" s="7">
        <v>61.716234431766424</v>
      </c>
      <c r="K96" s="7">
        <v>0</v>
      </c>
      <c r="L96" s="7">
        <v>16.255512563800693</v>
      </c>
      <c r="M96" s="7">
        <v>1.9328847785046348</v>
      </c>
      <c r="N96" s="7">
        <v>8.6091007769322232</v>
      </c>
      <c r="O96" s="7">
        <v>0</v>
      </c>
      <c r="P96" s="7">
        <v>0</v>
      </c>
      <c r="Q96" s="7">
        <v>9.3498176120797805</v>
      </c>
      <c r="R96" s="7">
        <v>1.4097729724176347</v>
      </c>
      <c r="S96" s="5">
        <v>0.58148590550596468</v>
      </c>
      <c r="T96" s="7"/>
      <c r="AB96" s="3">
        <v>0.1451909589926493</v>
      </c>
      <c r="AC96" s="3">
        <v>0</v>
      </c>
      <c r="AD96" s="3">
        <f t="shared" si="9"/>
        <v>100</v>
      </c>
      <c r="AE96" s="7">
        <v>37.173105910165276</v>
      </c>
      <c r="AF96" s="17">
        <v>0</v>
      </c>
      <c r="AG96" s="7">
        <v>16.329981088339167</v>
      </c>
      <c r="AH96" s="7">
        <v>2.2748323525876297</v>
      </c>
      <c r="AI96" s="7">
        <v>35.524377470582507</v>
      </c>
      <c r="AJ96" s="17">
        <v>0</v>
      </c>
      <c r="AK96" s="7">
        <v>3.6254965685124318</v>
      </c>
      <c r="AL96" s="7">
        <v>4.8465272097132583</v>
      </c>
      <c r="AP96" s="3">
        <v>8.8323917372688826E-2</v>
      </c>
      <c r="AS96" s="3">
        <v>0.13735548272702608</v>
      </c>
      <c r="AT96" s="3">
        <v>0</v>
      </c>
      <c r="AV96" s="3">
        <f t="shared" si="10"/>
        <v>100</v>
      </c>
      <c r="AW96" s="4">
        <f t="shared" si="11"/>
        <v>79.499323410013531</v>
      </c>
    </row>
    <row r="97" spans="1:49">
      <c r="A97" s="17" t="s">
        <v>31</v>
      </c>
      <c r="B97" s="1">
        <v>36</v>
      </c>
      <c r="C97" s="17">
        <v>1E-4</v>
      </c>
      <c r="D97" s="17">
        <v>1320</v>
      </c>
      <c r="E97" s="17">
        <f t="shared" si="8"/>
        <v>1593.15</v>
      </c>
      <c r="F97" s="17" t="s">
        <v>30</v>
      </c>
      <c r="G97" s="17" t="s">
        <v>2</v>
      </c>
      <c r="H97" s="17" t="s">
        <v>1</v>
      </c>
      <c r="I97" s="17" t="s">
        <v>0</v>
      </c>
      <c r="J97" s="7">
        <v>59.883673019927727</v>
      </c>
      <c r="K97" s="7">
        <v>0</v>
      </c>
      <c r="L97" s="7">
        <v>19.567493621629065</v>
      </c>
      <c r="M97" s="7">
        <v>1.468633034438156</v>
      </c>
      <c r="N97" s="7">
        <v>7.7103691306211513</v>
      </c>
      <c r="O97" s="7">
        <v>0</v>
      </c>
      <c r="P97" s="7">
        <v>0</v>
      </c>
      <c r="Q97" s="7">
        <v>10.204280494140713</v>
      </c>
      <c r="R97" s="7">
        <v>0.86586579866526747</v>
      </c>
      <c r="S97" s="5">
        <v>0.29968490057794139</v>
      </c>
      <c r="T97" s="7"/>
      <c r="AB97" s="3">
        <v>0</v>
      </c>
      <c r="AC97" s="3">
        <v>0</v>
      </c>
      <c r="AD97" s="3">
        <f t="shared" si="9"/>
        <v>100.00000000000003</v>
      </c>
      <c r="AE97" s="7">
        <v>36.88047952961368</v>
      </c>
      <c r="AF97" s="17">
        <v>0</v>
      </c>
      <c r="AG97" s="7">
        <v>21.943776060968805</v>
      </c>
      <c r="AH97" s="7">
        <v>1.8174977346582661</v>
      </c>
      <c r="AI97" s="7">
        <v>32.554181732962945</v>
      </c>
      <c r="AJ97" s="17">
        <v>0</v>
      </c>
      <c r="AK97" s="7">
        <v>2.7485691083302131</v>
      </c>
      <c r="AL97" s="7">
        <v>3.9513203892405415</v>
      </c>
      <c r="AP97" s="3">
        <v>0.10417544422554414</v>
      </c>
      <c r="AS97" s="3">
        <v>0</v>
      </c>
      <c r="AT97" s="3">
        <v>0</v>
      </c>
      <c r="AV97" s="3">
        <f t="shared" si="10"/>
        <v>100</v>
      </c>
      <c r="AW97" s="4">
        <f t="shared" si="11"/>
        <v>72.561682397747958</v>
      </c>
    </row>
    <row r="98" spans="1:49">
      <c r="A98" s="17" t="s">
        <v>31</v>
      </c>
      <c r="B98" s="1">
        <v>37</v>
      </c>
      <c r="C98" s="17">
        <v>1E-4</v>
      </c>
      <c r="D98" s="17">
        <v>1320</v>
      </c>
      <c r="E98" s="17">
        <f t="shared" si="8"/>
        <v>1593.15</v>
      </c>
      <c r="F98" s="17" t="s">
        <v>30</v>
      </c>
      <c r="G98" s="17" t="s">
        <v>2</v>
      </c>
      <c r="H98" s="17" t="s">
        <v>1</v>
      </c>
      <c r="I98" s="17" t="s">
        <v>0</v>
      </c>
      <c r="J98" s="7">
        <v>59.824378252414988</v>
      </c>
      <c r="K98" s="7">
        <v>0</v>
      </c>
      <c r="L98" s="7">
        <v>20.163042023223618</v>
      </c>
      <c r="M98" s="7">
        <v>1.4472284620870901</v>
      </c>
      <c r="N98" s="7">
        <v>7.6529025473643042</v>
      </c>
      <c r="O98" s="7">
        <v>0</v>
      </c>
      <c r="P98" s="7">
        <v>0</v>
      </c>
      <c r="Q98" s="7">
        <v>9.4573274030148529</v>
      </c>
      <c r="R98" s="7">
        <v>1.0231676643869465</v>
      </c>
      <c r="S98" s="5">
        <v>0.43195364750817722</v>
      </c>
      <c r="T98" s="7"/>
      <c r="AB98" s="3">
        <v>0</v>
      </c>
      <c r="AC98" s="3">
        <v>0</v>
      </c>
      <c r="AD98" s="3">
        <f t="shared" si="9"/>
        <v>100</v>
      </c>
      <c r="AE98" s="7">
        <v>36.649011008970646</v>
      </c>
      <c r="AF98" s="17">
        <v>0</v>
      </c>
      <c r="AG98" s="7">
        <v>22.699510086901633</v>
      </c>
      <c r="AH98" s="7">
        <v>1.8417526955715402</v>
      </c>
      <c r="AI98" s="7">
        <v>31.274737803052222</v>
      </c>
      <c r="AJ98" s="17">
        <v>0</v>
      </c>
      <c r="AK98" s="7">
        <v>2.9867162859084777</v>
      </c>
      <c r="AL98" s="7">
        <v>4.4793818326341217</v>
      </c>
      <c r="AP98" s="3">
        <v>6.8890286961376848E-2</v>
      </c>
      <c r="AS98" s="3">
        <v>0</v>
      </c>
      <c r="AT98" s="3">
        <v>0</v>
      </c>
      <c r="AV98" s="3">
        <f t="shared" si="10"/>
        <v>100.00000000000001</v>
      </c>
      <c r="AW98" s="4">
        <f t="shared" si="11"/>
        <v>71.064969859343606</v>
      </c>
    </row>
    <row r="99" spans="1:49">
      <c r="A99" s="17" t="s">
        <v>31</v>
      </c>
      <c r="B99" s="1">
        <v>38</v>
      </c>
      <c r="C99" s="17">
        <v>1E-4</v>
      </c>
      <c r="D99" s="17">
        <v>1320</v>
      </c>
      <c r="E99" s="17">
        <f t="shared" si="8"/>
        <v>1593.15</v>
      </c>
      <c r="F99" s="17" t="s">
        <v>30</v>
      </c>
      <c r="G99" s="17" t="s">
        <v>2</v>
      </c>
      <c r="H99" s="17" t="s">
        <v>1</v>
      </c>
      <c r="I99" s="17" t="s">
        <v>0</v>
      </c>
      <c r="J99" s="7">
        <v>60.574587824424995</v>
      </c>
      <c r="K99" s="7">
        <v>0</v>
      </c>
      <c r="L99" s="7">
        <v>20.245667972638987</v>
      </c>
      <c r="M99" s="7">
        <v>1.3919641905225593</v>
      </c>
      <c r="N99" s="7">
        <v>7.4354452901570198</v>
      </c>
      <c r="O99" s="7">
        <v>0</v>
      </c>
      <c r="P99" s="7">
        <v>0</v>
      </c>
      <c r="Q99" s="7">
        <v>8.7266136344871406</v>
      </c>
      <c r="R99" s="7">
        <v>1.2172621346010646</v>
      </c>
      <c r="S99" s="5">
        <v>0.40845895316825509</v>
      </c>
      <c r="T99" s="7"/>
      <c r="AB99" s="3">
        <v>0</v>
      </c>
      <c r="AC99" s="3">
        <v>0</v>
      </c>
      <c r="AD99" s="3">
        <f t="shared" si="9"/>
        <v>100.00000000000001</v>
      </c>
      <c r="AE99" s="7">
        <v>36.559924079253562</v>
      </c>
      <c r="AF99" s="17">
        <v>0</v>
      </c>
      <c r="AG99" s="7">
        <v>23.186172124486561</v>
      </c>
      <c r="AH99" s="7">
        <v>1.7957685530801404</v>
      </c>
      <c r="AI99" s="7">
        <v>30.6455467488938</v>
      </c>
      <c r="AJ99" s="17">
        <v>0</v>
      </c>
      <c r="AK99" s="7">
        <v>3.4116940429206744</v>
      </c>
      <c r="AL99" s="7">
        <v>4.3665844614679834</v>
      </c>
      <c r="AP99" s="3">
        <v>3.4309989897284246E-2</v>
      </c>
      <c r="AS99" s="3">
        <v>0</v>
      </c>
      <c r="AT99" s="3">
        <v>0</v>
      </c>
      <c r="AV99" s="3">
        <f t="shared" si="10"/>
        <v>100</v>
      </c>
      <c r="AW99" s="4">
        <f t="shared" si="11"/>
        <v>70.203463931393983</v>
      </c>
    </row>
    <row r="100" spans="1:49">
      <c r="A100" s="17" t="s">
        <v>31</v>
      </c>
      <c r="B100" s="1">
        <v>39</v>
      </c>
      <c r="C100" s="17">
        <v>1E-4</v>
      </c>
      <c r="D100" s="17">
        <v>1320</v>
      </c>
      <c r="E100" s="17">
        <f t="shared" si="8"/>
        <v>1593.15</v>
      </c>
      <c r="F100" s="17" t="s">
        <v>30</v>
      </c>
      <c r="G100" s="17" t="s">
        <v>2</v>
      </c>
      <c r="H100" s="17" t="s">
        <v>1</v>
      </c>
      <c r="I100" s="17" t="s">
        <v>0</v>
      </c>
      <c r="J100" s="7">
        <v>62.076728374146917</v>
      </c>
      <c r="K100" s="7">
        <v>0</v>
      </c>
      <c r="L100" s="7">
        <v>20.090452711210542</v>
      </c>
      <c r="M100" s="7">
        <v>1.4365778585522673</v>
      </c>
      <c r="N100" s="7">
        <v>7.6201819970895537</v>
      </c>
      <c r="O100" s="7">
        <v>0</v>
      </c>
      <c r="P100" s="7">
        <v>0</v>
      </c>
      <c r="Q100" s="7">
        <v>7.0656997608436969</v>
      </c>
      <c r="R100" s="7">
        <v>1.2868251121176346</v>
      </c>
      <c r="S100" s="5">
        <v>0.42353418603938786</v>
      </c>
      <c r="T100" s="7"/>
      <c r="AB100" s="3">
        <v>0</v>
      </c>
      <c r="AC100" s="3">
        <v>0</v>
      </c>
      <c r="AD100" s="3">
        <f t="shared" si="9"/>
        <v>100.00000000000001</v>
      </c>
      <c r="AE100" s="7">
        <v>36.536071728715655</v>
      </c>
      <c r="AF100" s="17">
        <v>0</v>
      </c>
      <c r="AG100" s="7">
        <v>24.014501601464197</v>
      </c>
      <c r="AH100" s="7">
        <v>1.7634970714303482</v>
      </c>
      <c r="AI100" s="7">
        <v>30.036837906255297</v>
      </c>
      <c r="AJ100" s="17">
        <v>0</v>
      </c>
      <c r="AK100" s="7">
        <v>3.5352654611765519</v>
      </c>
      <c r="AL100" s="7">
        <v>4.0796409460313692</v>
      </c>
      <c r="AP100" s="3">
        <v>3.4185284926592445E-2</v>
      </c>
      <c r="AS100" s="3">
        <v>0</v>
      </c>
      <c r="AT100" s="3">
        <v>0</v>
      </c>
      <c r="AV100" s="3">
        <f t="shared" si="10"/>
        <v>100.00000000000001</v>
      </c>
      <c r="AW100" s="4">
        <f t="shared" si="11"/>
        <v>69.036812909732731</v>
      </c>
    </row>
    <row r="101" spans="1:49">
      <c r="A101" s="17" t="s">
        <v>31</v>
      </c>
      <c r="B101" s="1">
        <v>40</v>
      </c>
      <c r="C101" s="17">
        <v>1E-4</v>
      </c>
      <c r="D101" s="17">
        <v>1320</v>
      </c>
      <c r="E101" s="17">
        <f t="shared" ref="E101:E127" si="12">D101+273.15</f>
        <v>1593.15</v>
      </c>
      <c r="F101" s="17" t="s">
        <v>30</v>
      </c>
      <c r="G101" s="17" t="s">
        <v>2</v>
      </c>
      <c r="H101" s="17" t="s">
        <v>1</v>
      </c>
      <c r="I101" s="17" t="s">
        <v>0</v>
      </c>
      <c r="J101" s="7">
        <v>62.744772831832762</v>
      </c>
      <c r="K101" s="7">
        <v>0</v>
      </c>
      <c r="L101" s="7">
        <v>13.309819895365274</v>
      </c>
      <c r="M101" s="7">
        <v>1.7130989172173354</v>
      </c>
      <c r="N101" s="7">
        <v>8.8709733493022256</v>
      </c>
      <c r="O101" s="7">
        <v>0</v>
      </c>
      <c r="P101" s="7">
        <v>0</v>
      </c>
      <c r="Q101" s="7">
        <v>11.480717892460184</v>
      </c>
      <c r="R101" s="7">
        <v>1.3116393411009821</v>
      </c>
      <c r="S101" s="5">
        <v>0.5689777727212405</v>
      </c>
      <c r="T101" s="7"/>
      <c r="AB101" s="3">
        <v>0</v>
      </c>
      <c r="AC101" s="3">
        <v>0</v>
      </c>
      <c r="AD101" s="3">
        <f t="shared" ref="AD101:AD127" si="13">SUM(J101:S101)+SUM(U101:AC101)</f>
        <v>100.00000000000001</v>
      </c>
      <c r="AE101" s="7">
        <v>37.621042646427561</v>
      </c>
      <c r="AF101" s="17">
        <v>0</v>
      </c>
      <c r="AG101" s="7">
        <v>14.493346645013222</v>
      </c>
      <c r="AH101" s="7">
        <v>2.0882658987004827</v>
      </c>
      <c r="AI101" s="7">
        <v>36.499530703218355</v>
      </c>
      <c r="AJ101" s="17">
        <v>0</v>
      </c>
      <c r="AK101" s="7">
        <v>3.8461357520403152</v>
      </c>
      <c r="AL101" s="7">
        <v>5.3983525415741829</v>
      </c>
      <c r="AP101" s="3">
        <v>5.3325813025884267E-2</v>
      </c>
      <c r="AS101" s="3">
        <v>0</v>
      </c>
      <c r="AT101" s="3">
        <v>0</v>
      </c>
      <c r="AV101" s="3">
        <f t="shared" ref="AV101:AV127" si="14">SUM(AE101:AU101)</f>
        <v>100</v>
      </c>
      <c r="AW101" s="4">
        <f t="shared" si="11"/>
        <v>81.782549420586236</v>
      </c>
    </row>
    <row r="102" spans="1:49">
      <c r="A102" s="17" t="s">
        <v>31</v>
      </c>
      <c r="B102" s="1">
        <v>41</v>
      </c>
      <c r="C102" s="17">
        <v>1E-4</v>
      </c>
      <c r="D102" s="17">
        <v>1320</v>
      </c>
      <c r="E102" s="17">
        <f t="shared" si="12"/>
        <v>1593.15</v>
      </c>
      <c r="F102" s="17" t="s">
        <v>30</v>
      </c>
      <c r="G102" s="17" t="s">
        <v>2</v>
      </c>
      <c r="H102" s="17" t="s">
        <v>1</v>
      </c>
      <c r="I102" s="17" t="s">
        <v>0</v>
      </c>
      <c r="J102" s="7">
        <v>61.220427053326041</v>
      </c>
      <c r="K102" s="7">
        <v>0</v>
      </c>
      <c r="L102" s="7">
        <v>17.297851452141327</v>
      </c>
      <c r="M102" s="7">
        <v>1.1644771346104064</v>
      </c>
      <c r="N102" s="7">
        <v>7.9264245824227393</v>
      </c>
      <c r="O102" s="7">
        <v>0</v>
      </c>
      <c r="P102" s="7">
        <v>0</v>
      </c>
      <c r="Q102" s="7">
        <v>10.535875518343939</v>
      </c>
      <c r="R102" s="7">
        <v>1.1697607215558594</v>
      </c>
      <c r="S102" s="5">
        <v>0.68518353759967998</v>
      </c>
      <c r="T102" s="7"/>
      <c r="AB102" s="3">
        <v>0</v>
      </c>
      <c r="AC102" s="3">
        <v>0</v>
      </c>
      <c r="AD102" s="3">
        <f t="shared" si="13"/>
        <v>100</v>
      </c>
      <c r="AE102" s="7">
        <v>37.333225004851442</v>
      </c>
      <c r="AF102" s="17">
        <v>0</v>
      </c>
      <c r="AG102" s="7">
        <v>18.921659922715797</v>
      </c>
      <c r="AH102" s="7">
        <v>1.4914410776841385</v>
      </c>
      <c r="AI102" s="7">
        <v>32.668971411492606</v>
      </c>
      <c r="AJ102" s="17">
        <v>0</v>
      </c>
      <c r="AK102" s="7">
        <v>3.1923296795389038</v>
      </c>
      <c r="AL102" s="7">
        <v>6.3228838699278365</v>
      </c>
      <c r="AP102" s="3">
        <v>6.9489033789288904E-2</v>
      </c>
      <c r="AS102" s="3">
        <v>0</v>
      </c>
      <c r="AT102" s="3">
        <v>0</v>
      </c>
      <c r="AV102" s="3">
        <f t="shared" si="14"/>
        <v>100.00000000000001</v>
      </c>
      <c r="AW102" s="4">
        <f t="shared" si="11"/>
        <v>75.476558475012894</v>
      </c>
    </row>
    <row r="103" spans="1:49">
      <c r="A103" s="17" t="s">
        <v>31</v>
      </c>
      <c r="B103" s="1">
        <v>42</v>
      </c>
      <c r="C103" s="17">
        <v>1E-4</v>
      </c>
      <c r="D103" s="17">
        <v>1320</v>
      </c>
      <c r="E103" s="17">
        <f t="shared" si="12"/>
        <v>1593.15</v>
      </c>
      <c r="F103" s="17" t="s">
        <v>30</v>
      </c>
      <c r="G103" s="17" t="s">
        <v>2</v>
      </c>
      <c r="H103" s="17" t="s">
        <v>1</v>
      </c>
      <c r="I103" s="17" t="s">
        <v>0</v>
      </c>
      <c r="J103" s="7">
        <v>60.525356507518467</v>
      </c>
      <c r="K103" s="7">
        <v>0</v>
      </c>
      <c r="L103" s="7">
        <v>17.202363210971821</v>
      </c>
      <c r="M103" s="7">
        <v>1.21074653178039</v>
      </c>
      <c r="N103" s="7">
        <v>8.3781656548273915</v>
      </c>
      <c r="O103" s="7">
        <v>0</v>
      </c>
      <c r="P103" s="7">
        <v>0</v>
      </c>
      <c r="Q103" s="7">
        <v>10.996143725692827</v>
      </c>
      <c r="R103" s="7">
        <v>1.0858863765567079</v>
      </c>
      <c r="S103" s="5">
        <v>0.60133799265240195</v>
      </c>
      <c r="T103" s="7"/>
      <c r="AB103" s="3">
        <v>0</v>
      </c>
      <c r="AC103" s="3">
        <v>0</v>
      </c>
      <c r="AD103" s="3">
        <f t="shared" si="13"/>
        <v>100.00000000000001</v>
      </c>
      <c r="AE103" s="7">
        <v>37.395321291625734</v>
      </c>
      <c r="AF103" s="17">
        <v>0</v>
      </c>
      <c r="AG103" s="7">
        <v>19.00156444047763</v>
      </c>
      <c r="AH103" s="7">
        <v>1.541471342218907</v>
      </c>
      <c r="AI103" s="7">
        <v>33.7898668541972</v>
      </c>
      <c r="AJ103" s="17">
        <v>0</v>
      </c>
      <c r="AK103" s="7">
        <v>3.0756461844195107</v>
      </c>
      <c r="AL103" s="7">
        <v>5.0911621398903923</v>
      </c>
      <c r="AP103" s="3">
        <v>0.10496774717060964</v>
      </c>
      <c r="AS103" s="3">
        <v>0</v>
      </c>
      <c r="AT103" s="3">
        <v>0</v>
      </c>
      <c r="AV103" s="3">
        <f t="shared" si="14"/>
        <v>99.999999999999972</v>
      </c>
      <c r="AW103" s="4">
        <f t="shared" si="11"/>
        <v>76.018861569552044</v>
      </c>
    </row>
    <row r="104" spans="1:49">
      <c r="A104" s="17" t="s">
        <v>31</v>
      </c>
      <c r="B104" s="17">
        <v>47</v>
      </c>
      <c r="C104" s="17">
        <v>1E-4</v>
      </c>
      <c r="D104" s="17">
        <v>1400</v>
      </c>
      <c r="E104" s="17">
        <f t="shared" si="12"/>
        <v>1673.15</v>
      </c>
      <c r="F104" s="17" t="s">
        <v>30</v>
      </c>
      <c r="G104" s="17" t="s">
        <v>2</v>
      </c>
      <c r="H104" s="17" t="s">
        <v>11</v>
      </c>
      <c r="I104" s="17" t="s">
        <v>0</v>
      </c>
      <c r="J104" s="3">
        <v>48.789449036094233</v>
      </c>
      <c r="K104" s="3">
        <v>9.8398942939728737</v>
      </c>
      <c r="L104" s="3">
        <v>10.038383809839942</v>
      </c>
      <c r="M104" s="3">
        <v>1.0177942728692206</v>
      </c>
      <c r="N104" s="3">
        <v>18.091784665759587</v>
      </c>
      <c r="O104" s="3">
        <v>7.5384644653202324</v>
      </c>
      <c r="P104" s="3">
        <v>1.3338991902285431</v>
      </c>
      <c r="Q104" s="3">
        <v>0.25742797004428808</v>
      </c>
      <c r="R104" s="3">
        <v>0.80633548558548196</v>
      </c>
      <c r="S104" s="2">
        <v>0.44652937247808983</v>
      </c>
      <c r="X104" s="7">
        <v>0.31153102398530702</v>
      </c>
      <c r="Y104" s="7">
        <v>1.5285064138221778</v>
      </c>
      <c r="AD104" s="3">
        <f t="shared" si="13"/>
        <v>99.999999999999986</v>
      </c>
      <c r="AE104" s="17">
        <v>40.26324892756287</v>
      </c>
      <c r="AF104" s="17">
        <v>6.155468116263714E-2</v>
      </c>
      <c r="AG104" s="17">
        <v>7.8651541498190189</v>
      </c>
      <c r="AH104" s="17">
        <v>0.67092877874480616</v>
      </c>
      <c r="AI104" s="17">
        <v>47.098353104438075</v>
      </c>
      <c r="AJ104" s="17">
        <v>0.30469811677284214</v>
      </c>
      <c r="AK104" s="3">
        <v>1.3269536144909262</v>
      </c>
      <c r="AL104" s="2">
        <v>2.2095160897263164</v>
      </c>
      <c r="AM104" s="3">
        <v>1.6078557717210649E-2</v>
      </c>
      <c r="AN104" s="17">
        <v>0.18351397956528587</v>
      </c>
      <c r="AO104" s="17">
        <v>0</v>
      </c>
      <c r="AP104" s="17">
        <v>0</v>
      </c>
      <c r="AV104" s="3">
        <f t="shared" si="14"/>
        <v>100</v>
      </c>
      <c r="AW104" s="4">
        <f t="shared" si="11"/>
        <v>91.434419776413165</v>
      </c>
    </row>
    <row r="105" spans="1:49">
      <c r="A105" s="17" t="s">
        <v>31</v>
      </c>
      <c r="B105" s="1">
        <v>48</v>
      </c>
      <c r="C105" s="17">
        <v>1E-4</v>
      </c>
      <c r="D105" s="17">
        <v>1400</v>
      </c>
      <c r="E105" s="17">
        <f t="shared" si="12"/>
        <v>1673.15</v>
      </c>
      <c r="F105" s="17" t="s">
        <v>32</v>
      </c>
      <c r="G105" s="17" t="s">
        <v>2</v>
      </c>
      <c r="H105" s="17" t="s">
        <v>1</v>
      </c>
      <c r="I105" s="17" t="s">
        <v>0</v>
      </c>
      <c r="J105" s="3">
        <v>48.881491186418394</v>
      </c>
      <c r="K105" s="3">
        <v>10.000769226662889</v>
      </c>
      <c r="L105" s="3">
        <v>9.4777952307003659</v>
      </c>
      <c r="M105" s="3">
        <v>1.0424583111649808</v>
      </c>
      <c r="N105" s="3">
        <v>18.608909423259703</v>
      </c>
      <c r="O105" s="3">
        <v>7.5894948299034741</v>
      </c>
      <c r="P105" s="3">
        <v>0.91081556405957875</v>
      </c>
      <c r="Q105" s="3">
        <v>0.24143850690028923</v>
      </c>
      <c r="R105" s="3">
        <v>0.60180059051645785</v>
      </c>
      <c r="S105" s="2">
        <v>0.20421211268704456</v>
      </c>
      <c r="X105" s="7">
        <v>0.85706453522575232</v>
      </c>
      <c r="Y105" s="7">
        <v>1.5837504825010811</v>
      </c>
      <c r="AD105" s="3">
        <f t="shared" si="13"/>
        <v>100.00000000000001</v>
      </c>
      <c r="AE105" s="17">
        <v>40.055375808792157</v>
      </c>
      <c r="AF105" s="17">
        <v>4.1258234150896446E-2</v>
      </c>
      <c r="AG105" s="17">
        <v>8.1838477855424507</v>
      </c>
      <c r="AH105" s="17">
        <v>0.70325924835056997</v>
      </c>
      <c r="AI105" s="17">
        <v>48.290656277926857</v>
      </c>
      <c r="AJ105" s="17">
        <v>0.24961431961661165</v>
      </c>
      <c r="AK105" s="3">
        <v>1.0157543280934043</v>
      </c>
      <c r="AL105" s="2">
        <v>0.95205314574946176</v>
      </c>
      <c r="AM105" s="3">
        <v>1.6165453704958151E-2</v>
      </c>
      <c r="AN105" s="17">
        <v>0.49201539807264361</v>
      </c>
      <c r="AO105" s="17">
        <v>0</v>
      </c>
      <c r="AP105" s="17">
        <v>0</v>
      </c>
      <c r="AV105" s="3">
        <f t="shared" si="14"/>
        <v>100</v>
      </c>
      <c r="AW105" s="4">
        <f t="shared" si="11"/>
        <v>91.31842713955281</v>
      </c>
    </row>
    <row r="106" spans="1:49">
      <c r="A106" s="17" t="s">
        <v>31</v>
      </c>
      <c r="B106" s="1">
        <v>50</v>
      </c>
      <c r="C106" s="17">
        <v>1E-4</v>
      </c>
      <c r="D106" s="17">
        <v>1250</v>
      </c>
      <c r="E106" s="17">
        <f t="shared" si="12"/>
        <v>1523.15</v>
      </c>
      <c r="F106" s="17" t="s">
        <v>30</v>
      </c>
      <c r="G106" s="17" t="s">
        <v>2</v>
      </c>
      <c r="H106" s="17" t="s">
        <v>1</v>
      </c>
      <c r="I106" s="17" t="s">
        <v>0</v>
      </c>
      <c r="J106" s="3">
        <v>49.697858421602184</v>
      </c>
      <c r="K106" s="3">
        <v>12.568289311652233</v>
      </c>
      <c r="L106" s="3">
        <v>9.6924941172264116</v>
      </c>
      <c r="M106" s="3">
        <v>2.4094338658726904</v>
      </c>
      <c r="N106" s="3">
        <v>7.4039455862285735</v>
      </c>
      <c r="O106" s="3">
        <v>10.123000927501488</v>
      </c>
      <c r="P106" s="3">
        <v>2.2633026726683867</v>
      </c>
      <c r="Q106" s="3">
        <v>0.43560056806872821</v>
      </c>
      <c r="R106" s="3">
        <v>1.768445291021685</v>
      </c>
      <c r="S106" s="2">
        <v>1.3339965312534778</v>
      </c>
      <c r="X106" s="7">
        <v>4.8473540575363988E-2</v>
      </c>
      <c r="Y106" s="7">
        <v>2.2551591663287742</v>
      </c>
      <c r="AD106" s="3">
        <f t="shared" si="13"/>
        <v>100</v>
      </c>
      <c r="AE106" s="17">
        <v>35.50464763915884</v>
      </c>
      <c r="AF106" s="17">
        <v>0.50054238529791317</v>
      </c>
      <c r="AG106" s="17">
        <v>11.65226778684427</v>
      </c>
      <c r="AH106" s="17">
        <v>2.540867699820585</v>
      </c>
      <c r="AI106" s="17">
        <v>31.159064806930264</v>
      </c>
      <c r="AJ106" s="17">
        <v>0.43844157053522348</v>
      </c>
      <c r="AK106" s="3">
        <v>5.0818186734609947</v>
      </c>
      <c r="AL106" s="2">
        <v>13.105222849614693</v>
      </c>
      <c r="AM106" s="3">
        <v>0</v>
      </c>
      <c r="AN106" s="17">
        <v>0</v>
      </c>
      <c r="AO106" s="17">
        <v>0</v>
      </c>
      <c r="AP106" s="17">
        <v>1.7126588337202618E-2</v>
      </c>
      <c r="AV106" s="3">
        <f t="shared" si="14"/>
        <v>99.999999999999986</v>
      </c>
      <c r="AW106" s="4">
        <f t="shared" si="11"/>
        <v>82.659409020217737</v>
      </c>
    </row>
    <row r="107" spans="1:49">
      <c r="A107" s="17" t="s">
        <v>31</v>
      </c>
      <c r="B107" s="1">
        <v>53</v>
      </c>
      <c r="C107" s="17">
        <v>1E-4</v>
      </c>
      <c r="D107" s="17">
        <v>1200</v>
      </c>
      <c r="E107" s="17">
        <f t="shared" si="12"/>
        <v>1473.15</v>
      </c>
      <c r="F107" s="17" t="s">
        <v>30</v>
      </c>
      <c r="G107" s="17" t="s">
        <v>2</v>
      </c>
      <c r="H107" s="17" t="s">
        <v>11</v>
      </c>
      <c r="I107" s="17" t="s">
        <v>0</v>
      </c>
      <c r="J107" s="3">
        <v>49.562273534661131</v>
      </c>
      <c r="K107" s="3">
        <v>13.913459558184712</v>
      </c>
      <c r="L107" s="3">
        <v>9.5329290156012263</v>
      </c>
      <c r="M107" s="3">
        <v>2.3084713119114624</v>
      </c>
      <c r="N107" s="3">
        <v>5.6202170558316729</v>
      </c>
      <c r="O107" s="3">
        <v>10.835113429500812</v>
      </c>
      <c r="P107" s="3">
        <v>2.5138860580969902</v>
      </c>
      <c r="Q107" s="3">
        <v>0.54791210213427499</v>
      </c>
      <c r="R107" s="3">
        <v>1.5903122765774689</v>
      </c>
      <c r="S107" s="2">
        <v>1.0920395206990201</v>
      </c>
      <c r="X107" s="7">
        <v>7.1682762031570216E-2</v>
      </c>
      <c r="Y107" s="7">
        <v>2.411703374769671</v>
      </c>
      <c r="AD107" s="3">
        <f t="shared" si="13"/>
        <v>100</v>
      </c>
      <c r="AE107" s="17">
        <v>35.32928347658995</v>
      </c>
      <c r="AF107" s="17">
        <v>7.2780435615865391E-2</v>
      </c>
      <c r="AG107" s="17">
        <v>13.397984082722934</v>
      </c>
      <c r="AH107" s="17">
        <v>2.9115297150258632</v>
      </c>
      <c r="AI107" s="17">
        <v>28.014068435862406</v>
      </c>
      <c r="AJ107" s="17">
        <v>0.45033255901912306</v>
      </c>
      <c r="AK107" s="3">
        <v>5.3888108968917408</v>
      </c>
      <c r="AL107" s="2">
        <v>14.435210398272124</v>
      </c>
      <c r="AM107" s="3">
        <v>0</v>
      </c>
      <c r="AN107" s="17">
        <v>0</v>
      </c>
      <c r="AO107" s="17">
        <v>0</v>
      </c>
      <c r="AP107" s="17">
        <v>0</v>
      </c>
      <c r="AV107" s="3">
        <f t="shared" si="14"/>
        <v>100</v>
      </c>
      <c r="AW107" s="4">
        <f t="shared" si="11"/>
        <v>78.846153846153854</v>
      </c>
    </row>
    <row r="108" spans="1:49">
      <c r="A108" s="17" t="s">
        <v>31</v>
      </c>
      <c r="B108" s="1">
        <v>54</v>
      </c>
      <c r="C108" s="17">
        <v>1E-4</v>
      </c>
      <c r="D108" s="17">
        <v>1200</v>
      </c>
      <c r="E108" s="17">
        <f t="shared" si="12"/>
        <v>1473.15</v>
      </c>
      <c r="F108" s="17" t="s">
        <v>30</v>
      </c>
      <c r="G108" s="17" t="s">
        <v>2</v>
      </c>
      <c r="H108" s="17" t="s">
        <v>11</v>
      </c>
      <c r="I108" s="17" t="s">
        <v>0</v>
      </c>
      <c r="J108" s="3">
        <v>39.15549634749668</v>
      </c>
      <c r="K108" s="3">
        <v>12.766891764617801</v>
      </c>
      <c r="L108" s="3">
        <v>12.903479436170212</v>
      </c>
      <c r="M108" s="3">
        <v>2.7588864968107543</v>
      </c>
      <c r="N108" s="3">
        <v>7.0665202042046609</v>
      </c>
      <c r="O108" s="3">
        <v>15.107609817547029</v>
      </c>
      <c r="P108" s="3">
        <v>3.1845922547326122</v>
      </c>
      <c r="Q108" s="3">
        <v>0.74460125435671987</v>
      </c>
      <c r="R108" s="3">
        <v>2.9379534742781503</v>
      </c>
      <c r="S108" s="2">
        <v>0.50777165375820821</v>
      </c>
      <c r="X108" s="7">
        <v>2.4029131068193325E-2</v>
      </c>
      <c r="Y108" s="7">
        <v>2.8421681649590109</v>
      </c>
      <c r="AD108" s="3">
        <f t="shared" si="13"/>
        <v>100.00000000000004</v>
      </c>
      <c r="AE108" s="17">
        <v>35.894304444135763</v>
      </c>
      <c r="AF108" s="17">
        <v>0.13159937316152287</v>
      </c>
      <c r="AG108" s="17">
        <v>14.346724048534359</v>
      </c>
      <c r="AH108" s="17">
        <v>3.2829799744491877</v>
      </c>
      <c r="AI108" s="17">
        <v>32.705531637593616</v>
      </c>
      <c r="AJ108" s="17">
        <v>1.2304640127884747</v>
      </c>
      <c r="AK108" s="3">
        <v>7.4331225743172187</v>
      </c>
      <c r="AL108" s="2">
        <v>4.9579059456416354</v>
      </c>
      <c r="AM108" s="3">
        <v>0</v>
      </c>
      <c r="AN108" s="17">
        <v>0</v>
      </c>
      <c r="AO108" s="17">
        <v>0</v>
      </c>
      <c r="AP108" s="17">
        <v>1.7367989378221149E-2</v>
      </c>
      <c r="AV108" s="3">
        <f t="shared" si="14"/>
        <v>100</v>
      </c>
      <c r="AW108" s="4">
        <f t="shared" si="11"/>
        <v>80.251641137855572</v>
      </c>
    </row>
    <row r="109" spans="1:49">
      <c r="A109" s="17" t="s">
        <v>31</v>
      </c>
      <c r="B109" s="1">
        <v>56</v>
      </c>
      <c r="C109" s="17">
        <v>1E-4</v>
      </c>
      <c r="D109" s="17">
        <v>1200</v>
      </c>
      <c r="E109" s="17">
        <f t="shared" si="12"/>
        <v>1473.15</v>
      </c>
      <c r="F109" s="17" t="s">
        <v>30</v>
      </c>
      <c r="G109" s="17" t="s">
        <v>2</v>
      </c>
      <c r="H109" s="17" t="s">
        <v>1</v>
      </c>
      <c r="I109" s="17" t="s">
        <v>0</v>
      </c>
      <c r="J109" s="3">
        <v>48.89475580017352</v>
      </c>
      <c r="K109" s="3">
        <v>17.530415477426324</v>
      </c>
      <c r="L109" s="3">
        <v>7.0445366861254817</v>
      </c>
      <c r="M109" s="3">
        <v>1.5299729132340163</v>
      </c>
      <c r="N109" s="3">
        <v>4.2354221050057577</v>
      </c>
      <c r="O109" s="3">
        <v>8.5866972314212724</v>
      </c>
      <c r="P109" s="3">
        <v>3.7448417689760864</v>
      </c>
      <c r="Q109" s="3">
        <v>1.7434320780302266</v>
      </c>
      <c r="R109" s="3">
        <v>2.9571873660634487</v>
      </c>
      <c r="S109" s="2">
        <v>1.1539507506623639</v>
      </c>
      <c r="X109" s="7">
        <v>0</v>
      </c>
      <c r="Y109" s="7">
        <v>2.5787878228815222</v>
      </c>
      <c r="AD109" s="3">
        <f t="shared" si="13"/>
        <v>100.00000000000001</v>
      </c>
      <c r="AE109" s="17">
        <v>34.315206473881922</v>
      </c>
      <c r="AF109" s="17">
        <v>7.1144803044084312E-2</v>
      </c>
      <c r="AG109" s="17">
        <v>10.903626097158707</v>
      </c>
      <c r="AH109" s="17">
        <v>2.2026318961411748</v>
      </c>
      <c r="AI109" s="17">
        <v>25.001093615589497</v>
      </c>
      <c r="AJ109" s="17">
        <v>0.40108204560144911</v>
      </c>
      <c r="AK109" s="3">
        <v>11.371969361026309</v>
      </c>
      <c r="AL109" s="2">
        <v>15.700382726992036</v>
      </c>
      <c r="AM109" s="3">
        <v>0</v>
      </c>
      <c r="AN109" s="17">
        <v>0</v>
      </c>
      <c r="AO109" s="17">
        <v>0</v>
      </c>
      <c r="AP109" s="17">
        <v>3.2862980564811656E-2</v>
      </c>
      <c r="AV109" s="3">
        <f t="shared" si="14"/>
        <v>100</v>
      </c>
      <c r="AW109" s="4">
        <f t="shared" si="11"/>
        <v>80.34342521464076</v>
      </c>
    </row>
    <row r="110" spans="1:49">
      <c r="A110" s="17" t="s">
        <v>28</v>
      </c>
      <c r="B110" s="1" t="s">
        <v>29</v>
      </c>
      <c r="C110" s="17">
        <v>1E-4</v>
      </c>
      <c r="D110" s="17">
        <v>1275</v>
      </c>
      <c r="E110" s="17">
        <f t="shared" si="12"/>
        <v>1548.15</v>
      </c>
      <c r="F110" s="17" t="s">
        <v>26</v>
      </c>
      <c r="G110" s="17" t="s">
        <v>2</v>
      </c>
      <c r="H110" s="17" t="s">
        <v>1</v>
      </c>
      <c r="I110" s="17" t="s">
        <v>0</v>
      </c>
      <c r="J110" s="7">
        <v>49.6</v>
      </c>
      <c r="K110" s="7">
        <v>12</v>
      </c>
      <c r="L110" s="3">
        <v>12.2</v>
      </c>
      <c r="M110" s="3">
        <v>0.3</v>
      </c>
      <c r="N110" s="7">
        <v>12.6</v>
      </c>
      <c r="O110" s="7">
        <v>11.8</v>
      </c>
      <c r="P110" s="7">
        <v>0.44</v>
      </c>
      <c r="Q110" s="3">
        <v>0</v>
      </c>
      <c r="R110" s="3">
        <v>0</v>
      </c>
      <c r="S110" s="5">
        <v>0.02</v>
      </c>
      <c r="T110" s="7"/>
      <c r="X110" s="17">
        <v>0.23</v>
      </c>
      <c r="Y110" s="17">
        <v>0.61</v>
      </c>
      <c r="AD110" s="3">
        <f t="shared" si="13"/>
        <v>99.799999999999983</v>
      </c>
      <c r="AE110" s="3">
        <v>38.700000000000003</v>
      </c>
      <c r="AF110" s="3">
        <v>0.72</v>
      </c>
      <c r="AG110" s="3">
        <v>14</v>
      </c>
      <c r="AH110" s="3">
        <v>0.27</v>
      </c>
      <c r="AI110" s="7">
        <v>45.5</v>
      </c>
      <c r="AJ110" s="3">
        <v>0.43</v>
      </c>
      <c r="AL110" s="7">
        <v>0.16</v>
      </c>
      <c r="AN110" s="17">
        <v>0.47</v>
      </c>
      <c r="AO110" s="17">
        <v>0.02</v>
      </c>
      <c r="AV110" s="3">
        <f t="shared" si="14"/>
        <v>100.27</v>
      </c>
      <c r="AW110" s="4"/>
    </row>
    <row r="111" spans="1:49">
      <c r="A111" s="17" t="s">
        <v>28</v>
      </c>
      <c r="B111" s="1" t="s">
        <v>27</v>
      </c>
      <c r="C111" s="17">
        <v>1E-4</v>
      </c>
      <c r="D111" s="17">
        <v>1225</v>
      </c>
      <c r="E111" s="17">
        <f t="shared" si="12"/>
        <v>1498.15</v>
      </c>
      <c r="F111" s="17" t="s">
        <v>26</v>
      </c>
      <c r="G111" s="17" t="s">
        <v>2</v>
      </c>
      <c r="H111" s="17" t="s">
        <v>1</v>
      </c>
      <c r="I111" s="17" t="s">
        <v>0</v>
      </c>
      <c r="J111" s="7">
        <v>50</v>
      </c>
      <c r="K111" s="7">
        <v>13.2</v>
      </c>
      <c r="L111" s="3">
        <v>11.5</v>
      </c>
      <c r="M111" s="3">
        <v>0.15</v>
      </c>
      <c r="N111" s="7">
        <v>10.1</v>
      </c>
      <c r="O111" s="7">
        <v>13.5</v>
      </c>
      <c r="P111" s="7">
        <v>0.71</v>
      </c>
      <c r="Q111" s="3">
        <v>0</v>
      </c>
      <c r="R111" s="3">
        <v>0</v>
      </c>
      <c r="S111" s="5">
        <v>0.02</v>
      </c>
      <c r="T111" s="7"/>
      <c r="X111" s="17">
        <v>0.12</v>
      </c>
      <c r="Y111" s="17">
        <v>0.67</v>
      </c>
      <c r="AD111" s="3">
        <f t="shared" si="13"/>
        <v>99.97</v>
      </c>
      <c r="AE111" s="3">
        <v>39.5</v>
      </c>
      <c r="AF111" s="3">
        <v>0.05</v>
      </c>
      <c r="AG111" s="3">
        <v>15.3</v>
      </c>
      <c r="AH111" s="3">
        <v>0.18</v>
      </c>
      <c r="AI111" s="7">
        <v>45.1</v>
      </c>
      <c r="AJ111" s="3">
        <v>0.41</v>
      </c>
      <c r="AL111" s="7">
        <v>0.23</v>
      </c>
      <c r="AN111" s="17">
        <v>7.0000000000000007E-2</v>
      </c>
      <c r="AO111" s="17">
        <v>0.03</v>
      </c>
      <c r="AV111" s="3">
        <f t="shared" si="14"/>
        <v>100.86999999999999</v>
      </c>
      <c r="AW111" s="4"/>
    </row>
    <row r="112" spans="1:49">
      <c r="A112" s="17" t="s">
        <v>20</v>
      </c>
      <c r="B112" s="1" t="s">
        <v>25</v>
      </c>
      <c r="C112" s="17">
        <v>1E-4</v>
      </c>
      <c r="D112" s="17">
        <v>1400</v>
      </c>
      <c r="E112" s="17">
        <f t="shared" si="12"/>
        <v>1673.15</v>
      </c>
      <c r="F112" s="17" t="s">
        <v>3</v>
      </c>
      <c r="G112" s="17" t="s">
        <v>2</v>
      </c>
      <c r="H112" s="17" t="s">
        <v>1</v>
      </c>
      <c r="I112" s="17" t="s">
        <v>0</v>
      </c>
      <c r="J112" s="7">
        <v>50.957999999999998</v>
      </c>
      <c r="K112" s="7">
        <v>16.863999999999997</v>
      </c>
      <c r="L112" s="3">
        <v>0</v>
      </c>
      <c r="M112" s="3">
        <v>0</v>
      </c>
      <c r="N112" s="7">
        <v>21.93</v>
      </c>
      <c r="O112" s="7">
        <v>9.4039999999999999</v>
      </c>
      <c r="P112" s="7">
        <v>0</v>
      </c>
      <c r="Q112" s="3">
        <v>0</v>
      </c>
      <c r="R112" s="3">
        <v>0</v>
      </c>
      <c r="S112" s="5">
        <v>0.43200000000000005</v>
      </c>
      <c r="T112" s="7"/>
      <c r="AD112" s="3">
        <f t="shared" si="13"/>
        <v>99.588000000000008</v>
      </c>
      <c r="AE112" s="3">
        <v>42.885000000000005</v>
      </c>
      <c r="AF112" s="3">
        <v>0.12000000000000002</v>
      </c>
      <c r="AG112" s="3">
        <v>0</v>
      </c>
      <c r="AH112" s="3">
        <v>0</v>
      </c>
      <c r="AI112" s="7">
        <v>55.363</v>
      </c>
      <c r="AJ112" s="3">
        <v>0.23399999999999999</v>
      </c>
      <c r="AK112" s="3">
        <v>0</v>
      </c>
      <c r="AL112" s="7">
        <v>2.0340000000000003</v>
      </c>
      <c r="AV112" s="3">
        <f t="shared" si="14"/>
        <v>100.636</v>
      </c>
      <c r="AW112" s="4">
        <v>100</v>
      </c>
    </row>
    <row r="113" spans="1:49">
      <c r="A113" s="17" t="s">
        <v>20</v>
      </c>
      <c r="B113" s="1" t="s">
        <v>24</v>
      </c>
      <c r="C113" s="17">
        <v>1E-4</v>
      </c>
      <c r="D113" s="17">
        <v>1350</v>
      </c>
      <c r="E113" s="17">
        <f t="shared" si="12"/>
        <v>1623.15</v>
      </c>
      <c r="F113" s="17" t="s">
        <v>3</v>
      </c>
      <c r="G113" s="17" t="s">
        <v>2</v>
      </c>
      <c r="H113" s="17" t="s">
        <v>1</v>
      </c>
      <c r="I113" s="17" t="s">
        <v>0</v>
      </c>
      <c r="J113" s="7">
        <v>50.917999999999999</v>
      </c>
      <c r="K113" s="7">
        <v>18.234000000000002</v>
      </c>
      <c r="L113" s="3">
        <v>0</v>
      </c>
      <c r="M113" s="3">
        <v>0</v>
      </c>
      <c r="N113" s="7">
        <v>19.012</v>
      </c>
      <c r="O113" s="7">
        <v>10.074000000000002</v>
      </c>
      <c r="P113" s="7">
        <v>0</v>
      </c>
      <c r="Q113" s="3">
        <v>0</v>
      </c>
      <c r="R113" s="3">
        <v>0</v>
      </c>
      <c r="S113" s="5">
        <v>0.34400000000000003</v>
      </c>
      <c r="T113" s="7"/>
      <c r="AD113" s="3">
        <f t="shared" si="13"/>
        <v>98.581999999999994</v>
      </c>
      <c r="AE113" s="3">
        <v>42.749999999999993</v>
      </c>
      <c r="AF113" s="3">
        <v>0.11300000000000002</v>
      </c>
      <c r="AG113" s="3">
        <v>0</v>
      </c>
      <c r="AH113" s="3">
        <v>0</v>
      </c>
      <c r="AI113" s="7">
        <v>55.337000000000003</v>
      </c>
      <c r="AJ113" s="3">
        <v>0.20200000000000001</v>
      </c>
      <c r="AK113" s="3">
        <v>0</v>
      </c>
      <c r="AL113" s="7">
        <v>1.9170000000000003</v>
      </c>
      <c r="AV113" s="3">
        <f t="shared" si="14"/>
        <v>100.31899999999999</v>
      </c>
      <c r="AW113" s="4">
        <v>100</v>
      </c>
    </row>
    <row r="114" spans="1:49">
      <c r="A114" s="17" t="s">
        <v>20</v>
      </c>
      <c r="B114" s="1" t="s">
        <v>23</v>
      </c>
      <c r="C114" s="17">
        <v>1E-4</v>
      </c>
      <c r="D114" s="17">
        <v>1300</v>
      </c>
      <c r="E114" s="17">
        <f t="shared" si="12"/>
        <v>1573.15</v>
      </c>
      <c r="F114" s="17" t="s">
        <v>3</v>
      </c>
      <c r="G114" s="17" t="s">
        <v>2</v>
      </c>
      <c r="H114" s="17" t="s">
        <v>1</v>
      </c>
      <c r="I114" s="17" t="s">
        <v>0</v>
      </c>
      <c r="J114" s="7">
        <v>52.010000000000005</v>
      </c>
      <c r="K114" s="7">
        <v>19.651999999999997</v>
      </c>
      <c r="L114" s="3">
        <v>0</v>
      </c>
      <c r="M114" s="3">
        <v>0</v>
      </c>
      <c r="N114" s="7">
        <v>15.87</v>
      </c>
      <c r="O114" s="7">
        <v>11.11</v>
      </c>
      <c r="P114" s="7">
        <v>0</v>
      </c>
      <c r="Q114" s="3">
        <v>0</v>
      </c>
      <c r="R114" s="3">
        <v>0</v>
      </c>
      <c r="S114" s="5">
        <v>0.25</v>
      </c>
      <c r="T114" s="7"/>
      <c r="AD114" s="3">
        <f t="shared" si="13"/>
        <v>98.89200000000001</v>
      </c>
      <c r="AE114" s="3">
        <v>43.150999999999996</v>
      </c>
      <c r="AF114" s="3">
        <v>0.13900000000000148</v>
      </c>
      <c r="AG114" s="3">
        <v>0</v>
      </c>
      <c r="AH114" s="3">
        <v>0</v>
      </c>
      <c r="AI114" s="7">
        <v>55.600999999999999</v>
      </c>
      <c r="AJ114" s="3">
        <v>0.21299999999999999</v>
      </c>
      <c r="AK114" s="3">
        <v>0</v>
      </c>
      <c r="AL114" s="7">
        <v>1.7770000000000004</v>
      </c>
      <c r="AV114" s="3">
        <f t="shared" si="14"/>
        <v>100.88099999999999</v>
      </c>
      <c r="AW114" s="4">
        <v>100</v>
      </c>
    </row>
    <row r="115" spans="1:49">
      <c r="A115" s="17" t="s">
        <v>20</v>
      </c>
      <c r="B115" s="1" t="s">
        <v>22</v>
      </c>
      <c r="C115" s="17">
        <v>1E-4</v>
      </c>
      <c r="D115" s="17">
        <v>1400</v>
      </c>
      <c r="E115" s="17">
        <f t="shared" si="12"/>
        <v>1673.15</v>
      </c>
      <c r="F115" s="17" t="s">
        <v>3</v>
      </c>
      <c r="G115" s="17" t="s">
        <v>2</v>
      </c>
      <c r="H115" s="17" t="s">
        <v>11</v>
      </c>
      <c r="I115" s="17" t="s">
        <v>0</v>
      </c>
      <c r="J115" s="7">
        <v>45.748000000000005</v>
      </c>
      <c r="K115" s="7">
        <v>20.723999999999997</v>
      </c>
      <c r="L115" s="3">
        <v>0</v>
      </c>
      <c r="M115" s="3">
        <v>0</v>
      </c>
      <c r="N115" s="7">
        <v>20.785999999999998</v>
      </c>
      <c r="O115" s="7">
        <v>11.571999999999999</v>
      </c>
      <c r="P115" s="7">
        <v>0</v>
      </c>
      <c r="Q115" s="3">
        <v>0</v>
      </c>
      <c r="R115" s="3">
        <v>0</v>
      </c>
      <c r="S115" s="5">
        <v>0.33200000000000002</v>
      </c>
      <c r="T115" s="7"/>
      <c r="AD115" s="3">
        <f t="shared" si="13"/>
        <v>99.162000000000006</v>
      </c>
      <c r="AE115" s="3">
        <v>42.091999999999999</v>
      </c>
      <c r="AF115" s="3">
        <v>9.6000000000000016E-2</v>
      </c>
      <c r="AG115" s="3">
        <v>0</v>
      </c>
      <c r="AH115" s="3">
        <v>0</v>
      </c>
      <c r="AI115" s="7">
        <v>56.112999999999985</v>
      </c>
      <c r="AJ115" s="3">
        <v>0.31900000000000001</v>
      </c>
      <c r="AK115" s="3">
        <v>0</v>
      </c>
      <c r="AL115" s="7">
        <v>1.5559999999999998</v>
      </c>
      <c r="AV115" s="3">
        <f t="shared" si="14"/>
        <v>100.17599999999999</v>
      </c>
      <c r="AW115" s="4">
        <v>100</v>
      </c>
    </row>
    <row r="116" spans="1:49">
      <c r="A116" s="17" t="s">
        <v>20</v>
      </c>
      <c r="B116" s="1" t="s">
        <v>21</v>
      </c>
      <c r="C116" s="17">
        <v>1E-4</v>
      </c>
      <c r="D116" s="17">
        <v>1350</v>
      </c>
      <c r="E116" s="17">
        <f t="shared" si="12"/>
        <v>1623.15</v>
      </c>
      <c r="F116" s="17" t="s">
        <v>3</v>
      </c>
      <c r="G116" s="17" t="s">
        <v>2</v>
      </c>
      <c r="H116" s="17" t="s">
        <v>11</v>
      </c>
      <c r="I116" s="17" t="s">
        <v>0</v>
      </c>
      <c r="J116" s="7">
        <v>47.13</v>
      </c>
      <c r="K116" s="7">
        <v>20.744</v>
      </c>
      <c r="L116" s="3">
        <v>0</v>
      </c>
      <c r="M116" s="3">
        <v>0</v>
      </c>
      <c r="N116" s="7">
        <v>18.542000000000002</v>
      </c>
      <c r="O116" s="7">
        <v>12.687999999999999</v>
      </c>
      <c r="P116" s="7">
        <v>0</v>
      </c>
      <c r="Q116" s="3">
        <v>0</v>
      </c>
      <c r="R116" s="3">
        <v>0</v>
      </c>
      <c r="S116" s="5">
        <v>0.26600000000000001</v>
      </c>
      <c r="T116" s="7"/>
      <c r="AD116" s="3">
        <f t="shared" si="13"/>
        <v>99.37</v>
      </c>
      <c r="AE116" s="3">
        <v>42.448999999999998</v>
      </c>
      <c r="AF116" s="3">
        <v>0.20900000000000002</v>
      </c>
      <c r="AG116" s="3">
        <v>0</v>
      </c>
      <c r="AH116" s="3">
        <v>0</v>
      </c>
      <c r="AI116" s="7">
        <v>56.177999999999997</v>
      </c>
      <c r="AJ116" s="3">
        <v>0.29700000000000004</v>
      </c>
      <c r="AK116" s="3">
        <v>0</v>
      </c>
      <c r="AL116" s="7">
        <v>1.4090000000000003</v>
      </c>
      <c r="AV116" s="3">
        <f t="shared" si="14"/>
        <v>100.542</v>
      </c>
      <c r="AW116" s="4">
        <v>100</v>
      </c>
    </row>
    <row r="117" spans="1:49">
      <c r="A117" s="17" t="s">
        <v>20</v>
      </c>
      <c r="B117" s="1" t="s">
        <v>19</v>
      </c>
      <c r="C117" s="17">
        <v>1E-4</v>
      </c>
      <c r="D117" s="17">
        <v>1300</v>
      </c>
      <c r="E117" s="17">
        <f t="shared" si="12"/>
        <v>1573.15</v>
      </c>
      <c r="F117" s="17" t="s">
        <v>3</v>
      </c>
      <c r="G117" s="17" t="s">
        <v>2</v>
      </c>
      <c r="H117" s="17" t="s">
        <v>11</v>
      </c>
      <c r="I117" s="17" t="s">
        <v>0</v>
      </c>
      <c r="J117" s="7">
        <v>50.204999999999998</v>
      </c>
      <c r="K117" s="7">
        <v>21.11</v>
      </c>
      <c r="L117" s="3">
        <v>0</v>
      </c>
      <c r="M117" s="3">
        <v>0</v>
      </c>
      <c r="N117" s="7">
        <v>15.73</v>
      </c>
      <c r="O117" s="7">
        <v>11.6775</v>
      </c>
      <c r="P117" s="7">
        <v>0</v>
      </c>
      <c r="Q117" s="3">
        <v>0</v>
      </c>
      <c r="R117" s="3">
        <v>0</v>
      </c>
      <c r="S117" s="5">
        <v>0.19750000000000001</v>
      </c>
      <c r="T117" s="7"/>
      <c r="AD117" s="3">
        <f t="shared" si="13"/>
        <v>98.92</v>
      </c>
      <c r="AE117" s="3">
        <v>42.863999999999997</v>
      </c>
      <c r="AF117" s="3">
        <v>2.7999999999999997E-2</v>
      </c>
      <c r="AG117" s="3">
        <v>0</v>
      </c>
      <c r="AH117" s="3">
        <v>0</v>
      </c>
      <c r="AI117" s="7">
        <v>56.297000000000004</v>
      </c>
      <c r="AJ117" s="3">
        <v>0.25800000000000001</v>
      </c>
      <c r="AK117" s="3">
        <v>0</v>
      </c>
      <c r="AL117" s="7">
        <v>1.264</v>
      </c>
      <c r="AV117" s="3">
        <f t="shared" si="14"/>
        <v>100.71099999999998</v>
      </c>
      <c r="AW117" s="4">
        <v>100</v>
      </c>
    </row>
    <row r="118" spans="1:49">
      <c r="A118" s="17" t="s">
        <v>13</v>
      </c>
      <c r="B118" s="1" t="s">
        <v>18</v>
      </c>
      <c r="C118" s="17">
        <v>1E-4</v>
      </c>
      <c r="D118" s="17">
        <v>1275</v>
      </c>
      <c r="E118" s="17">
        <f t="shared" si="12"/>
        <v>1548.15</v>
      </c>
      <c r="F118" s="17">
        <v>-9.0399999999999991</v>
      </c>
      <c r="G118" s="17" t="s">
        <v>2</v>
      </c>
      <c r="H118" s="17" t="s">
        <v>11</v>
      </c>
      <c r="I118" s="17" t="s">
        <v>0</v>
      </c>
      <c r="J118" s="7">
        <v>36.6</v>
      </c>
      <c r="K118" s="7">
        <v>10.6</v>
      </c>
      <c r="L118" s="3">
        <v>31.1</v>
      </c>
      <c r="M118" s="3">
        <v>0.19</v>
      </c>
      <c r="N118" s="7">
        <v>8.5500000000000007</v>
      </c>
      <c r="O118" s="7">
        <v>10.7</v>
      </c>
      <c r="P118" s="7">
        <v>0</v>
      </c>
      <c r="Q118" s="3">
        <v>0</v>
      </c>
      <c r="R118" s="3">
        <v>0</v>
      </c>
      <c r="S118" s="5">
        <v>0.32</v>
      </c>
      <c r="T118" s="7"/>
      <c r="W118" s="17">
        <v>0.9</v>
      </c>
      <c r="Y118" s="17">
        <v>0.46</v>
      </c>
      <c r="AD118" s="3">
        <f t="shared" si="13"/>
        <v>99.42</v>
      </c>
      <c r="AE118" s="3">
        <v>36.4</v>
      </c>
      <c r="AF118" s="3"/>
      <c r="AG118" s="3">
        <v>30.2</v>
      </c>
      <c r="AH118" s="3">
        <v>0.18</v>
      </c>
      <c r="AI118" s="7">
        <v>31.6</v>
      </c>
      <c r="AJ118" s="3">
        <v>0.56999999999999995</v>
      </c>
      <c r="AK118" s="3">
        <v>0</v>
      </c>
      <c r="AL118" s="7">
        <v>1.58</v>
      </c>
      <c r="AV118" s="3">
        <f t="shared" si="14"/>
        <v>100.52999999999999</v>
      </c>
      <c r="AW118" s="4">
        <f t="shared" ref="AW118:AW127" si="15">(1-(1/(AI118/AG118/(40.304/71.846)+1)))*100</f>
        <v>65.098902530696364</v>
      </c>
    </row>
    <row r="119" spans="1:49">
      <c r="A119" s="17" t="s">
        <v>13</v>
      </c>
      <c r="B119" s="1" t="s">
        <v>17</v>
      </c>
      <c r="C119" s="17">
        <v>1E-4</v>
      </c>
      <c r="D119" s="17">
        <v>1180</v>
      </c>
      <c r="E119" s="17">
        <f t="shared" si="12"/>
        <v>1453.15</v>
      </c>
      <c r="F119" s="17">
        <v>-10.1</v>
      </c>
      <c r="G119" s="17" t="s">
        <v>2</v>
      </c>
      <c r="H119" s="17" t="s">
        <v>11</v>
      </c>
      <c r="I119" s="17" t="s">
        <v>0</v>
      </c>
      <c r="J119" s="7">
        <v>39.4</v>
      </c>
      <c r="K119" s="7">
        <v>12.4</v>
      </c>
      <c r="L119" s="3">
        <v>23.6</v>
      </c>
      <c r="M119" s="3">
        <v>0.15</v>
      </c>
      <c r="N119" s="7">
        <v>6.1</v>
      </c>
      <c r="O119" s="7">
        <v>15</v>
      </c>
      <c r="P119" s="7">
        <v>0.62</v>
      </c>
      <c r="Q119" s="3">
        <v>0</v>
      </c>
      <c r="R119" s="3">
        <v>0</v>
      </c>
      <c r="S119" s="5">
        <v>0.26</v>
      </c>
      <c r="T119" s="7"/>
      <c r="W119" s="17">
        <v>1.37</v>
      </c>
      <c r="Y119" s="17">
        <v>0.67</v>
      </c>
      <c r="AD119" s="3">
        <f t="shared" si="13"/>
        <v>99.570000000000022</v>
      </c>
      <c r="AE119" s="3">
        <v>35.9</v>
      </c>
      <c r="AF119" s="3"/>
      <c r="AG119" s="3">
        <v>32.200000000000003</v>
      </c>
      <c r="AH119" s="3">
        <v>0.21</v>
      </c>
      <c r="AI119" s="7">
        <v>29.3</v>
      </c>
      <c r="AJ119" s="3">
        <v>0.87</v>
      </c>
      <c r="AK119" s="3">
        <v>0</v>
      </c>
      <c r="AL119" s="7">
        <v>2.1800000000000002</v>
      </c>
      <c r="AV119" s="3">
        <f t="shared" si="14"/>
        <v>100.66</v>
      </c>
      <c r="AW119" s="4">
        <f t="shared" si="15"/>
        <v>61.862008160977688</v>
      </c>
    </row>
    <row r="120" spans="1:49">
      <c r="A120" s="17" t="s">
        <v>13</v>
      </c>
      <c r="B120" s="1" t="s">
        <v>16</v>
      </c>
      <c r="C120" s="17">
        <v>1E-4</v>
      </c>
      <c r="D120" s="17">
        <v>1170</v>
      </c>
      <c r="E120" s="17">
        <f t="shared" si="12"/>
        <v>1443.15</v>
      </c>
      <c r="F120" s="17">
        <v>-10.29</v>
      </c>
      <c r="G120" s="17" t="s">
        <v>2</v>
      </c>
      <c r="H120" s="17" t="s">
        <v>11</v>
      </c>
      <c r="I120" s="17" t="s">
        <v>0</v>
      </c>
      <c r="J120" s="7">
        <v>40.1</v>
      </c>
      <c r="K120" s="7">
        <v>12.6</v>
      </c>
      <c r="L120" s="3">
        <v>22.5</v>
      </c>
      <c r="M120" s="3">
        <v>0.16</v>
      </c>
      <c r="N120" s="7">
        <v>6.01</v>
      </c>
      <c r="O120" s="7">
        <v>15.5</v>
      </c>
      <c r="P120" s="7">
        <v>0.57999999999999996</v>
      </c>
      <c r="Q120" s="3">
        <v>0</v>
      </c>
      <c r="R120" s="3">
        <v>0</v>
      </c>
      <c r="S120" s="5">
        <v>0.17</v>
      </c>
      <c r="T120" s="7"/>
      <c r="W120" s="17">
        <v>1.68</v>
      </c>
      <c r="Y120" s="17">
        <v>0.7</v>
      </c>
      <c r="AD120" s="3">
        <f t="shared" si="13"/>
        <v>100</v>
      </c>
      <c r="AE120" s="3">
        <v>36.200000000000003</v>
      </c>
      <c r="AF120" s="3"/>
      <c r="AG120" s="3">
        <v>32.299999999999997</v>
      </c>
      <c r="AH120" s="3">
        <v>0.23</v>
      </c>
      <c r="AI120" s="7">
        <v>28.8</v>
      </c>
      <c r="AJ120" s="3">
        <v>1.08</v>
      </c>
      <c r="AK120" s="3">
        <v>0</v>
      </c>
      <c r="AL120" s="7">
        <v>1.93</v>
      </c>
      <c r="AV120" s="3">
        <f t="shared" si="14"/>
        <v>100.54</v>
      </c>
      <c r="AW120" s="4">
        <f t="shared" si="15"/>
        <v>61.381626255123138</v>
      </c>
    </row>
    <row r="121" spans="1:49">
      <c r="A121" s="17" t="s">
        <v>13</v>
      </c>
      <c r="B121" s="1" t="s">
        <v>15</v>
      </c>
      <c r="C121" s="17">
        <v>1E-4</v>
      </c>
      <c r="D121" s="17">
        <v>1275</v>
      </c>
      <c r="E121" s="17">
        <f t="shared" si="12"/>
        <v>1548.15</v>
      </c>
      <c r="F121" s="17">
        <v>-9.0399999999999991</v>
      </c>
      <c r="G121" s="17" t="s">
        <v>2</v>
      </c>
      <c r="H121" s="17" t="s">
        <v>11</v>
      </c>
      <c r="I121" s="17" t="s">
        <v>0</v>
      </c>
      <c r="J121" s="7">
        <v>37.299999999999997</v>
      </c>
      <c r="K121" s="7">
        <v>11</v>
      </c>
      <c r="L121" s="3">
        <v>30.7</v>
      </c>
      <c r="M121" s="3">
        <v>0.21</v>
      </c>
      <c r="N121" s="7">
        <v>8.59</v>
      </c>
      <c r="O121" s="7">
        <v>10.5</v>
      </c>
      <c r="P121" s="7">
        <v>0.05</v>
      </c>
      <c r="Q121" s="3">
        <v>0</v>
      </c>
      <c r="R121" s="3">
        <v>0</v>
      </c>
      <c r="S121" s="5">
        <v>0.28000000000000003</v>
      </c>
      <c r="T121" s="7"/>
      <c r="W121" s="17">
        <v>0.55000000000000004</v>
      </c>
      <c r="X121" s="17">
        <v>0.14000000000000001</v>
      </c>
      <c r="Y121" s="17">
        <v>0.51</v>
      </c>
      <c r="AD121" s="3">
        <f t="shared" si="13"/>
        <v>99.83</v>
      </c>
      <c r="AE121" s="3">
        <v>35.6</v>
      </c>
      <c r="AF121" s="3"/>
      <c r="AG121" s="3">
        <v>30.7</v>
      </c>
      <c r="AH121" s="3">
        <v>0.19</v>
      </c>
      <c r="AI121" s="7">
        <v>32.1</v>
      </c>
      <c r="AJ121" s="3">
        <v>0.55000000000000004</v>
      </c>
      <c r="AK121" s="3">
        <v>0</v>
      </c>
      <c r="AL121" s="7">
        <v>1.51</v>
      </c>
      <c r="AV121" s="3">
        <f t="shared" si="14"/>
        <v>100.65</v>
      </c>
      <c r="AW121" s="4">
        <f t="shared" si="15"/>
        <v>65.082500811183138</v>
      </c>
    </row>
    <row r="122" spans="1:49">
      <c r="A122" s="17" t="s">
        <v>13</v>
      </c>
      <c r="B122" s="1" t="s">
        <v>14</v>
      </c>
      <c r="C122" s="17">
        <v>1E-4</v>
      </c>
      <c r="D122" s="17">
        <v>1180</v>
      </c>
      <c r="E122" s="17">
        <f t="shared" si="12"/>
        <v>1453.15</v>
      </c>
      <c r="F122" s="17">
        <v>-10.1</v>
      </c>
      <c r="G122" s="17" t="s">
        <v>2</v>
      </c>
      <c r="H122" s="17" t="s">
        <v>11</v>
      </c>
      <c r="I122" s="17" t="s">
        <v>0</v>
      </c>
      <c r="J122" s="7">
        <v>39.299999999999997</v>
      </c>
      <c r="K122" s="7">
        <v>12.4</v>
      </c>
      <c r="L122" s="3">
        <v>22.4</v>
      </c>
      <c r="M122" s="3">
        <v>0.12</v>
      </c>
      <c r="N122" s="7">
        <v>6.69</v>
      </c>
      <c r="O122" s="7">
        <v>14.9</v>
      </c>
      <c r="P122" s="7">
        <v>0.66</v>
      </c>
      <c r="Q122" s="3">
        <v>0</v>
      </c>
      <c r="R122" s="3">
        <v>0</v>
      </c>
      <c r="S122" s="5">
        <v>0.22</v>
      </c>
      <c r="T122" s="7"/>
      <c r="W122" s="17">
        <v>1.41</v>
      </c>
      <c r="Y122" s="17">
        <v>0.84</v>
      </c>
      <c r="AD122" s="3">
        <f t="shared" si="13"/>
        <v>98.94</v>
      </c>
      <c r="AE122" s="3">
        <v>35.4</v>
      </c>
      <c r="AF122" s="3"/>
      <c r="AG122" s="3">
        <v>31.6</v>
      </c>
      <c r="AH122" s="3">
        <v>0.28000000000000003</v>
      </c>
      <c r="AI122" s="7">
        <v>29.1</v>
      </c>
      <c r="AJ122" s="3">
        <v>0.88</v>
      </c>
      <c r="AK122" s="3">
        <v>0</v>
      </c>
      <c r="AL122" s="7">
        <v>1.94</v>
      </c>
      <c r="AV122" s="3">
        <f t="shared" si="14"/>
        <v>99.199999999999989</v>
      </c>
      <c r="AW122" s="4">
        <f t="shared" si="15"/>
        <v>62.143776240404833</v>
      </c>
    </row>
    <row r="123" spans="1:49">
      <c r="A123" s="17" t="s">
        <v>13</v>
      </c>
      <c r="B123" s="1" t="s">
        <v>12</v>
      </c>
      <c r="C123" s="17">
        <v>1E-4</v>
      </c>
      <c r="D123" s="17">
        <v>1170</v>
      </c>
      <c r="E123" s="17">
        <f t="shared" si="12"/>
        <v>1443.15</v>
      </c>
      <c r="F123" s="17">
        <v>-10.29</v>
      </c>
      <c r="G123" s="17" t="s">
        <v>2</v>
      </c>
      <c r="H123" s="17" t="s">
        <v>11</v>
      </c>
      <c r="I123" s="17" t="s">
        <v>0</v>
      </c>
      <c r="J123" s="7">
        <v>40.6</v>
      </c>
      <c r="K123" s="7">
        <v>12.6</v>
      </c>
      <c r="L123" s="3">
        <v>24.2</v>
      </c>
      <c r="M123" s="3">
        <v>0.21</v>
      </c>
      <c r="N123" s="7">
        <v>5.9</v>
      </c>
      <c r="O123" s="7">
        <v>13.6</v>
      </c>
      <c r="P123" s="7">
        <v>0.74</v>
      </c>
      <c r="Q123" s="3">
        <v>0</v>
      </c>
      <c r="R123" s="3">
        <v>0</v>
      </c>
      <c r="S123" s="5">
        <v>0.23</v>
      </c>
      <c r="T123" s="7"/>
      <c r="W123" s="17">
        <v>1.35</v>
      </c>
      <c r="Y123" s="17">
        <v>0.62</v>
      </c>
      <c r="AD123" s="3">
        <f t="shared" si="13"/>
        <v>100.05</v>
      </c>
      <c r="AE123" s="3">
        <v>35.200000000000003</v>
      </c>
      <c r="AF123" s="3"/>
      <c r="AG123" s="3">
        <v>33.700000000000003</v>
      </c>
      <c r="AH123" s="3">
        <v>0.28000000000000003</v>
      </c>
      <c r="AI123" s="7">
        <v>28.3</v>
      </c>
      <c r="AJ123" s="3">
        <v>0.88</v>
      </c>
      <c r="AK123" s="3">
        <v>0</v>
      </c>
      <c r="AL123" s="7">
        <v>2.13</v>
      </c>
      <c r="AV123" s="3">
        <f t="shared" si="14"/>
        <v>100.49</v>
      </c>
      <c r="AW123" s="4">
        <f t="shared" si="15"/>
        <v>59.951344050718049</v>
      </c>
    </row>
    <row r="124" spans="1:49">
      <c r="A124" s="17" t="s">
        <v>10</v>
      </c>
      <c r="B124" s="1">
        <v>25</v>
      </c>
      <c r="C124" s="17">
        <v>1E-4</v>
      </c>
      <c r="D124" s="1">
        <v>1399</v>
      </c>
      <c r="E124" s="17">
        <f t="shared" si="12"/>
        <v>1672.15</v>
      </c>
      <c r="F124" s="1" t="s">
        <v>8</v>
      </c>
      <c r="G124" s="6">
        <v>0.36599999999999999</v>
      </c>
      <c r="H124" s="1" t="s">
        <v>7</v>
      </c>
      <c r="I124" s="1" t="s">
        <v>0</v>
      </c>
      <c r="J124" s="1">
        <v>48.26</v>
      </c>
      <c r="K124" s="1">
        <v>10.51</v>
      </c>
      <c r="L124" s="1">
        <v>11.55</v>
      </c>
      <c r="M124" s="2">
        <v>0.2</v>
      </c>
      <c r="N124" s="1">
        <v>18.09</v>
      </c>
      <c r="O124" s="1">
        <v>8.32</v>
      </c>
      <c r="P124" s="1">
        <v>1.55</v>
      </c>
      <c r="Q124" s="3">
        <v>0.1</v>
      </c>
      <c r="S124" s="2">
        <v>8.1000000000000003E-2</v>
      </c>
      <c r="W124" s="17">
        <v>0.12</v>
      </c>
      <c r="X124" s="1">
        <v>1.7999999999999999E-2</v>
      </c>
      <c r="Y124" s="1">
        <v>1.44</v>
      </c>
      <c r="AB124" s="2"/>
      <c r="AD124" s="3">
        <f t="shared" si="13"/>
        <v>100.239</v>
      </c>
      <c r="AE124" s="1">
        <v>41.07</v>
      </c>
      <c r="AF124" s="1">
        <v>0.04</v>
      </c>
      <c r="AG124" s="1">
        <v>9.3800000000000008</v>
      </c>
      <c r="AH124" s="2">
        <v>0.14000000000000001</v>
      </c>
      <c r="AI124" s="1">
        <v>48.84</v>
      </c>
      <c r="AJ124" s="1">
        <v>0.27</v>
      </c>
      <c r="AL124" s="5">
        <v>0.40799999999999997</v>
      </c>
      <c r="AM124" s="1">
        <v>0.02</v>
      </c>
      <c r="AN124" s="1">
        <v>1.7999999999999999E-2</v>
      </c>
      <c r="AS124" s="2"/>
      <c r="AV124" s="3">
        <f t="shared" si="14"/>
        <v>100.18599999999999</v>
      </c>
      <c r="AW124" s="4">
        <f t="shared" si="15"/>
        <v>90.273976541393964</v>
      </c>
    </row>
    <row r="125" spans="1:49">
      <c r="A125" s="17" t="s">
        <v>10</v>
      </c>
      <c r="B125" s="1" t="s">
        <v>9</v>
      </c>
      <c r="C125" s="17">
        <v>1E-4</v>
      </c>
      <c r="D125" s="1">
        <v>1402</v>
      </c>
      <c r="E125" s="17">
        <f t="shared" si="12"/>
        <v>1675.15</v>
      </c>
      <c r="F125" s="1" t="s">
        <v>8</v>
      </c>
      <c r="G125" s="6">
        <v>3.1000000000000028E-2</v>
      </c>
      <c r="H125" s="1" t="s">
        <v>7</v>
      </c>
      <c r="I125" s="1" t="s">
        <v>0</v>
      </c>
      <c r="J125" s="1">
        <v>48.82</v>
      </c>
      <c r="K125" s="1">
        <v>10.69</v>
      </c>
      <c r="L125" s="1">
        <v>11.51</v>
      </c>
      <c r="M125" s="2">
        <v>0.2</v>
      </c>
      <c r="N125" s="1">
        <v>17.059999999999999</v>
      </c>
      <c r="O125" s="1">
        <v>8.4600000000000009</v>
      </c>
      <c r="P125" s="1">
        <v>2.09</v>
      </c>
      <c r="Q125" s="3">
        <v>0.11</v>
      </c>
      <c r="S125" s="2">
        <v>0.41799999999999998</v>
      </c>
      <c r="W125" s="17">
        <v>0.12</v>
      </c>
      <c r="X125" s="1">
        <v>0</v>
      </c>
      <c r="Y125" s="1">
        <v>1.44</v>
      </c>
      <c r="AB125" s="2"/>
      <c r="AD125" s="3">
        <f t="shared" si="13"/>
        <v>100.91800000000002</v>
      </c>
      <c r="AE125" s="1">
        <v>41.16</v>
      </c>
      <c r="AF125" s="1">
        <v>0.03</v>
      </c>
      <c r="AG125" s="1">
        <v>9.68</v>
      </c>
      <c r="AH125" s="2">
        <v>0.14699999999999999</v>
      </c>
      <c r="AI125" s="1">
        <v>47.13</v>
      </c>
      <c r="AJ125" s="1">
        <v>0.26</v>
      </c>
      <c r="AL125" s="5">
        <v>2.0630000000000002</v>
      </c>
      <c r="AM125" s="1">
        <v>2.1999999999999999E-2</v>
      </c>
      <c r="AN125" s="1">
        <v>1.7999999999999999E-2</v>
      </c>
      <c r="AS125" s="2"/>
      <c r="AV125" s="3">
        <f t="shared" si="14"/>
        <v>100.51</v>
      </c>
      <c r="AW125" s="4">
        <f t="shared" si="15"/>
        <v>89.668500031261217</v>
      </c>
    </row>
    <row r="126" spans="1:49">
      <c r="A126" s="17" t="s">
        <v>5</v>
      </c>
      <c r="B126" s="17" t="s">
        <v>6</v>
      </c>
      <c r="C126" s="17">
        <v>1E-4</v>
      </c>
      <c r="D126" s="17">
        <v>1267</v>
      </c>
      <c r="E126" s="17">
        <f t="shared" si="12"/>
        <v>1540.15</v>
      </c>
      <c r="F126" s="17" t="s">
        <v>3</v>
      </c>
      <c r="G126" s="17" t="s">
        <v>2</v>
      </c>
      <c r="H126" s="17" t="s">
        <v>1</v>
      </c>
      <c r="I126" s="1" t="s">
        <v>0</v>
      </c>
      <c r="J126" s="17">
        <v>50</v>
      </c>
      <c r="K126" s="17">
        <v>16.5</v>
      </c>
      <c r="L126" s="17">
        <v>6.6</v>
      </c>
      <c r="M126" s="17">
        <v>0.13</v>
      </c>
      <c r="N126" s="17">
        <v>11.6</v>
      </c>
      <c r="O126" s="17">
        <v>12</v>
      </c>
      <c r="P126" s="17">
        <v>0.89</v>
      </c>
      <c r="Q126" s="17">
        <v>0.12</v>
      </c>
      <c r="S126" s="2">
        <v>2.7400000000000001E-2</v>
      </c>
      <c r="Y126" s="17">
        <v>0.68</v>
      </c>
      <c r="AD126" s="3">
        <f t="shared" si="13"/>
        <v>98.547399999999996</v>
      </c>
      <c r="AE126" s="17">
        <v>40.5</v>
      </c>
      <c r="AG126" s="17">
        <v>8.66</v>
      </c>
      <c r="AI126" s="17">
        <v>50.8</v>
      </c>
      <c r="AL126" s="2">
        <v>0.2767</v>
      </c>
      <c r="AV126" s="3">
        <f t="shared" si="14"/>
        <v>100.2367</v>
      </c>
      <c r="AW126" s="4">
        <f t="shared" si="15"/>
        <v>91.271586074879323</v>
      </c>
    </row>
    <row r="127" spans="1:49">
      <c r="A127" s="17" t="s">
        <v>5</v>
      </c>
      <c r="B127" s="17" t="s">
        <v>4</v>
      </c>
      <c r="C127" s="17">
        <v>1E-4</v>
      </c>
      <c r="D127" s="17">
        <v>1267</v>
      </c>
      <c r="E127" s="17">
        <f t="shared" si="12"/>
        <v>1540.15</v>
      </c>
      <c r="F127" s="17" t="s">
        <v>3</v>
      </c>
      <c r="G127" s="17" t="s">
        <v>2</v>
      </c>
      <c r="H127" s="17" t="s">
        <v>1</v>
      </c>
      <c r="I127" s="1" t="s">
        <v>0</v>
      </c>
      <c r="J127" s="17">
        <v>50</v>
      </c>
      <c r="K127" s="17">
        <v>16.100000000000001</v>
      </c>
      <c r="L127" s="17">
        <v>7.44</v>
      </c>
      <c r="M127" s="17">
        <v>0.11</v>
      </c>
      <c r="N127" s="17">
        <v>11.9</v>
      </c>
      <c r="O127" s="17">
        <v>11.9</v>
      </c>
      <c r="P127" s="17">
        <v>0.56000000000000005</v>
      </c>
      <c r="Q127" s="17">
        <v>0.05</v>
      </c>
      <c r="S127" s="2">
        <v>3.0300000000000001E-2</v>
      </c>
      <c r="Y127" s="17">
        <v>0.64</v>
      </c>
      <c r="AD127" s="3">
        <f t="shared" si="13"/>
        <v>98.7303</v>
      </c>
      <c r="AE127" s="17">
        <v>41.2</v>
      </c>
      <c r="AG127" s="17">
        <v>9.64</v>
      </c>
      <c r="AI127" s="17">
        <v>49.5</v>
      </c>
      <c r="AL127" s="2">
        <v>0.308</v>
      </c>
      <c r="AV127" s="3">
        <f t="shared" si="14"/>
        <v>100.64800000000001</v>
      </c>
      <c r="AW127" s="4">
        <f t="shared" si="15"/>
        <v>90.151085821640891</v>
      </c>
    </row>
    <row r="128" spans="1:49">
      <c r="R128" s="17"/>
      <c r="S128" s="17"/>
      <c r="T128" s="17"/>
      <c r="AK128" s="17"/>
      <c r="AL128" s="17"/>
    </row>
    <row r="129" spans="18:38">
      <c r="R129" s="17"/>
      <c r="S129" s="17"/>
      <c r="T129" s="17"/>
      <c r="AK129" s="17"/>
      <c r="AL129" s="17"/>
    </row>
    <row r="130" spans="18:38">
      <c r="R130" s="17"/>
      <c r="S130" s="17"/>
      <c r="T130" s="17"/>
      <c r="AK130" s="17"/>
      <c r="AL130" s="17"/>
    </row>
    <row r="131" spans="18:38">
      <c r="R131" s="17"/>
      <c r="S131" s="17"/>
      <c r="T131" s="17"/>
      <c r="AK131" s="17"/>
      <c r="AL131" s="17"/>
    </row>
    <row r="132" spans="18:38">
      <c r="R132" s="17"/>
      <c r="S132" s="17"/>
      <c r="T132" s="17"/>
      <c r="AK132" s="17"/>
      <c r="AL132" s="17"/>
    </row>
    <row r="133" spans="18:38">
      <c r="R133" s="17"/>
      <c r="S133" s="17"/>
      <c r="T133" s="17"/>
      <c r="AK133" s="17"/>
      <c r="AL133" s="17"/>
    </row>
    <row r="134" spans="18:38">
      <c r="R134" s="17"/>
      <c r="S134" s="17"/>
      <c r="T134" s="17"/>
      <c r="AK134" s="17"/>
      <c r="AL134" s="17"/>
    </row>
    <row r="135" spans="18:38">
      <c r="R135" s="17"/>
      <c r="S135" s="17"/>
      <c r="T135" s="17"/>
      <c r="AK135" s="17"/>
      <c r="AL135" s="17"/>
    </row>
    <row r="136" spans="18:38">
      <c r="R136" s="17"/>
      <c r="S136" s="17"/>
      <c r="T136" s="17"/>
      <c r="AK136" s="17"/>
      <c r="AL136" s="17"/>
    </row>
    <row r="137" spans="18:38">
      <c r="R137" s="17"/>
      <c r="S137" s="17"/>
      <c r="T137" s="17"/>
      <c r="AK137" s="17"/>
      <c r="AL137" s="17"/>
    </row>
    <row r="138" spans="18:38">
      <c r="R138" s="17"/>
      <c r="S138" s="17"/>
      <c r="T138" s="17"/>
      <c r="AK138" s="17"/>
      <c r="AL138" s="17"/>
    </row>
    <row r="139" spans="18:38">
      <c r="R139" s="17"/>
      <c r="S139" s="17"/>
      <c r="T139" s="17"/>
      <c r="AK139" s="17"/>
      <c r="AL139" s="17"/>
    </row>
    <row r="140" spans="18:38">
      <c r="R140" s="17"/>
      <c r="S140" s="17"/>
      <c r="T140" s="17"/>
      <c r="AK140" s="17"/>
      <c r="AL140" s="17"/>
    </row>
    <row r="141" spans="18:38">
      <c r="R141" s="17"/>
      <c r="S141" s="17"/>
      <c r="T141" s="17"/>
      <c r="AK141" s="17"/>
      <c r="AL141" s="17"/>
    </row>
    <row r="142" spans="18:38">
      <c r="R142" s="17"/>
      <c r="S142" s="17"/>
      <c r="T142" s="17"/>
      <c r="AK142" s="17"/>
      <c r="AL142" s="17"/>
    </row>
    <row r="143" spans="18:38">
      <c r="R143" s="17"/>
      <c r="S143" s="17"/>
      <c r="T143" s="17"/>
      <c r="AK143" s="17"/>
      <c r="AL143" s="17"/>
    </row>
    <row r="144" spans="18:38">
      <c r="R144" s="17"/>
      <c r="S144" s="17"/>
      <c r="T144" s="17"/>
      <c r="AK144" s="17"/>
      <c r="AL144" s="17"/>
    </row>
    <row r="145" spans="18:38">
      <c r="R145" s="17"/>
      <c r="S145" s="17"/>
      <c r="T145" s="17"/>
      <c r="AK145" s="17"/>
      <c r="AL145" s="17"/>
    </row>
    <row r="146" spans="18:38">
      <c r="R146" s="17"/>
      <c r="S146" s="17"/>
      <c r="T146" s="17"/>
      <c r="AK146" s="17"/>
      <c r="AL146" s="17"/>
    </row>
    <row r="147" spans="18:38">
      <c r="R147" s="17"/>
      <c r="S147" s="17"/>
      <c r="T147" s="17"/>
      <c r="AK147" s="17"/>
      <c r="AL147" s="17"/>
    </row>
    <row r="148" spans="18:38">
      <c r="R148" s="17"/>
      <c r="S148" s="17"/>
      <c r="T148" s="17"/>
      <c r="AK148" s="17"/>
      <c r="AL148" s="17"/>
    </row>
    <row r="159" spans="18:38">
      <c r="R159" s="17"/>
      <c r="S159" s="17"/>
      <c r="T159" s="17"/>
      <c r="AK159" s="17"/>
      <c r="AL159" s="17"/>
    </row>
    <row r="160" spans="18:38">
      <c r="R160" s="17"/>
      <c r="S160" s="17"/>
      <c r="T160" s="17"/>
      <c r="AK160" s="17"/>
      <c r="AL160" s="17"/>
    </row>
    <row r="161" spans="18:38">
      <c r="R161" s="17"/>
      <c r="S161" s="17"/>
      <c r="T161" s="17"/>
      <c r="AK161" s="17"/>
      <c r="AL161" s="17"/>
    </row>
    <row r="162" spans="18:38">
      <c r="R162" s="17"/>
      <c r="S162" s="17"/>
      <c r="T162" s="17"/>
      <c r="AK162" s="17"/>
      <c r="AL162" s="17"/>
    </row>
    <row r="163" spans="18:38">
      <c r="R163" s="17"/>
      <c r="S163" s="17"/>
      <c r="T163" s="17"/>
      <c r="AK163" s="17"/>
      <c r="AL163" s="17"/>
    </row>
    <row r="164" spans="18:38">
      <c r="R164" s="17"/>
      <c r="S164" s="17"/>
      <c r="T164" s="17"/>
      <c r="AK164" s="17"/>
      <c r="AL164" s="17"/>
    </row>
    <row r="165" spans="18:38">
      <c r="R165" s="17"/>
      <c r="S165" s="17"/>
      <c r="T165" s="17"/>
      <c r="AK165" s="17"/>
      <c r="AL165" s="17"/>
    </row>
    <row r="166" spans="18:38">
      <c r="R166" s="17"/>
      <c r="S166" s="17"/>
      <c r="T166" s="17"/>
      <c r="AK166" s="17"/>
      <c r="AL166" s="17"/>
    </row>
    <row r="167" spans="18:38">
      <c r="R167" s="17"/>
      <c r="S167" s="17"/>
      <c r="T167" s="17"/>
      <c r="AK167" s="17"/>
      <c r="AL167" s="17"/>
    </row>
    <row r="168" spans="18:38">
      <c r="R168" s="17"/>
      <c r="S168" s="17"/>
      <c r="T168" s="17"/>
      <c r="AK168" s="17"/>
      <c r="AL168" s="17"/>
    </row>
    <row r="169" spans="18:38">
      <c r="R169" s="17"/>
      <c r="S169" s="17"/>
      <c r="T169" s="17"/>
      <c r="AK169" s="17"/>
      <c r="AL169" s="17"/>
    </row>
    <row r="170" spans="18:38">
      <c r="R170" s="17"/>
      <c r="S170" s="17"/>
      <c r="T170" s="17"/>
      <c r="AK170" s="17"/>
      <c r="AL170" s="17"/>
    </row>
    <row r="171" spans="18:38">
      <c r="R171" s="17"/>
      <c r="S171" s="17"/>
      <c r="T171" s="17"/>
      <c r="AK171" s="17"/>
      <c r="AL171" s="17"/>
    </row>
    <row r="172" spans="18:38">
      <c r="R172" s="17"/>
      <c r="S172" s="17"/>
      <c r="T172" s="17"/>
      <c r="AK172" s="17"/>
      <c r="AL172" s="17"/>
    </row>
    <row r="173" spans="18:38">
      <c r="R173" s="17"/>
      <c r="S173" s="17"/>
      <c r="T173" s="17"/>
      <c r="AK173" s="17"/>
      <c r="AL173" s="17"/>
    </row>
    <row r="174" spans="18:38">
      <c r="R174" s="17"/>
      <c r="S174" s="17"/>
      <c r="T174" s="17"/>
      <c r="AK174" s="17"/>
      <c r="AL174" s="17"/>
    </row>
    <row r="175" spans="18:38">
      <c r="R175" s="17"/>
      <c r="S175" s="17"/>
      <c r="T175" s="17"/>
      <c r="AK175" s="17"/>
      <c r="AL175" s="17"/>
    </row>
    <row r="176" spans="18:38">
      <c r="R176" s="17"/>
      <c r="S176" s="17"/>
      <c r="T176" s="17"/>
      <c r="AK176" s="17"/>
      <c r="AL176" s="17"/>
    </row>
    <row r="177" spans="18:38">
      <c r="R177" s="17"/>
      <c r="S177" s="17"/>
      <c r="T177" s="17"/>
      <c r="AK177" s="17"/>
      <c r="AL177" s="17"/>
    </row>
    <row r="178" spans="18:38">
      <c r="R178" s="17"/>
      <c r="S178" s="17"/>
      <c r="T178" s="17"/>
      <c r="AK178" s="17"/>
      <c r="AL178" s="17"/>
    </row>
    <row r="179" spans="18:38">
      <c r="R179" s="17"/>
      <c r="S179" s="17"/>
      <c r="T179" s="17"/>
      <c r="AK179" s="17"/>
      <c r="AL179" s="17"/>
    </row>
    <row r="180" spans="18:38">
      <c r="R180" s="17"/>
      <c r="S180" s="17"/>
      <c r="T180" s="17"/>
      <c r="AK180" s="17"/>
      <c r="AL180" s="17"/>
    </row>
    <row r="181" spans="18:38">
      <c r="R181" s="17"/>
      <c r="S181" s="17"/>
      <c r="T181" s="17"/>
      <c r="AK181" s="17"/>
      <c r="AL181" s="17"/>
    </row>
    <row r="182" spans="18:38">
      <c r="R182" s="17"/>
      <c r="S182" s="17"/>
      <c r="T182" s="17"/>
      <c r="AK182" s="17"/>
      <c r="AL182" s="17"/>
    </row>
    <row r="183" spans="18:38">
      <c r="R183" s="17"/>
      <c r="S183" s="17"/>
      <c r="T183" s="17"/>
      <c r="AK183" s="17"/>
      <c r="AL183" s="17"/>
    </row>
    <row r="184" spans="18:38">
      <c r="R184" s="17"/>
      <c r="S184" s="17"/>
      <c r="T184" s="17"/>
      <c r="AK184" s="17"/>
      <c r="AL184" s="17"/>
    </row>
    <row r="185" spans="18:38">
      <c r="R185" s="17"/>
      <c r="S185" s="17"/>
      <c r="T185" s="17"/>
      <c r="AK185" s="17"/>
      <c r="AL185" s="17"/>
    </row>
    <row r="186" spans="18:38">
      <c r="R186" s="17"/>
      <c r="S186" s="17"/>
      <c r="T186" s="17"/>
      <c r="AK186" s="17"/>
      <c r="AL186" s="17"/>
    </row>
    <row r="187" spans="18:38">
      <c r="R187" s="17"/>
      <c r="S187" s="17"/>
      <c r="T187" s="17"/>
      <c r="AK187" s="17"/>
      <c r="AL187" s="17"/>
    </row>
    <row r="188" spans="18:38">
      <c r="R188" s="17"/>
      <c r="S188" s="17"/>
      <c r="T188" s="17"/>
      <c r="AK188" s="17"/>
      <c r="AL188" s="17"/>
    </row>
    <row r="189" spans="18:38">
      <c r="R189" s="17"/>
      <c r="S189" s="17"/>
      <c r="T189" s="17"/>
      <c r="AK189" s="17"/>
      <c r="AL189" s="17"/>
    </row>
    <row r="190" spans="18:38">
      <c r="R190" s="17"/>
      <c r="S190" s="17"/>
      <c r="T190" s="17"/>
      <c r="AK190" s="17"/>
      <c r="AL190" s="17"/>
    </row>
    <row r="191" spans="18:38">
      <c r="R191" s="17"/>
      <c r="S191" s="17"/>
      <c r="T191" s="17"/>
      <c r="AK191" s="17"/>
      <c r="AL191" s="17"/>
    </row>
    <row r="192" spans="18:38">
      <c r="R192" s="17"/>
      <c r="S192" s="17"/>
      <c r="T192" s="17"/>
      <c r="AK192" s="17"/>
      <c r="AL192" s="17"/>
    </row>
    <row r="193" spans="18:38">
      <c r="R193" s="17"/>
      <c r="S193" s="17"/>
      <c r="T193" s="17"/>
      <c r="AK193" s="17"/>
      <c r="AL193" s="17"/>
    </row>
    <row r="194" spans="18:38">
      <c r="R194" s="17"/>
      <c r="S194" s="17"/>
      <c r="T194" s="17"/>
      <c r="AK194" s="17"/>
      <c r="AL194" s="17"/>
    </row>
    <row r="195" spans="18:38">
      <c r="R195" s="17"/>
      <c r="S195" s="17"/>
      <c r="T195" s="17"/>
      <c r="AK195" s="17"/>
      <c r="AL195" s="17"/>
    </row>
    <row r="196" spans="18:38">
      <c r="R196" s="17"/>
      <c r="S196" s="17"/>
      <c r="T196" s="17"/>
      <c r="AK196" s="17"/>
      <c r="AL196" s="17"/>
    </row>
    <row r="197" spans="18:38">
      <c r="R197" s="17"/>
      <c r="S197" s="17"/>
      <c r="T197" s="17"/>
      <c r="AK197" s="17"/>
      <c r="AL197" s="17"/>
    </row>
    <row r="198" spans="18:38">
      <c r="R198" s="17"/>
      <c r="S198" s="17"/>
      <c r="T198" s="17"/>
      <c r="AK198" s="17"/>
      <c r="AL198" s="17"/>
    </row>
    <row r="199" spans="18:38">
      <c r="R199" s="17"/>
      <c r="S199" s="17"/>
      <c r="T199" s="17"/>
      <c r="AK199" s="17"/>
      <c r="AL199" s="17"/>
    </row>
    <row r="200" spans="18:38">
      <c r="R200" s="17"/>
      <c r="S200" s="17"/>
      <c r="T200" s="17"/>
      <c r="AK200" s="17"/>
      <c r="AL200" s="17"/>
    </row>
    <row r="201" spans="18:38">
      <c r="R201" s="17"/>
      <c r="S201" s="17"/>
      <c r="T201" s="17"/>
      <c r="AK201" s="17"/>
      <c r="AL201" s="17"/>
    </row>
    <row r="202" spans="18:38">
      <c r="R202" s="17"/>
      <c r="S202" s="17"/>
      <c r="T202" s="17"/>
      <c r="AK202" s="17"/>
      <c r="AL202" s="17"/>
    </row>
    <row r="203" spans="18:38">
      <c r="R203" s="17"/>
      <c r="S203" s="17"/>
      <c r="T203" s="17"/>
      <c r="AK203" s="17"/>
      <c r="AL203" s="17"/>
    </row>
    <row r="204" spans="18:38">
      <c r="R204" s="17"/>
      <c r="S204" s="17"/>
      <c r="T204" s="17"/>
      <c r="AK204" s="17"/>
      <c r="AL204" s="17"/>
    </row>
    <row r="205" spans="18:38">
      <c r="R205" s="17"/>
      <c r="S205" s="17"/>
      <c r="T205" s="17"/>
      <c r="AK205" s="17"/>
      <c r="AL205" s="17"/>
    </row>
    <row r="206" spans="18:38">
      <c r="R206" s="17"/>
      <c r="S206" s="17"/>
      <c r="T206" s="17"/>
      <c r="AK206" s="17"/>
      <c r="AL206" s="17"/>
    </row>
    <row r="207" spans="18:38">
      <c r="R207" s="17"/>
      <c r="S207" s="17"/>
      <c r="T207" s="17"/>
      <c r="AK207" s="17"/>
      <c r="AL207" s="17"/>
    </row>
    <row r="208" spans="18:38">
      <c r="R208" s="17"/>
      <c r="S208" s="17"/>
      <c r="T208" s="17"/>
      <c r="AK208" s="17"/>
      <c r="AL208" s="17"/>
    </row>
    <row r="209" spans="18:38">
      <c r="R209" s="17"/>
      <c r="S209" s="17"/>
      <c r="T209" s="17"/>
      <c r="AK209" s="17"/>
      <c r="AL209" s="17"/>
    </row>
    <row r="210" spans="18:38">
      <c r="R210" s="17"/>
      <c r="S210" s="17"/>
      <c r="T210" s="17"/>
      <c r="AK210" s="17"/>
      <c r="AL210" s="17"/>
    </row>
    <row r="211" spans="18:38">
      <c r="R211" s="17"/>
      <c r="S211" s="17"/>
      <c r="T211" s="17"/>
      <c r="AK211" s="17"/>
      <c r="AL211" s="17"/>
    </row>
    <row r="212" spans="18:38">
      <c r="R212" s="17"/>
      <c r="S212" s="17"/>
      <c r="T212" s="17"/>
      <c r="AK212" s="17"/>
      <c r="AL212" s="17"/>
    </row>
    <row r="213" spans="18:38">
      <c r="R213" s="17"/>
      <c r="S213" s="17"/>
      <c r="T213" s="17"/>
      <c r="AK213" s="17"/>
      <c r="AL213" s="17"/>
    </row>
    <row r="214" spans="18:38">
      <c r="R214" s="17"/>
      <c r="S214" s="17"/>
      <c r="T214" s="17"/>
      <c r="AK214" s="17"/>
      <c r="AL214" s="17"/>
    </row>
    <row r="215" spans="18:38">
      <c r="R215" s="17"/>
      <c r="S215" s="17"/>
      <c r="T215" s="17"/>
      <c r="AK215" s="17"/>
      <c r="AL215" s="17"/>
    </row>
    <row r="216" spans="18:38">
      <c r="R216" s="17"/>
      <c r="S216" s="17"/>
      <c r="T216" s="17"/>
      <c r="AK216" s="17"/>
      <c r="AL216" s="17"/>
    </row>
    <row r="217" spans="18:38">
      <c r="R217" s="17"/>
      <c r="S217" s="17"/>
      <c r="T217" s="17"/>
      <c r="AK217" s="17"/>
      <c r="AL217" s="17"/>
    </row>
    <row r="218" spans="18:38">
      <c r="R218" s="17"/>
      <c r="S218" s="17"/>
      <c r="T218" s="17"/>
      <c r="AK218" s="17"/>
      <c r="AL218" s="17"/>
    </row>
    <row r="219" spans="18:38">
      <c r="R219" s="17"/>
      <c r="S219" s="17"/>
      <c r="T219" s="17"/>
      <c r="AK219" s="17"/>
      <c r="AL219" s="17"/>
    </row>
    <row r="220" spans="18:38">
      <c r="R220" s="17"/>
      <c r="S220" s="17"/>
      <c r="T220" s="17"/>
      <c r="AK220" s="17"/>
      <c r="AL220" s="17"/>
    </row>
    <row r="221" spans="18:38">
      <c r="R221" s="17"/>
      <c r="S221" s="17"/>
      <c r="T221" s="17"/>
      <c r="AK221" s="17"/>
      <c r="AL221" s="17"/>
    </row>
    <row r="222" spans="18:38">
      <c r="R222" s="17"/>
      <c r="S222" s="17"/>
      <c r="T222" s="17"/>
      <c r="AK222" s="17"/>
      <c r="AL222" s="17"/>
    </row>
    <row r="223" spans="18:38">
      <c r="R223" s="17"/>
      <c r="S223" s="17"/>
      <c r="T223" s="17"/>
      <c r="AK223" s="17"/>
      <c r="AL223" s="17"/>
    </row>
    <row r="224" spans="18:38">
      <c r="R224" s="17"/>
      <c r="S224" s="17"/>
      <c r="T224" s="17"/>
      <c r="AK224" s="17"/>
      <c r="AL224" s="17"/>
    </row>
    <row r="225" spans="18:38">
      <c r="R225" s="17"/>
      <c r="S225" s="17"/>
      <c r="T225" s="17"/>
      <c r="AK225" s="17"/>
      <c r="AL225" s="17"/>
    </row>
    <row r="226" spans="18:38">
      <c r="R226" s="17"/>
      <c r="S226" s="17"/>
      <c r="T226" s="17"/>
      <c r="AK226" s="17"/>
      <c r="AL226" s="17"/>
    </row>
    <row r="227" spans="18:38">
      <c r="R227" s="17"/>
      <c r="S227" s="17"/>
      <c r="T227" s="17"/>
      <c r="AK227" s="17"/>
      <c r="AL227" s="17"/>
    </row>
    <row r="228" spans="18:38">
      <c r="R228" s="17"/>
      <c r="S228" s="17"/>
      <c r="T228" s="17"/>
      <c r="AK228" s="17"/>
      <c r="AL228" s="17"/>
    </row>
    <row r="229" spans="18:38">
      <c r="R229" s="17"/>
      <c r="S229" s="17"/>
      <c r="T229" s="17"/>
      <c r="AK229" s="17"/>
      <c r="AL229" s="17"/>
    </row>
    <row r="230" spans="18:38">
      <c r="R230" s="17"/>
      <c r="S230" s="17"/>
      <c r="T230" s="17"/>
      <c r="AK230" s="17"/>
      <c r="AL230" s="17"/>
    </row>
    <row r="231" spans="18:38">
      <c r="R231" s="17"/>
      <c r="S231" s="17"/>
      <c r="T231" s="17"/>
      <c r="AK231" s="17"/>
      <c r="AL231" s="17"/>
    </row>
    <row r="232" spans="18:38">
      <c r="R232" s="17"/>
      <c r="S232" s="17"/>
      <c r="T232" s="17"/>
      <c r="AK232" s="17"/>
      <c r="AL232" s="17"/>
    </row>
    <row r="233" spans="18:38">
      <c r="R233" s="17"/>
      <c r="S233" s="17"/>
      <c r="T233" s="17"/>
      <c r="AK233" s="17"/>
      <c r="AL233" s="17"/>
    </row>
    <row r="234" spans="18:38">
      <c r="R234" s="17"/>
      <c r="S234" s="17"/>
      <c r="T234" s="17"/>
      <c r="AK234" s="17"/>
      <c r="AL234" s="17"/>
    </row>
    <row r="235" spans="18:38">
      <c r="R235" s="17"/>
      <c r="S235" s="17"/>
      <c r="T235" s="17"/>
      <c r="AK235" s="17"/>
      <c r="AL235" s="17"/>
    </row>
    <row r="236" spans="18:38">
      <c r="R236" s="17"/>
      <c r="S236" s="17"/>
      <c r="T236" s="17"/>
      <c r="AK236" s="17"/>
      <c r="AL236" s="17"/>
    </row>
    <row r="237" spans="18:38">
      <c r="R237" s="17"/>
      <c r="S237" s="17"/>
      <c r="T237" s="17"/>
      <c r="AK237" s="17"/>
      <c r="AL237" s="17"/>
    </row>
    <row r="238" spans="18:38">
      <c r="R238" s="17"/>
      <c r="S238" s="17"/>
      <c r="T238" s="17"/>
      <c r="AK238" s="17"/>
      <c r="AL238" s="17"/>
    </row>
    <row r="239" spans="18:38">
      <c r="R239" s="17"/>
      <c r="S239" s="17"/>
      <c r="T239" s="17"/>
      <c r="AK239" s="17"/>
      <c r="AL239" s="17"/>
    </row>
    <row r="240" spans="18:38">
      <c r="R240" s="17"/>
      <c r="S240" s="17"/>
      <c r="T240" s="17"/>
      <c r="AK240" s="17"/>
      <c r="AL240" s="17"/>
    </row>
    <row r="241" spans="18:38">
      <c r="R241" s="17"/>
      <c r="S241" s="17"/>
      <c r="T241" s="17"/>
      <c r="AK241" s="17"/>
      <c r="AL241" s="17"/>
    </row>
  </sheetData>
  <mergeCells count="11">
    <mergeCell ref="F3:F4"/>
    <mergeCell ref="A3:A4"/>
    <mergeCell ref="B3:B4"/>
    <mergeCell ref="C3:C4"/>
    <mergeCell ref="D3:D4"/>
    <mergeCell ref="E3:E4"/>
    <mergeCell ref="J3:AD3"/>
    <mergeCell ref="AE3:AW3"/>
    <mergeCell ref="G3:G4"/>
    <mergeCell ref="H3:H4"/>
    <mergeCell ref="I3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 (2)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Pu</dc:creator>
  <cp:lastModifiedBy>Editorial Assistant</cp:lastModifiedBy>
  <dcterms:created xsi:type="dcterms:W3CDTF">2016-10-16T16:45:24Z</dcterms:created>
  <dcterms:modified xsi:type="dcterms:W3CDTF">2017-02-01T20:13:12Z</dcterms:modified>
</cp:coreProperties>
</file>